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2AB2517-C47E-4041-859D-25335805DC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D9" i="1"/>
  <c r="C9" i="1"/>
  <c r="C21" i="1"/>
  <c r="E21" i="1"/>
  <c r="F21" i="1"/>
  <c r="G21" i="1"/>
  <c r="H21" i="1"/>
  <c r="E22" i="1"/>
  <c r="F22" i="1"/>
  <c r="G22" i="1"/>
  <c r="J22" i="1"/>
  <c r="E23" i="1"/>
  <c r="F23" i="1"/>
  <c r="G23" i="1"/>
  <c r="J23" i="1"/>
  <c r="E24" i="1"/>
  <c r="F24" i="1"/>
  <c r="G24" i="1"/>
  <c r="J24" i="1"/>
  <c r="Q25" i="1"/>
  <c r="Q26" i="1"/>
  <c r="Q24" i="1"/>
  <c r="Q23" i="1"/>
  <c r="Q22" i="1"/>
  <c r="A21" i="1"/>
  <c r="F16" i="1"/>
  <c r="F17" i="1" s="1"/>
  <c r="C17" i="1"/>
  <c r="Q21" i="1"/>
  <c r="C11" i="1"/>
  <c r="C12" i="1"/>
  <c r="C16" i="1" l="1"/>
  <c r="D18" i="1" s="1"/>
  <c r="O26" i="1"/>
  <c r="O22" i="1"/>
  <c r="O24" i="1"/>
  <c r="O25" i="1"/>
  <c r="O23" i="1"/>
  <c r="O21" i="1"/>
  <c r="C15" i="1"/>
  <c r="F18" i="1" s="1"/>
  <c r="C18" i="1" l="1"/>
  <c r="F19" i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<sst xmlns="http://schemas.openxmlformats.org/spreadsheetml/2006/main" count="58" uniqueCount="51">
  <si>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</si>
  <si>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</si>
  <si>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</si>
  <si>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</si>
  <si>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</si>
  <si>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</si>
  <si>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</si>
  <si>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</si>
  <si>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</si>
  <si>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</si>
  <si>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</si>
  <si>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</si>
  <si>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</si>
  <si>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</si>
  <si>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</si>
  <si>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</si>
  <si>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</si>
  <si>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</si>
  <si>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</si>
  <si>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</si>
  <si>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</si>
  <si>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</si>
  <si>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</si>
  <si>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</si>
  <si>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</si>
  <si>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</si>
  <si>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</si>
  <si>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</si>
  <si>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</si>
  <si>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</si>
  <si>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</si>
  <si>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</si>
  <si>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</si>
  <si>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</si>
  <si>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</si>
  <si>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</si>
  <si>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</si>
  <si>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</si>
  <si>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BC Tri</t>
  </si>
  <si>
    <t>BC Tri / GSC 2293-1529</t>
  </si>
  <si>
    <t>EW:</t>
  </si>
  <si>
    <t>BRNO</t>
  </si>
  <si>
    <t>IBVS 6070</t>
  </si>
  <si>
    <t>I</t>
  </si>
  <si>
    <t>IBVS 6118</t>
  </si>
  <si>
    <t>IBVS 6152</t>
  </si>
  <si>
    <t>IBVS 6196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</si>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</sst>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9" fillId="0" borderId="0" xfId="41" applyFont="1" applyAlignment="1">
      <alignment vertical="center" wrapText="1"/>
    </xf>
    <xf numFmtId="0" fontId="29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E2-473E-AC22-4841FC991E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E2-473E-AC22-4841FC991E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9.7299999993992969E-2</c:v>
                </c:pt>
                <c:pt idx="2">
                  <c:v>0.10710000000108266</c:v>
                </c:pt>
                <c:pt idx="3">
                  <c:v>0.12009999999281717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E2-473E-AC22-4841FC991E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0.1286000000036438</c:v>
                </c:pt>
                <c:pt idx="5">
                  <c:v>0.11349999999947613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E2-473E-AC22-4841FC991E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E2-473E-AC22-4841FC991E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E2-473E-AC22-4841FC991E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5.3100000000000001E-2</c:v>
                  </c:pt>
                  <c:pt idx="3">
                    <c:v>1.09E-2</c:v>
                  </c:pt>
                  <c:pt idx="4">
                    <c:v>1E-3</c:v>
                  </c:pt>
                  <c:pt idx="5">
                    <c:v>2.2700000000000001E-2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E2-473E-AC22-4841FC991E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1.3952796245615823E-3</c:v>
                </c:pt>
                <c:pt idx="1">
                  <c:v>9.2151375269583669E-2</c:v>
                </c:pt>
                <c:pt idx="2">
                  <c:v>0.10872403382146859</c:v>
                </c:pt>
                <c:pt idx="3">
                  <c:v>0.11612678497569316</c:v>
                </c:pt>
                <c:pt idx="4">
                  <c:v>0.12410126314985284</c:v>
                </c:pt>
                <c:pt idx="5">
                  <c:v>0.12410126314985284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E2-473E-AC22-4841FC991ED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6111.5</c:v>
                </c:pt>
                <c:pt idx="2">
                  <c:v>7227.5</c:v>
                </c:pt>
                <c:pt idx="3">
                  <c:v>7726</c:v>
                </c:pt>
                <c:pt idx="4">
                  <c:v>8263</c:v>
                </c:pt>
                <c:pt idx="5">
                  <c:v>8263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E2-473E-AC22-4841FC991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63800"/>
        <c:axId val="1"/>
      </c:scatterChart>
      <c:valAx>
        <c:axId val="509263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63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1B431E1-FA97-7220-5169-2D6962542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3" customFormat="1" ht="20.25" x14ac:dyDescent="0.2">
      <c r="A1" s="37" t="s">
        <v>39</v>
      </c>
    </row>
    <row r="2" spans="1:6" s="3" customFormat="1" ht="12.95" customHeight="1" x14ac:dyDescent="0.2">
      <c r="A2" s="3" t="s">
        <v>23</v>
      </c>
      <c r="B2" s="3" t="s">
        <v>40</v>
      </c>
      <c r="C2" s="4"/>
      <c r="D2" s="4"/>
      <c r="E2" s="3" t="s">
        <v>38</v>
      </c>
      <c r="F2" s="3" t="e">
        <v>#N/A</v>
      </c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37</v>
      </c>
      <c r="D4" s="7" t="s">
        <v>37</v>
      </c>
    </row>
    <row r="5" spans="1:6" s="3" customFormat="1" ht="12.95" customHeight="1" thickTop="1" x14ac:dyDescent="0.2">
      <c r="A5" s="8" t="s">
        <v>28</v>
      </c>
      <c r="C5" s="9">
        <v>-9.5</v>
      </c>
      <c r="D5" s="3" t="s">
        <v>29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8">
        <v>51480.747000000003</v>
      </c>
      <c r="D7" s="11" t="s">
        <v>41</v>
      </c>
    </row>
    <row r="8" spans="1:6" s="3" customFormat="1" ht="12.95" customHeight="1" x14ac:dyDescent="0.2">
      <c r="A8" s="3" t="s">
        <v>3</v>
      </c>
      <c r="C8" s="38">
        <v>0.70779999999999998</v>
      </c>
      <c r="D8" s="11" t="s">
        <v>41</v>
      </c>
    </row>
    <row r="9" spans="1:6" s="3" customFormat="1" ht="12.95" customHeight="1" x14ac:dyDescent="0.2">
      <c r="A9" s="12" t="s">
        <v>32</v>
      </c>
      <c r="B9" s="13">
        <v>21</v>
      </c>
      <c r="C9" s="39" t="str">
        <f>"F"&amp;B9</f>
        <v>F21</v>
      </c>
      <c r="D9" s="14" t="str">
        <f>"G"&amp;B9</f>
        <v>G21</v>
      </c>
    </row>
    <row r="10" spans="1:6" s="3" customFormat="1" ht="12.95" customHeight="1" thickBot="1" x14ac:dyDescent="0.25">
      <c r="C10" s="15" t="s">
        <v>19</v>
      </c>
      <c r="D10" s="15" t="s">
        <v>20</v>
      </c>
    </row>
    <row r="11" spans="1:6" s="3" customFormat="1" ht="12.95" customHeight="1" x14ac:dyDescent="0.2">
      <c r="A11" s="3" t="s">
        <v>15</v>
      </c>
      <c r="C11" s="14">
        <f ca="1">INTERCEPT(INDIRECT($D$9):G992,INDIRECT($C$9):F992)</f>
        <v>1.3952796245615823E-3</v>
      </c>
      <c r="D11" s="4"/>
    </row>
    <row r="12" spans="1:6" s="3" customFormat="1" ht="12.95" customHeight="1" x14ac:dyDescent="0.2">
      <c r="A12" s="3" t="s">
        <v>16</v>
      </c>
      <c r="C12" s="14">
        <f ca="1">SLOPE(INDIRECT($D$9):G992,INDIRECT($C$9):F992)</f>
        <v>1.4850052465846697E-5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6" t="s">
        <v>17</v>
      </c>
      <c r="C15" s="17">
        <f ca="1">(C7+C11)+(C8+C12)*INT(MAX(F21:F3533))</f>
        <v>57329.42250126315</v>
      </c>
      <c r="E15" s="18" t="s">
        <v>34</v>
      </c>
      <c r="F15" s="9">
        <v>1</v>
      </c>
    </row>
    <row r="16" spans="1:6" s="3" customFormat="1" ht="12.95" customHeight="1" x14ac:dyDescent="0.2">
      <c r="A16" s="5" t="s">
        <v>4</v>
      </c>
      <c r="C16" s="19">
        <f ca="1">+C8+C12</f>
        <v>0.7078148500524658</v>
      </c>
      <c r="E16" s="18" t="s">
        <v>30</v>
      </c>
      <c r="F16" s="20">
        <f ca="1">NOW()+15018.5+$C$5/24</f>
        <v>60378.614003819443</v>
      </c>
    </row>
    <row r="17" spans="1:21" s="3" customFormat="1" ht="12.95" customHeight="1" thickBot="1" x14ac:dyDescent="0.25">
      <c r="A17" s="18" t="s">
        <v>27</v>
      </c>
      <c r="C17" s="3">
        <f>COUNT(C21:C2191)</f>
        <v>6</v>
      </c>
      <c r="E17" s="18" t="s">
        <v>35</v>
      </c>
      <c r="F17" s="20">
        <f ca="1">ROUND(2*(F16-$C$7)/$C$8,0)/2+F15</f>
        <v>12572</v>
      </c>
    </row>
    <row r="18" spans="1:21" s="3" customFormat="1" ht="12.95" customHeight="1" thickTop="1" thickBot="1" x14ac:dyDescent="0.25">
      <c r="A18" s="5" t="s">
        <v>5</v>
      </c>
      <c r="C18" s="21">
        <f ca="1">+C15</f>
        <v>57329.42250126315</v>
      </c>
      <c r="D18" s="22">
        <f ca="1">+C16</f>
        <v>0.7078148500524658</v>
      </c>
      <c r="E18" s="18" t="s">
        <v>36</v>
      </c>
      <c r="F18" s="14">
        <f ca="1">ROUND(2*(F16-$C$15)/$C$16,0)/2+F15</f>
        <v>4309</v>
      </c>
    </row>
    <row r="19" spans="1:21" s="3" customFormat="1" ht="12.95" customHeight="1" thickTop="1" x14ac:dyDescent="0.2">
      <c r="E19" s="18" t="s">
        <v>31</v>
      </c>
      <c r="F19" s="23">
        <f ca="1">+$C$15+$C$16*F18-15018.5-$C$5/24</f>
        <v>45361.292523472563</v>
      </c>
    </row>
    <row r="20" spans="1:21" s="3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47</v>
      </c>
      <c r="I20" s="24" t="s">
        <v>48</v>
      </c>
      <c r="J20" s="24" t="s">
        <v>49</v>
      </c>
      <c r="K20" s="24" t="s">
        <v>50</v>
      </c>
      <c r="L20" s="24" t="s">
        <v>24</v>
      </c>
      <c r="M20" s="24" t="s">
        <v>25</v>
      </c>
      <c r="N20" s="24" t="s">
        <v>26</v>
      </c>
      <c r="O20" s="24" t="s">
        <v>22</v>
      </c>
      <c r="P20" s="25" t="s">
        <v>21</v>
      </c>
      <c r="Q20" s="15" t="s">
        <v>14</v>
      </c>
      <c r="U20" s="26" t="s">
        <v>33</v>
      </c>
    </row>
    <row r="21" spans="1:21" s="3" customFormat="1" ht="12.95" customHeight="1" x14ac:dyDescent="0.2">
      <c r="A21" s="3" t="str">
        <f>D$7</f>
        <v>BRNO</v>
      </c>
      <c r="C21" s="10">
        <f>C$7</f>
        <v>51480.747000000003</v>
      </c>
      <c r="D21" s="10" t="s">
        <v>13</v>
      </c>
      <c r="E21" s="3">
        <f t="shared" ref="E21:E26" si="0">+(C21-C$7)/C$8</f>
        <v>0</v>
      </c>
      <c r="F21" s="3">
        <f t="shared" ref="F21:F26" si="1">ROUND(2*E21,0)/2</f>
        <v>0</v>
      </c>
      <c r="G21" s="3">
        <f t="shared" ref="G21:G26" si="2">+C21-(C$7+F21*C$8)</f>
        <v>0</v>
      </c>
      <c r="H21" s="3">
        <f>+G21</f>
        <v>0</v>
      </c>
      <c r="O21" s="3">
        <f t="shared" ref="O21:O26" ca="1" si="3">+C$11+C$12*$F21</f>
        <v>1.3952796245615823E-3</v>
      </c>
      <c r="Q21" s="27">
        <f t="shared" ref="Q21:Q26" si="4">+C21-15018.5</f>
        <v>36462.247000000003</v>
      </c>
    </row>
    <row r="22" spans="1:21" s="3" customFormat="1" ht="12.95" customHeight="1" x14ac:dyDescent="0.2">
      <c r="A22" s="28" t="s">
        <v>42</v>
      </c>
      <c r="B22" s="29" t="s">
        <v>43</v>
      </c>
      <c r="C22" s="30">
        <v>55806.563999999998</v>
      </c>
      <c r="D22" s="30">
        <v>5.0000000000000001E-4</v>
      </c>
      <c r="E22" s="3">
        <f t="shared" si="0"/>
        <v>6111.6374682113528</v>
      </c>
      <c r="F22" s="3">
        <f t="shared" si="1"/>
        <v>6111.5</v>
      </c>
      <c r="G22" s="3">
        <f t="shared" si="2"/>
        <v>9.7299999993992969E-2</v>
      </c>
      <c r="J22" s="3">
        <f>+G22</f>
        <v>9.7299999993992969E-2</v>
      </c>
      <c r="O22" s="3">
        <f t="shared" ca="1" si="3"/>
        <v>9.2151375269583669E-2</v>
      </c>
      <c r="Q22" s="27">
        <f t="shared" si="4"/>
        <v>40788.063999999998</v>
      </c>
    </row>
    <row r="23" spans="1:21" s="3" customFormat="1" ht="12.95" customHeight="1" x14ac:dyDescent="0.2">
      <c r="A23" s="31" t="s">
        <v>44</v>
      </c>
      <c r="B23" s="32" t="s">
        <v>43</v>
      </c>
      <c r="C23" s="30">
        <v>56596.478600000002</v>
      </c>
      <c r="D23" s="33">
        <v>5.3100000000000001E-2</v>
      </c>
      <c r="E23" s="3">
        <f t="shared" si="0"/>
        <v>7227.651313930488</v>
      </c>
      <c r="F23" s="3">
        <f t="shared" si="1"/>
        <v>7227.5</v>
      </c>
      <c r="G23" s="3">
        <f t="shared" si="2"/>
        <v>0.10710000000108266</v>
      </c>
      <c r="J23" s="3">
        <f>+G23</f>
        <v>0.10710000000108266</v>
      </c>
      <c r="O23" s="3">
        <f t="shared" ca="1" si="3"/>
        <v>0.10872403382146859</v>
      </c>
      <c r="Q23" s="27">
        <f t="shared" si="4"/>
        <v>41577.978600000002</v>
      </c>
    </row>
    <row r="24" spans="1:21" s="3" customFormat="1" ht="12.95" customHeight="1" x14ac:dyDescent="0.2">
      <c r="A24" s="33" t="s">
        <v>45</v>
      </c>
      <c r="B24" s="29"/>
      <c r="C24" s="33">
        <v>56949.329899999997</v>
      </c>
      <c r="D24" s="33">
        <v>1.09E-2</v>
      </c>
      <c r="E24" s="3">
        <f t="shared" si="0"/>
        <v>7726.1696807007547</v>
      </c>
      <c r="F24" s="3">
        <f t="shared" si="1"/>
        <v>7726</v>
      </c>
      <c r="G24" s="3">
        <f t="shared" si="2"/>
        <v>0.12009999999281717</v>
      </c>
      <c r="J24" s="3">
        <f>+G24</f>
        <v>0.12009999999281717</v>
      </c>
      <c r="O24" s="3">
        <f t="shared" ca="1" si="3"/>
        <v>0.11612678497569316</v>
      </c>
      <c r="Q24" s="27">
        <f t="shared" si="4"/>
        <v>41930.829899999997</v>
      </c>
    </row>
    <row r="25" spans="1:21" s="3" customFormat="1" ht="12.95" customHeight="1" x14ac:dyDescent="0.2">
      <c r="A25" s="34" t="s">
        <v>46</v>
      </c>
      <c r="B25" s="35" t="s">
        <v>43</v>
      </c>
      <c r="C25" s="36">
        <v>57329.427000000003</v>
      </c>
      <c r="D25" s="36">
        <v>1E-3</v>
      </c>
      <c r="E25" s="3">
        <f t="shared" si="0"/>
        <v>8263.1816897428653</v>
      </c>
      <c r="F25" s="3">
        <f t="shared" si="1"/>
        <v>8263</v>
      </c>
      <c r="G25" s="3">
        <f t="shared" si="2"/>
        <v>0.1286000000036438</v>
      </c>
      <c r="K25" s="3">
        <f>+G25</f>
        <v>0.1286000000036438</v>
      </c>
      <c r="O25" s="3">
        <f t="shared" ca="1" si="3"/>
        <v>0.12410126314985284</v>
      </c>
      <c r="Q25" s="27">
        <f t="shared" si="4"/>
        <v>42310.927000000003</v>
      </c>
    </row>
    <row r="26" spans="1:21" s="3" customFormat="1" ht="12.95" customHeight="1" x14ac:dyDescent="0.2">
      <c r="A26" s="34" t="s">
        <v>46</v>
      </c>
      <c r="B26" s="35" t="s">
        <v>43</v>
      </c>
      <c r="C26" s="36">
        <v>57329.411899999999</v>
      </c>
      <c r="D26" s="36">
        <v>2.2700000000000001E-2</v>
      </c>
      <c r="E26" s="3">
        <f t="shared" si="0"/>
        <v>8263.1603560327731</v>
      </c>
      <c r="F26" s="3">
        <f t="shared" si="1"/>
        <v>8263</v>
      </c>
      <c r="G26" s="3">
        <f t="shared" si="2"/>
        <v>0.11349999999947613</v>
      </c>
      <c r="K26" s="3">
        <f>+G26</f>
        <v>0.11349999999947613</v>
      </c>
      <c r="O26" s="3">
        <f t="shared" ca="1" si="3"/>
        <v>0.12410126314985284</v>
      </c>
      <c r="Q26" s="27">
        <f t="shared" si="4"/>
        <v>42310.911899999999</v>
      </c>
    </row>
    <row r="27" spans="1:21" s="3" customFormat="1" ht="12.95" customHeight="1" x14ac:dyDescent="0.2">
      <c r="C27" s="10"/>
      <c r="D27" s="10"/>
      <c r="Q27" s="27"/>
    </row>
    <row r="28" spans="1:21" s="3" customFormat="1" ht="12.95" customHeight="1" x14ac:dyDescent="0.2">
      <c r="C28" s="10"/>
      <c r="D28" s="10"/>
      <c r="Q28" s="27"/>
    </row>
    <row r="29" spans="1:21" s="3" customFormat="1" ht="12.95" customHeight="1" x14ac:dyDescent="0.2">
      <c r="C29" s="10"/>
      <c r="D29" s="10"/>
      <c r="Q29" s="27"/>
    </row>
    <row r="30" spans="1:21" s="3" customFormat="1" ht="12.95" customHeight="1" x14ac:dyDescent="0.2">
      <c r="C30" s="10"/>
      <c r="D30" s="10"/>
      <c r="Q30" s="27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2024-03-09T01:44:09Z</dcterms:modified>
</cp:coreProperties>
</file>