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ED934D4-7E36-44E2-A6AA-02DDCAA092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D9" i="1"/>
  <c r="C9" i="1"/>
  <c r="E23" i="1"/>
  <c r="F23" i="1"/>
  <c r="G23" i="1" s="1"/>
  <c r="K23" i="1" s="1"/>
  <c r="C21" i="1"/>
  <c r="E21" i="1"/>
  <c r="F21" i="1" s="1"/>
  <c r="G21" i="1" s="1"/>
  <c r="H21" i="1" s="1"/>
  <c r="E22" i="1"/>
  <c r="F22" i="1"/>
  <c r="G22" i="1" s="1"/>
  <c r="K22" i="1" s="1"/>
  <c r="Q23" i="1"/>
  <c r="Q22" i="1"/>
  <c r="F16" i="1"/>
  <c r="F17" i="1" s="1"/>
  <c r="Q21" i="1"/>
  <c r="C17" i="1"/>
  <c r="C12" i="1"/>
  <c r="C11" i="1"/>
  <c r="C16" i="1" l="1"/>
  <c r="D18" i="1" s="1"/>
  <c r="O23" i="1"/>
  <c r="C15" i="1"/>
  <c r="O21" i="1"/>
  <c r="O24" i="1"/>
  <c r="O22" i="1"/>
  <c r="F18" i="1" l="1"/>
  <c r="F19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<sst xmlns="http://schemas.openxmlformats.org/spreadsheetml/2006/main" count="54" uniqueCount="50">
  <si>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</si>
  <si>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</si>
  <si>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</si>
  <si>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</si>
  <si>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</si>
  <si>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</si>
  <si>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</si>
  <si>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</si>
  <si>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</si>
  <si>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</si>
  <si>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</si>
  <si>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</si>
  <si>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</si>
  <si>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</si>
  <si>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</si>
  <si>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</si>
  <si>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</si>
  <si>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</si>
  <si>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</si>
  <si>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</si>
  <si>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</si>
  <si>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</si>
  <si>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</si>
  <si>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</si>
  <si>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</si>
  <si>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</si>
  <si>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</si>
  <si>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</si>
  <si>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</si>
  <si>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</si>
  <si>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</si>
  <si>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</si>
  <si>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</si>
  <si>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</si>
  <si>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</si>
  <si>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</si>
  <si>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</si>
  <si>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</si>
  <si>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</si>
  <si>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CC Tri / GSC 2314-0052</t>
  </si>
  <si>
    <t>EW</t>
  </si>
  <si>
    <t>IBVS 6042</t>
  </si>
  <si>
    <t>II</t>
  </si>
  <si>
    <t>I</t>
  </si>
  <si>
    <t>OEJV 0179</t>
  </si>
  <si>
    <t>pg</t>
  </si>
  <si>
    <t>vis</t>
  </si>
  <si>
    <t>PE</t>
  </si>
  <si>
    <t>CCD</t>
  </si>
  <si>
    <t>RHN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</si>
</sst>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2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24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0" fillId="0" borderId="0" xfId="41" applyFont="1" applyAlignment="1">
      <alignment vertical="center"/>
    </xf>
    <xf numFmtId="0" fontId="30" fillId="0" borderId="0" xfId="41" applyFont="1" applyAlignment="1">
      <alignment horizontal="center" vertical="center"/>
    </xf>
    <xf numFmtId="0" fontId="30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6" fillId="0" borderId="0" xfId="0" applyFont="1" applyFill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Tri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-0.38291999999637483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F2-4957-9EB0-B533799119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F2-4957-9EB0-B533799119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F2-4957-9EB0-B533799119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-9.3219999995199032E-2</c:v>
                </c:pt>
                <c:pt idx="2">
                  <c:v>-1.2600000001839362E-2</c:v>
                </c:pt>
                <c:pt idx="3">
                  <c:v>0.16743999999744119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F2-4957-9EB0-B533799119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F2-4957-9EB0-B533799119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F2-4957-9EB0-B533799119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6.0000000000000006E-4</c:v>
                  </c:pt>
                  <c:pt idx="2">
                    <c:v>8.0000000000000004E-4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F2-4957-9EB0-B533799119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-0.47226388464704139</c:v>
                </c:pt>
                <c:pt idx="1">
                  <c:v>-9.5325110487859244E-2</c:v>
                </c:pt>
                <c:pt idx="2">
                  <c:v>-9.4672532239046814E-3</c:v>
                </c:pt>
                <c:pt idx="3">
                  <c:v>0.16641236371216678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F2-4957-9EB0-B5337991196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1</c:v>
                </c:pt>
                <c:pt idx="1">
                  <c:v>12493.5</c:v>
                </c:pt>
                <c:pt idx="2">
                  <c:v>15339</c:v>
                </c:pt>
                <c:pt idx="3">
                  <c:v>21168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F2-4957-9EB0-B5337991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411176"/>
        <c:axId val="1"/>
      </c:scatterChart>
      <c:valAx>
        <c:axId val="1120411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411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03007518796993"/>
          <c:y val="0.92397660818713445"/>
          <c:w val="0.7142857142857143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6F9DF9-D26C-C27C-19AC-FE6CC9667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2" customFormat="1" ht="20.25" x14ac:dyDescent="0.2">
      <c r="A1" s="35" t="s">
        <v>39</v>
      </c>
    </row>
    <row r="2" spans="1:6" s="2" customFormat="1" ht="12.95" customHeight="1" x14ac:dyDescent="0.2">
      <c r="A2" s="2" t="s">
        <v>23</v>
      </c>
      <c r="B2" s="2" t="s">
        <v>40</v>
      </c>
      <c r="C2" s="3"/>
      <c r="D2" s="3"/>
    </row>
    <row r="3" spans="1:6" s="2" customFormat="1" ht="12.95" customHeight="1" thickBot="1" x14ac:dyDescent="0.25"/>
    <row r="4" spans="1:6" s="2" customFormat="1" ht="12.95" customHeight="1" thickTop="1" thickBot="1" x14ac:dyDescent="0.25">
      <c r="A4" s="4" t="s">
        <v>0</v>
      </c>
      <c r="C4" s="5" t="s">
        <v>37</v>
      </c>
      <c r="D4" s="6" t="s">
        <v>37</v>
      </c>
    </row>
    <row r="5" spans="1:6" s="2" customFormat="1" ht="12.95" customHeight="1" thickTop="1" x14ac:dyDescent="0.2">
      <c r="A5" s="7" t="s">
        <v>28</v>
      </c>
      <c r="C5" s="8">
        <v>-9.5</v>
      </c>
      <c r="D5" s="2" t="s">
        <v>29</v>
      </c>
    </row>
    <row r="6" spans="1:6" s="2" customFormat="1" ht="12.95" customHeight="1" x14ac:dyDescent="0.2">
      <c r="A6" s="4" t="s">
        <v>1</v>
      </c>
    </row>
    <row r="7" spans="1:6" s="2" customFormat="1" ht="12.95" customHeight="1" x14ac:dyDescent="0.2">
      <c r="A7" s="2" t="s">
        <v>2</v>
      </c>
      <c r="C7" s="36">
        <v>51495.822</v>
      </c>
      <c r="D7" s="10" t="s">
        <v>38</v>
      </c>
    </row>
    <row r="8" spans="1:6" s="2" customFormat="1" ht="12.95" customHeight="1" x14ac:dyDescent="0.2">
      <c r="A8" s="2" t="s">
        <v>3</v>
      </c>
      <c r="C8" s="36">
        <v>0.38291999999999998</v>
      </c>
      <c r="D8" s="10" t="s">
        <v>38</v>
      </c>
    </row>
    <row r="9" spans="1:6" s="2" customFormat="1" ht="12.95" customHeight="1" x14ac:dyDescent="0.2">
      <c r="A9" s="11" t="s">
        <v>32</v>
      </c>
      <c r="B9" s="12">
        <v>22</v>
      </c>
      <c r="C9" s="13" t="str">
        <f>"F"&amp;B9</f>
        <v>F22</v>
      </c>
      <c r="D9" s="14" t="str">
        <f>"G"&amp;B9</f>
        <v>G22</v>
      </c>
    </row>
    <row r="10" spans="1:6" s="2" customFormat="1" ht="12.95" customHeight="1" thickBot="1" x14ac:dyDescent="0.25">
      <c r="C10" s="15" t="s">
        <v>19</v>
      </c>
      <c r="D10" s="15" t="s">
        <v>20</v>
      </c>
    </row>
    <row r="11" spans="1:6" s="2" customFormat="1" ht="12.95" customHeight="1" x14ac:dyDescent="0.2">
      <c r="A11" s="2" t="s">
        <v>15</v>
      </c>
      <c r="C11" s="14">
        <f ca="1">INTERCEPT(INDIRECT($D$9):G990,INDIRECT($C$9):F990)</f>
        <v>-0.47229405785289763</v>
      </c>
      <c r="D11" s="3"/>
    </row>
    <row r="12" spans="1:6" s="2" customFormat="1" ht="12.95" customHeight="1" x14ac:dyDescent="0.2">
      <c r="A12" s="2" t="s">
        <v>16</v>
      </c>
      <c r="C12" s="14">
        <f ca="1">SLOPE(INDIRECT($D$9):G990,INDIRECT($C$9):F990)</f>
        <v>3.0173205856248318E-5</v>
      </c>
      <c r="D12" s="3"/>
    </row>
    <row r="13" spans="1:6" s="2" customFormat="1" ht="12.95" customHeight="1" x14ac:dyDescent="0.2">
      <c r="A13" s="2" t="s">
        <v>18</v>
      </c>
      <c r="C13" s="3" t="s">
        <v>13</v>
      </c>
    </row>
    <row r="14" spans="1:6" s="2" customFormat="1" ht="12.95" customHeight="1" x14ac:dyDescent="0.2"/>
    <row r="15" spans="1:6" s="2" customFormat="1" ht="12.95" customHeight="1" x14ac:dyDescent="0.2">
      <c r="A15" s="16" t="s">
        <v>17</v>
      </c>
      <c r="C15" s="17">
        <f ca="1">(C7+C11)+(C8+C12)*INT(MAX(F21:F3531))</f>
        <v>59601.638972363711</v>
      </c>
      <c r="E15" s="18" t="s">
        <v>34</v>
      </c>
      <c r="F15" s="8">
        <v>1</v>
      </c>
    </row>
    <row r="16" spans="1:6" s="2" customFormat="1" ht="12.95" customHeight="1" x14ac:dyDescent="0.2">
      <c r="A16" s="4" t="s">
        <v>4</v>
      </c>
      <c r="C16" s="19">
        <f ca="1">+C8+C12</f>
        <v>0.38295017320585623</v>
      </c>
      <c r="E16" s="18" t="s">
        <v>30</v>
      </c>
      <c r="F16" s="20">
        <f ca="1">NOW()+15018.5+$C$5/24</f>
        <v>60378.620841898148</v>
      </c>
    </row>
    <row r="17" spans="1:21" s="2" customFormat="1" ht="12.95" customHeight="1" thickBot="1" x14ac:dyDescent="0.25">
      <c r="A17" s="18" t="s">
        <v>27</v>
      </c>
      <c r="C17" s="2">
        <f>COUNT(C21:C2189)</f>
        <v>4</v>
      </c>
      <c r="E17" s="18" t="s">
        <v>35</v>
      </c>
      <c r="F17" s="20">
        <f ca="1">ROUND(2*(F16-$C$7)/$C$8,0)/2+F15</f>
        <v>23198.5</v>
      </c>
    </row>
    <row r="18" spans="1:21" s="2" customFormat="1" ht="12.95" customHeight="1" thickTop="1" thickBot="1" x14ac:dyDescent="0.25">
      <c r="A18" s="4" t="s">
        <v>5</v>
      </c>
      <c r="C18" s="21">
        <f ca="1">+C15</f>
        <v>59601.638972363711</v>
      </c>
      <c r="D18" s="22">
        <f ca="1">+C16</f>
        <v>0.38295017320585623</v>
      </c>
      <c r="E18" s="18" t="s">
        <v>36</v>
      </c>
      <c r="F18" s="14">
        <f ca="1">ROUND(2*(F16-$C$15)/$C$16,0)/2+F15</f>
        <v>2030</v>
      </c>
    </row>
    <row r="19" spans="1:21" s="2" customFormat="1" ht="12.95" customHeight="1" thickTop="1" x14ac:dyDescent="0.2">
      <c r="E19" s="18" t="s">
        <v>31</v>
      </c>
      <c r="F19" s="23">
        <f ca="1">+$C$15+$C$16*F18-15018.5-$C$5/24</f>
        <v>45360.923657304935</v>
      </c>
    </row>
    <row r="20" spans="1:21" s="2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4" t="s">
        <v>45</v>
      </c>
      <c r="I20" s="24" t="s">
        <v>46</v>
      </c>
      <c r="J20" s="24" t="s">
        <v>47</v>
      </c>
      <c r="K20" s="24" t="s">
        <v>48</v>
      </c>
      <c r="L20" s="24" t="s">
        <v>24</v>
      </c>
      <c r="M20" s="24" t="s">
        <v>25</v>
      </c>
      <c r="N20" s="24" t="s">
        <v>26</v>
      </c>
      <c r="O20" s="24" t="s">
        <v>22</v>
      </c>
      <c r="P20" s="25" t="s">
        <v>21</v>
      </c>
      <c r="Q20" s="15" t="s">
        <v>14</v>
      </c>
      <c r="U20" s="26" t="s">
        <v>33</v>
      </c>
    </row>
    <row r="21" spans="1:21" s="2" customFormat="1" ht="12.95" customHeight="1" x14ac:dyDescent="0.2">
      <c r="A21" s="2" t="s">
        <v>38</v>
      </c>
      <c r="C21" s="9">
        <f>C7</f>
        <v>51495.822</v>
      </c>
      <c r="D21" s="9" t="s">
        <v>13</v>
      </c>
      <c r="E21" s="2">
        <f>+(C21-C$7)/C$8</f>
        <v>0</v>
      </c>
      <c r="F21" s="27">
        <f>ROUND(2*E21,0)/2+1</f>
        <v>1</v>
      </c>
      <c r="G21" s="2">
        <f>+C21-(C$7+F21*C$8)</f>
        <v>-0.38291999999637483</v>
      </c>
      <c r="H21" s="2">
        <f>+G21</f>
        <v>-0.38291999999637483</v>
      </c>
      <c r="O21" s="2">
        <f ca="1">+C$11+C$12*$F21</f>
        <v>-0.47226388464704139</v>
      </c>
      <c r="Q21" s="28">
        <f>+C21-15018.5</f>
        <v>36477.322</v>
      </c>
    </row>
    <row r="22" spans="1:21" s="2" customFormat="1" ht="12.95" customHeight="1" x14ac:dyDescent="0.2">
      <c r="A22" s="29" t="s">
        <v>41</v>
      </c>
      <c r="B22" s="30" t="s">
        <v>42</v>
      </c>
      <c r="C22" s="31">
        <v>56279.739800000003</v>
      </c>
      <c r="D22" s="31">
        <v>6.0000000000000006E-4</v>
      </c>
      <c r="E22" s="2">
        <f>+(C22-C$7)/C$8</f>
        <v>12493.25655489398</v>
      </c>
      <c r="F22" s="2">
        <f>ROUND(2*E22,0)/2</f>
        <v>12493.5</v>
      </c>
      <c r="G22" s="2">
        <f>+C22-(C$7+F22*C$8)</f>
        <v>-9.3219999995199032E-2</v>
      </c>
      <c r="K22" s="2">
        <f>+G22</f>
        <v>-9.3219999995199032E-2</v>
      </c>
      <c r="O22" s="2">
        <f ca="1">+C$11+C$12*$F22</f>
        <v>-9.5325110487859244E-2</v>
      </c>
      <c r="Q22" s="28">
        <f>+C22-15018.5</f>
        <v>41261.239800000003</v>
      </c>
    </row>
    <row r="23" spans="1:21" s="2" customFormat="1" ht="12.95" customHeight="1" x14ac:dyDescent="0.2">
      <c r="A23" s="32" t="s">
        <v>44</v>
      </c>
      <c r="B23" s="33" t="s">
        <v>43</v>
      </c>
      <c r="C23" s="34">
        <v>57369.419280000002</v>
      </c>
      <c r="D23" s="34">
        <v>8.0000000000000004E-4</v>
      </c>
      <c r="E23" s="2">
        <f>+(C23-C$7)/C$8</f>
        <v>15338.967094954565</v>
      </c>
      <c r="F23" s="2">
        <f>ROUND(2*E23,0)/2</f>
        <v>15339</v>
      </c>
      <c r="G23" s="2">
        <f>+C23-(C$7+F23*C$8)</f>
        <v>-1.2600000001839362E-2</v>
      </c>
      <c r="K23" s="2">
        <f>+G23</f>
        <v>-1.2600000001839362E-2</v>
      </c>
      <c r="O23" s="2">
        <f ca="1">+C$11+C$12*$F23</f>
        <v>-9.4672532239046814E-3</v>
      </c>
      <c r="Q23" s="28">
        <f>+C23-15018.5</f>
        <v>42350.919280000002</v>
      </c>
    </row>
    <row r="24" spans="1:21" s="2" customFormat="1" ht="12.95" customHeight="1" x14ac:dyDescent="0.2">
      <c r="A24" s="16" t="s">
        <v>49</v>
      </c>
      <c r="C24" s="9">
        <v>59601.64</v>
      </c>
      <c r="D24" s="9">
        <v>2.0000000000000001E-4</v>
      </c>
      <c r="E24" s="2">
        <f>+(C24-C$7)/C$8</f>
        <v>21168.437271492738</v>
      </c>
      <c r="F24" s="37">
        <f>ROUND(2*E24,0)/2-0.5</f>
        <v>21168</v>
      </c>
      <c r="G24" s="2">
        <f>+C24-(C$7+F24*C$8)</f>
        <v>0.16743999999744119</v>
      </c>
      <c r="K24" s="2">
        <f>+G24</f>
        <v>0.16743999999744119</v>
      </c>
      <c r="O24" s="2">
        <f ca="1">+C$11+C$12*$F24</f>
        <v>0.16641236371216678</v>
      </c>
      <c r="Q24" s="28">
        <f>+C24-15018.5</f>
        <v>44583.14</v>
      </c>
    </row>
    <row r="25" spans="1:21" s="2" customFormat="1" ht="12.95" customHeight="1" x14ac:dyDescent="0.2">
      <c r="C25" s="9"/>
      <c r="D25" s="9"/>
      <c r="Q25" s="28"/>
    </row>
    <row r="26" spans="1:21" s="2" customFormat="1" ht="12.95" customHeight="1" x14ac:dyDescent="0.2">
      <c r="C26" s="9"/>
      <c r="D26" s="9"/>
      <c r="Q26" s="28"/>
    </row>
    <row r="27" spans="1:21" s="2" customFormat="1" ht="12.95" customHeight="1" x14ac:dyDescent="0.2">
      <c r="C27" s="9"/>
      <c r="D27" s="9"/>
      <c r="Q27" s="28"/>
    </row>
    <row r="28" spans="1:21" s="2" customFormat="1" ht="12.95" customHeight="1" x14ac:dyDescent="0.2">
      <c r="C28" s="9"/>
      <c r="D28" s="9"/>
      <c r="Q28" s="28"/>
    </row>
    <row r="29" spans="1:21" s="2" customFormat="1" ht="12.95" customHeight="1" x14ac:dyDescent="0.2">
      <c r="C29" s="9"/>
      <c r="D29" s="9"/>
      <c r="Q29" s="28"/>
    </row>
    <row r="30" spans="1:21" s="2" customFormat="1" ht="12.95" customHeight="1" x14ac:dyDescent="0.2">
      <c r="C30" s="9"/>
      <c r="D30" s="9"/>
      <c r="Q30" s="28"/>
    </row>
    <row r="31" spans="1:21" s="2" customFormat="1" ht="12.95" customHeight="1" x14ac:dyDescent="0.2">
      <c r="C31" s="9"/>
      <c r="D31" s="9"/>
      <c r="Q31" s="28"/>
    </row>
    <row r="32" spans="1:21" s="2" customFormat="1" ht="12.95" customHeight="1" x14ac:dyDescent="0.2">
      <c r="C32" s="9"/>
      <c r="D32" s="9"/>
    </row>
    <row r="33" spans="3:4" s="2" customFormat="1" ht="12.95" customHeight="1" x14ac:dyDescent="0.2">
      <c r="C33" s="9"/>
      <c r="D33" s="9"/>
    </row>
    <row r="34" spans="3:4" s="2" customFormat="1" ht="12.95" customHeight="1" x14ac:dyDescent="0.2">
      <c r="C34" s="9"/>
      <c r="D34" s="9"/>
    </row>
    <row r="35" spans="3:4" s="2" customFormat="1" ht="12.95" customHeight="1" x14ac:dyDescent="0.2">
      <c r="C35" s="9"/>
      <c r="D35" s="9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2024-03-09T01:54:00Z</dcterms:modified>
</cp:coreProperties>
</file>