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 codeName="ThisWorkbook"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93901676-17E2-4D21-AC43-F1973AFEC923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5" i="1" l="1"/>
  <c r="F25" i="1"/>
  <c r="G25" i="1"/>
  <c r="K25" i="1"/>
  <c r="E26" i="1"/>
  <c r="F26" i="1"/>
  <c r="G26" i="1"/>
  <c r="K26" i="1"/>
  <c r="E9" i="1"/>
  <c r="D9" i="1"/>
  <c r="C21" i="1"/>
  <c r="E21" i="1"/>
  <c r="F21" i="1"/>
  <c r="E22" i="1"/>
  <c r="F22" i="1"/>
  <c r="G22" i="1"/>
  <c r="J22" i="1"/>
  <c r="E23" i="1"/>
  <c r="F23" i="1"/>
  <c r="G23" i="1"/>
  <c r="J23" i="1"/>
  <c r="E24" i="1"/>
  <c r="F24" i="1"/>
  <c r="G24" i="1"/>
  <c r="J24" i="1"/>
  <c r="Q25" i="1"/>
  <c r="Q26" i="1"/>
  <c r="Q23" i="1"/>
  <c r="Q24" i="1"/>
  <c r="Q22" i="1"/>
  <c r="F16" i="1"/>
  <c r="F17" i="1" s="1"/>
  <c r="C17" i="1"/>
  <c r="G21" i="1"/>
  <c r="Q21" i="1"/>
  <c r="H21" i="1"/>
  <c r="C12" i="1"/>
  <c r="C11" i="1"/>
  <c r="O21" i="1" l="1"/>
  <c r="O25" i="1"/>
  <c r="C15" i="1"/>
  <c r="O23" i="1"/>
  <c r="O24" i="1"/>
  <c r="O26" i="1"/>
  <c r="O22" i="1"/>
  <c r="C16" i="1"/>
  <c r="D18" i="1" s="1"/>
  <c r="C18" i="1" l="1"/>
  <c r="F18" i="1"/>
  <c r="F19" i="1" s="1"/>
</calcChain>
</file>

<file path=xl/sharedStrings.xml><?xml version="1.0" encoding="utf-8"?>
<sst xmlns="http://schemas.openxmlformats.org/spreadsheetml/2006/main" count="57" uniqueCount="50">
  <si>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</si>
  <si>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</si>
  <si>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</si>
  <si>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</si>
  <si>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</si>
  <si>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</si>
  <si>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</si>
  <si>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</si>
  <si>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</si>
  <si>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</si>
  <si>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</si>
  <si>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</si>
  <si>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</si>
  <si>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</si>
  <si>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</si>
  <si>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</si>
  <si>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</si>
  <si>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</si>
  <si>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</si>
  <si>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</si>
  <si>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</si>
  <si>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</si>
  <si>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</si>
  <si>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</si>
  <si>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</si>
  <si>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</si>
  <si>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</si>
  <si>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</si>
  <si>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</si>
  <si>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</si>
  <si>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</si>
  <si>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</si>
  <si>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BAD</t>
  </si>
  <si>
    <t>Add cycle</t>
  </si>
  <si>
    <t>Old Cycle</t>
  </si>
  <si>
    <t>New Cycle</t>
  </si>
  <si>
    <t>not avail.</t>
  </si>
  <si>
    <t>VSX</t>
  </si>
  <si>
    <t>Start of linear fit &gt;&gt;&gt;&gt;&gt;&gt;</t>
  </si>
  <si>
    <t>CU Tri / GSC 2332-0141</t>
  </si>
  <si>
    <t>EA</t>
  </si>
  <si>
    <t>IBVS 6118</t>
  </si>
  <si>
    <t>I</t>
  </si>
  <si>
    <t>IBVS 6152</t>
  </si>
  <si>
    <t>IBVS 6196</t>
  </si>
  <si>
    <t>II</t>
  </si>
  <si>
    <t>pg</t>
  </si>
  <si>
    <t>vis</t>
  </si>
  <si>
    <t>PE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</si>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</sst>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31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47">
    <xf numFmtId="0" fontId="0" fillId="0" borderId="0">
      <alignment vertical="top"/>
    </xf>
    <xf numFmtId="0" fontId="15" fillId="2" borderId="0" applyNumberFormat="0" applyBorder="0" applyAlignment="0" applyProtection="0"/>
    <xf numFmtId="0" fontId="15" fillId="3" borderId="0" applyNumberFormat="0" applyBorder="0" applyAlignment="0" applyProtection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5" borderId="0" applyNumberFormat="0" applyBorder="0" applyAlignment="0" applyProtection="0"/>
    <xf numFmtId="0" fontId="15" fillId="8" borderId="0" applyNumberFormat="0" applyBorder="0" applyAlignment="0" applyProtection="0"/>
    <xf numFmtId="0" fontId="15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9" borderId="0" applyNumberFormat="0" applyBorder="0" applyAlignment="0" applyProtection="0"/>
    <xf numFmtId="0" fontId="17" fillId="3" borderId="0" applyNumberFormat="0" applyBorder="0" applyAlignment="0" applyProtection="0"/>
    <xf numFmtId="0" fontId="18" fillId="20" borderId="1" applyNumberFormat="0" applyAlignment="0" applyProtection="0"/>
    <xf numFmtId="0" fontId="19" fillId="21" borderId="2" applyNumberFormat="0" applyAlignment="0" applyProtection="0"/>
    <xf numFmtId="3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20" fillId="0" borderId="0" applyNumberFormat="0" applyFill="0" applyBorder="0" applyAlignment="0" applyProtection="0"/>
    <xf numFmtId="2" fontId="30" fillId="0" borderId="0" applyFont="0" applyFill="0" applyBorder="0" applyAlignment="0" applyProtection="0"/>
    <xf numFmtId="0" fontId="21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2" fillId="0" borderId="3" applyNumberFormat="0" applyFill="0" applyAlignment="0" applyProtection="0"/>
    <xf numFmtId="0" fontId="22" fillId="0" borderId="0" applyNumberFormat="0" applyFill="0" applyBorder="0" applyAlignment="0" applyProtection="0"/>
    <xf numFmtId="0" fontId="23" fillId="7" borderId="1" applyNumberFormat="0" applyAlignment="0" applyProtection="0"/>
    <xf numFmtId="0" fontId="24" fillId="0" borderId="4" applyNumberFormat="0" applyFill="0" applyAlignment="0" applyProtection="0"/>
    <xf numFmtId="0" fontId="25" fillId="22" borderId="0" applyNumberFormat="0" applyBorder="0" applyAlignment="0" applyProtection="0"/>
    <xf numFmtId="0" fontId="15" fillId="0" borderId="0"/>
    <xf numFmtId="0" fontId="15" fillId="23" borderId="5" applyNumberFormat="0" applyFont="0" applyAlignment="0" applyProtection="0"/>
    <xf numFmtId="0" fontId="26" fillId="20" borderId="6" applyNumberFormat="0" applyAlignment="0" applyProtection="0"/>
    <xf numFmtId="0" fontId="27" fillId="0" borderId="0" applyNumberFormat="0" applyFill="0" applyBorder="0" applyAlignment="0" applyProtection="0"/>
    <xf numFmtId="0" fontId="30" fillId="0" borderId="7" applyNumberFormat="0" applyFont="0" applyFill="0" applyAlignment="0" applyProtection="0"/>
    <xf numFmtId="0" fontId="28" fillId="0" borderId="0" applyNumberFormat="0" applyFill="0" applyBorder="0" applyAlignment="0" applyProtection="0"/>
  </cellStyleXfs>
  <cellXfs count="40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5" fillId="0" borderId="0" xfId="0" applyFont="1" applyAlignment="1"/>
    <xf numFmtId="0" fontId="5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0" xfId="0" applyAlignment="1">
      <alignment horizontal="left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7" fillId="0" borderId="0" xfId="0" applyFont="1" applyAlignment="1"/>
    <xf numFmtId="0" fontId="11" fillId="0" borderId="0" xfId="0" applyFont="1" applyAlignment="1">
      <alignment horizontal="left"/>
    </xf>
    <xf numFmtId="0" fontId="13" fillId="0" borderId="8" xfId="0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9" fillId="0" borderId="0" xfId="0" applyFont="1" applyAlignment="1">
      <alignment horizontal="left"/>
    </xf>
    <xf numFmtId="0" fontId="14" fillId="0" borderId="0" xfId="0" applyFont="1" applyAlignment="1">
      <alignment wrapText="1"/>
    </xf>
    <xf numFmtId="0" fontId="14" fillId="0" borderId="0" xfId="0" applyFont="1" applyAlignment="1">
      <alignment horizontal="center" wrapText="1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left" wrapText="1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vertical="center"/>
    </xf>
    <xf numFmtId="0" fontId="14" fillId="0" borderId="0" xfId="0" applyFont="1" applyAlignment="1">
      <alignment horizontal="left" vertical="center" wrapText="1"/>
    </xf>
    <xf numFmtId="0" fontId="14" fillId="0" borderId="0" xfId="0" applyFont="1" applyAlignment="1">
      <alignment horizontal="center" vertical="center"/>
    </xf>
    <xf numFmtId="0" fontId="29" fillId="0" borderId="0" xfId="41" applyFont="1" applyAlignment="1">
      <alignment vertical="center" wrapText="1"/>
    </xf>
    <xf numFmtId="0" fontId="29" fillId="0" borderId="0" xfId="41" applyFont="1" applyAlignment="1">
      <alignment horizontal="center" vertical="center" wrapText="1"/>
    </xf>
    <xf numFmtId="0" fontId="29" fillId="0" borderId="0" xfId="41" applyFont="1" applyAlignment="1">
      <alignment horizontal="left" vertical="center" wrapText="1"/>
    </xf>
    <xf numFmtId="0" fontId="10" fillId="0" borderId="0" xfId="0" applyFont="1" applyAlignment="1"/>
    <xf numFmtId="0" fontId="11" fillId="0" borderId="0" xfId="0" applyFont="1" applyAlignment="1"/>
    <xf numFmtId="0" fontId="0" fillId="0" borderId="0" xfId="0" applyAlignment="1">
      <alignment horizontal="right"/>
    </xf>
    <xf numFmtId="0" fontId="12" fillId="0" borderId="0" xfId="0" applyFont="1" applyAlignment="1"/>
    <xf numFmtId="0" fontId="7" fillId="0" borderId="0" xfId="0" applyFont="1" applyAlignment="1">
      <alignment horizontal="left"/>
    </xf>
    <xf numFmtId="0" fontId="4" fillId="0" borderId="0" xfId="0" applyFont="1" applyAlignment="1"/>
    <xf numFmtId="0" fontId="9" fillId="0" borderId="0" xfId="0" applyFont="1" applyAlignment="1"/>
    <xf numFmtId="0" fontId="8" fillId="0" borderId="0" xfId="0" applyFont="1" applyAlignment="1"/>
    <xf numFmtId="0" fontId="0" fillId="0" borderId="9" xfId="0" applyBorder="1" applyAlignment="1"/>
    <xf numFmtId="0" fontId="0" fillId="0" borderId="10" xfId="0" applyBorder="1" applyAlignment="1"/>
    <xf numFmtId="22" fontId="7" fillId="0" borderId="0" xfId="0" applyNumberFormat="1" applyFont="1" applyAlignment="1"/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" xfId="41"/>
    <cellStyle name="Note" xfId="42" builtinId="10" customBuiltin="1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CU - O-C Diagr.</a:t>
            </a:r>
          </a:p>
        </c:rich>
      </c:tx>
      <c:layout>
        <c:manualLayout>
          <c:xMode val="edge"/>
          <c:yMode val="edge"/>
          <c:x val="0.41052631578947368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35127795846455"/>
          <c:w val="0.82406015037593983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8.0000000000000004E-4</c:v>
                  </c:pt>
                  <c:pt idx="2">
                    <c:v>2.8E-3</c:v>
                  </c:pt>
                  <c:pt idx="3">
                    <c:v>3.0000000000000001E-3</c:v>
                  </c:pt>
                  <c:pt idx="4">
                    <c:v>3.0000000000000001E-3</c:v>
                  </c:pt>
                  <c:pt idx="5">
                    <c:v>3.0000000000000001E-3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8.0000000000000004E-4</c:v>
                  </c:pt>
                  <c:pt idx="2">
                    <c:v>2.8E-3</c:v>
                  </c:pt>
                  <c:pt idx="3">
                    <c:v>3.0000000000000001E-3</c:v>
                  </c:pt>
                  <c:pt idx="4">
                    <c:v>3.0000000000000001E-3</c:v>
                  </c:pt>
                  <c:pt idx="5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2031</c:v>
                </c:pt>
                <c:pt idx="2">
                  <c:v>2128</c:v>
                </c:pt>
                <c:pt idx="3">
                  <c:v>2159</c:v>
                </c:pt>
                <c:pt idx="4">
                  <c:v>702</c:v>
                </c:pt>
                <c:pt idx="5">
                  <c:v>1011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7C3-43C6-80B8-8C6C4180E76A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2.8E-3</c:v>
                  </c:pt>
                  <c:pt idx="3">
                    <c:v>3.0000000000000001E-3</c:v>
                  </c:pt>
                  <c:pt idx="4">
                    <c:v>3.0000000000000001E-3</c:v>
                  </c:pt>
                  <c:pt idx="5">
                    <c:v>3.0000000000000001E-3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2.8E-3</c:v>
                  </c:pt>
                  <c:pt idx="3">
                    <c:v>3.0000000000000001E-3</c:v>
                  </c:pt>
                  <c:pt idx="4">
                    <c:v>3.0000000000000001E-3</c:v>
                  </c:pt>
                  <c:pt idx="5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2031</c:v>
                </c:pt>
                <c:pt idx="2">
                  <c:v>2128</c:v>
                </c:pt>
                <c:pt idx="3">
                  <c:v>2159</c:v>
                </c:pt>
                <c:pt idx="4">
                  <c:v>702</c:v>
                </c:pt>
                <c:pt idx="5">
                  <c:v>1011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7C3-43C6-80B8-8C6C4180E76A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2.8E-3</c:v>
                  </c:pt>
                  <c:pt idx="3">
                    <c:v>3.0000000000000001E-3</c:v>
                  </c:pt>
                  <c:pt idx="4">
                    <c:v>3.0000000000000001E-3</c:v>
                  </c:pt>
                  <c:pt idx="5">
                    <c:v>3.0000000000000001E-3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2.8E-3</c:v>
                  </c:pt>
                  <c:pt idx="3">
                    <c:v>3.0000000000000001E-3</c:v>
                  </c:pt>
                  <c:pt idx="4">
                    <c:v>3.0000000000000001E-3</c:v>
                  </c:pt>
                  <c:pt idx="5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2031</c:v>
                </c:pt>
                <c:pt idx="2">
                  <c:v>2128</c:v>
                </c:pt>
                <c:pt idx="3">
                  <c:v>2159</c:v>
                </c:pt>
                <c:pt idx="4">
                  <c:v>702</c:v>
                </c:pt>
                <c:pt idx="5">
                  <c:v>1011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1">
                  <c:v>-0.24130000000150176</c:v>
                </c:pt>
                <c:pt idx="2">
                  <c:v>-0.25590000000374857</c:v>
                </c:pt>
                <c:pt idx="3">
                  <c:v>-0.25860000000102445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7C3-43C6-80B8-8C6C4180E76A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2.8E-3</c:v>
                  </c:pt>
                  <c:pt idx="3">
                    <c:v>3.0000000000000001E-3</c:v>
                  </c:pt>
                  <c:pt idx="4">
                    <c:v>3.0000000000000001E-3</c:v>
                  </c:pt>
                  <c:pt idx="5">
                    <c:v>3.0000000000000001E-3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2.8E-3</c:v>
                  </c:pt>
                  <c:pt idx="3">
                    <c:v>3.0000000000000001E-3</c:v>
                  </c:pt>
                  <c:pt idx="4">
                    <c:v>3.0000000000000001E-3</c:v>
                  </c:pt>
                  <c:pt idx="5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2031</c:v>
                </c:pt>
                <c:pt idx="2">
                  <c:v>2128</c:v>
                </c:pt>
                <c:pt idx="3">
                  <c:v>2159</c:v>
                </c:pt>
                <c:pt idx="4">
                  <c:v>702</c:v>
                </c:pt>
                <c:pt idx="5">
                  <c:v>1011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4">
                  <c:v>-6.9999999992433004E-2</c:v>
                </c:pt>
                <c:pt idx="5">
                  <c:v>-0.1169000000008964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7C3-43C6-80B8-8C6C4180E76A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2.8E-3</c:v>
                  </c:pt>
                  <c:pt idx="3">
                    <c:v>3.0000000000000001E-3</c:v>
                  </c:pt>
                  <c:pt idx="4">
                    <c:v>3.0000000000000001E-3</c:v>
                  </c:pt>
                  <c:pt idx="5">
                    <c:v>3.0000000000000001E-3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2.8E-3</c:v>
                  </c:pt>
                  <c:pt idx="3">
                    <c:v>3.0000000000000001E-3</c:v>
                  </c:pt>
                  <c:pt idx="4">
                    <c:v>3.0000000000000001E-3</c:v>
                  </c:pt>
                  <c:pt idx="5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2031</c:v>
                </c:pt>
                <c:pt idx="2">
                  <c:v>2128</c:v>
                </c:pt>
                <c:pt idx="3">
                  <c:v>2159</c:v>
                </c:pt>
                <c:pt idx="4">
                  <c:v>702</c:v>
                </c:pt>
                <c:pt idx="5">
                  <c:v>1011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7C3-43C6-80B8-8C6C4180E76A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2.8E-3</c:v>
                  </c:pt>
                  <c:pt idx="3">
                    <c:v>3.0000000000000001E-3</c:v>
                  </c:pt>
                  <c:pt idx="4">
                    <c:v>3.0000000000000001E-3</c:v>
                  </c:pt>
                  <c:pt idx="5">
                    <c:v>3.0000000000000001E-3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2.8E-3</c:v>
                  </c:pt>
                  <c:pt idx="3">
                    <c:v>3.0000000000000001E-3</c:v>
                  </c:pt>
                  <c:pt idx="4">
                    <c:v>3.0000000000000001E-3</c:v>
                  </c:pt>
                  <c:pt idx="5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2031</c:v>
                </c:pt>
                <c:pt idx="2">
                  <c:v>2128</c:v>
                </c:pt>
                <c:pt idx="3">
                  <c:v>2159</c:v>
                </c:pt>
                <c:pt idx="4">
                  <c:v>702</c:v>
                </c:pt>
                <c:pt idx="5">
                  <c:v>1011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7C3-43C6-80B8-8C6C4180E76A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2.8E-3</c:v>
                  </c:pt>
                  <c:pt idx="3">
                    <c:v>3.0000000000000001E-3</c:v>
                  </c:pt>
                  <c:pt idx="4">
                    <c:v>3.0000000000000001E-3</c:v>
                  </c:pt>
                  <c:pt idx="5">
                    <c:v>3.0000000000000001E-3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2.8E-3</c:v>
                  </c:pt>
                  <c:pt idx="3">
                    <c:v>3.0000000000000001E-3</c:v>
                  </c:pt>
                  <c:pt idx="4">
                    <c:v>3.0000000000000001E-3</c:v>
                  </c:pt>
                  <c:pt idx="5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2031</c:v>
                </c:pt>
                <c:pt idx="2">
                  <c:v>2128</c:v>
                </c:pt>
                <c:pt idx="3">
                  <c:v>2159</c:v>
                </c:pt>
                <c:pt idx="4">
                  <c:v>702</c:v>
                </c:pt>
                <c:pt idx="5">
                  <c:v>1011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7C3-43C6-80B8-8C6C4180E76A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2031</c:v>
                </c:pt>
                <c:pt idx="2">
                  <c:v>2128</c:v>
                </c:pt>
                <c:pt idx="3">
                  <c:v>2159</c:v>
                </c:pt>
                <c:pt idx="4">
                  <c:v>702</c:v>
                </c:pt>
                <c:pt idx="5">
                  <c:v>1011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6.4125450510116588E-3</c:v>
                </c:pt>
                <c:pt idx="1">
                  <c:v>-0.24172180608718086</c:v>
                </c:pt>
                <c:pt idx="2">
                  <c:v>-0.25357263428038845</c:v>
                </c:pt>
                <c:pt idx="3">
                  <c:v>-0.25736001236275385</c:v>
                </c:pt>
                <c:pt idx="4">
                  <c:v>-7.9353242491583695E-2</c:v>
                </c:pt>
                <c:pt idx="5">
                  <c:v>-0.11710484982870899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7C3-43C6-80B8-8C6C4180E76A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2031</c:v>
                </c:pt>
                <c:pt idx="2">
                  <c:v>2128</c:v>
                </c:pt>
                <c:pt idx="3">
                  <c:v>2159</c:v>
                </c:pt>
                <c:pt idx="4">
                  <c:v>702</c:v>
                </c:pt>
                <c:pt idx="5">
                  <c:v>1011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47C3-43C6-80B8-8C6C4180E7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14224920"/>
        <c:axId val="1"/>
      </c:scatterChart>
      <c:valAx>
        <c:axId val="4142249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631578947368418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1422492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503759398496242"/>
          <c:y val="0.92397937099967764"/>
          <c:w val="0.71428571428571419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1162050</xdr:colOff>
      <xdr:row>0</xdr:row>
      <xdr:rowOff>0</xdr:rowOff>
    </xdr:from>
    <xdr:to>
      <xdr:col>17</xdr:col>
      <xdr:colOff>76200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BEEE015A-C676-4409-FB60-576ACD4125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U6940"/>
  <sheetViews>
    <sheetView tabSelected="1" workbookViewId="0">
      <pane xSplit="14" ySplit="23" topLeftCell="O24" activePane="bottomRight" state="frozen"/>
      <selection pane="topRight" activeCell="O1" sqref="O1"/>
      <selection pane="bottomLeft" activeCell="A24" sqref="A24"/>
      <selection pane="bottomRight" activeCell="F11" sqref="F11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0.28515625" customWidth="1"/>
    <col min="6" max="6" width="17.57031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6" ht="12.95" customHeight="1" x14ac:dyDescent="0.3">
      <c r="A1" s="1" t="s">
        <v>39</v>
      </c>
    </row>
    <row r="2" spans="1:6" ht="12.95" customHeight="1" x14ac:dyDescent="0.2">
      <c r="A2" t="s">
        <v>23</v>
      </c>
      <c r="B2" t="s">
        <v>40</v>
      </c>
      <c r="C2" s="3"/>
      <c r="D2" s="3"/>
    </row>
    <row r="3" spans="1:6" ht="12.95" customHeight="1" thickBot="1" x14ac:dyDescent="0.25"/>
    <row r="4" spans="1:6" ht="12.95" customHeight="1" thickTop="1" thickBot="1" x14ac:dyDescent="0.25">
      <c r="A4" s="5" t="s">
        <v>0</v>
      </c>
      <c r="C4" s="14" t="s">
        <v>36</v>
      </c>
      <c r="D4" s="15" t="s">
        <v>36</v>
      </c>
    </row>
    <row r="5" spans="1:6" ht="12.95" customHeight="1" thickTop="1" x14ac:dyDescent="0.2">
      <c r="A5" s="29" t="s">
        <v>28</v>
      </c>
      <c r="C5" s="30">
        <v>-9.5</v>
      </c>
      <c r="D5" t="s">
        <v>29</v>
      </c>
    </row>
    <row r="6" spans="1:6" ht="12.95" customHeight="1" x14ac:dyDescent="0.2">
      <c r="A6" s="5" t="s">
        <v>1</v>
      </c>
    </row>
    <row r="7" spans="1:6" ht="12.95" customHeight="1" x14ac:dyDescent="0.2">
      <c r="A7" t="s">
        <v>2</v>
      </c>
      <c r="C7" s="31">
        <v>51461.656999999999</v>
      </c>
      <c r="D7" s="16" t="s">
        <v>37</v>
      </c>
    </row>
    <row r="8" spans="1:6" ht="12.95" customHeight="1" x14ac:dyDescent="0.2">
      <c r="A8" t="s">
        <v>3</v>
      </c>
      <c r="C8" s="31">
        <v>2.5785</v>
      </c>
      <c r="D8" s="16" t="s">
        <v>37</v>
      </c>
    </row>
    <row r="9" spans="1:6" ht="12.95" customHeight="1" x14ac:dyDescent="0.2">
      <c r="A9" s="32" t="s">
        <v>38</v>
      </c>
      <c r="C9" s="12">
        <v>21</v>
      </c>
      <c r="D9" s="33" t="str">
        <f>"F"&amp;C9</f>
        <v>F21</v>
      </c>
      <c r="E9" s="11" t="str">
        <f>"G"&amp;C9</f>
        <v>G21</v>
      </c>
    </row>
    <row r="10" spans="1:6" ht="12.95" customHeight="1" thickBot="1" x14ac:dyDescent="0.25">
      <c r="C10" s="4" t="s">
        <v>19</v>
      </c>
      <c r="D10" s="4" t="s">
        <v>20</v>
      </c>
    </row>
    <row r="11" spans="1:6" ht="12.95" customHeight="1" x14ac:dyDescent="0.2">
      <c r="A11" t="s">
        <v>15</v>
      </c>
      <c r="C11" s="11">
        <f ca="1">INTERCEPT(INDIRECT($E$9):G992,INDIRECT($D$9):F992)</f>
        <v>6.4125450510116588E-3</v>
      </c>
      <c r="D11" s="3"/>
    </row>
    <row r="12" spans="1:6" ht="12.95" customHeight="1" x14ac:dyDescent="0.2">
      <c r="A12" t="s">
        <v>16</v>
      </c>
      <c r="C12" s="11">
        <f ca="1">SLOPE(INDIRECT($E$9):G992,INDIRECT($D$9):F992)</f>
        <v>-1.221734865279136E-4</v>
      </c>
      <c r="D12" s="3"/>
    </row>
    <row r="13" spans="1:6" ht="12.95" customHeight="1" x14ac:dyDescent="0.2">
      <c r="A13" t="s">
        <v>18</v>
      </c>
      <c r="C13" s="3" t="s">
        <v>13</v>
      </c>
    </row>
    <row r="14" spans="1:6" ht="12.95" customHeight="1" x14ac:dyDescent="0.2"/>
    <row r="15" spans="1:6" ht="12.95" customHeight="1" x14ac:dyDescent="0.2">
      <c r="A15" s="34" t="s">
        <v>17</v>
      </c>
      <c r="C15" s="9">
        <f ca="1">(C7+C11)+(C8+C12)*INT(MAX(F21:F3533))</f>
        <v>57028.381139987636</v>
      </c>
      <c r="E15" s="35" t="s">
        <v>33</v>
      </c>
      <c r="F15" s="30">
        <v>1</v>
      </c>
    </row>
    <row r="16" spans="1:6" ht="12.95" customHeight="1" x14ac:dyDescent="0.2">
      <c r="A16" s="5" t="s">
        <v>4</v>
      </c>
      <c r="C16" s="10">
        <f ca="1">+C8+C12</f>
        <v>2.578377826513472</v>
      </c>
      <c r="E16" s="35" t="s">
        <v>30</v>
      </c>
      <c r="F16" s="36">
        <f ca="1">NOW()+15018.5+$C$5/24</f>
        <v>60378.661395833333</v>
      </c>
    </row>
    <row r="17" spans="1:21" ht="12.95" customHeight="1" thickBot="1" x14ac:dyDescent="0.25">
      <c r="A17" s="35" t="s">
        <v>27</v>
      </c>
      <c r="C17">
        <f>COUNT(C21:C2191)</f>
        <v>6</v>
      </c>
      <c r="E17" s="35" t="s">
        <v>34</v>
      </c>
      <c r="F17" s="36">
        <f ca="1">ROUND(2*(F16-$C$7)/$C$8,0)/2+F15</f>
        <v>3459</v>
      </c>
    </row>
    <row r="18" spans="1:21" ht="12.95" customHeight="1" thickTop="1" thickBot="1" x14ac:dyDescent="0.25">
      <c r="A18" s="5" t="s">
        <v>5</v>
      </c>
      <c r="C18" s="37">
        <f ca="1">+C15</f>
        <v>57028.381139987636</v>
      </c>
      <c r="D18" s="38">
        <f ca="1">+C16</f>
        <v>2.578377826513472</v>
      </c>
      <c r="E18" s="35" t="s">
        <v>35</v>
      </c>
      <c r="F18" s="11">
        <f ca="1">ROUND(2*(F16-$C$15)/$C$16,0)/2+F15</f>
        <v>1300.5</v>
      </c>
    </row>
    <row r="19" spans="1:21" ht="12.95" customHeight="1" thickTop="1" x14ac:dyDescent="0.2">
      <c r="E19" s="35" t="s">
        <v>31</v>
      </c>
      <c r="F19" s="39">
        <f ca="1">+$C$15+$C$16*F18-15018.5-$C$5/24</f>
        <v>45363.457336701744</v>
      </c>
    </row>
    <row r="20" spans="1:21" ht="12.95" customHeight="1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46</v>
      </c>
      <c r="I20" s="7" t="s">
        <v>47</v>
      </c>
      <c r="J20" s="7" t="s">
        <v>48</v>
      </c>
      <c r="K20" s="7" t="s">
        <v>49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13" t="s">
        <v>32</v>
      </c>
    </row>
    <row r="21" spans="1:21" ht="12.95" customHeight="1" x14ac:dyDescent="0.2">
      <c r="A21" t="s">
        <v>37</v>
      </c>
      <c r="C21" s="8">
        <f>C$7</f>
        <v>51461.656999999999</v>
      </c>
      <c r="D21" s="8" t="s">
        <v>13</v>
      </c>
      <c r="E21">
        <f t="shared" ref="E21:E26" si="0">+(C21-C$7)/C$8</f>
        <v>0</v>
      </c>
      <c r="F21">
        <f t="shared" ref="F21:F26" si="1">ROUND(2*E21,0)/2</f>
        <v>0</v>
      </c>
      <c r="G21">
        <f t="shared" ref="G21:G26" si="2">+C21-(C$7+F21*C$8)</f>
        <v>0</v>
      </c>
      <c r="H21">
        <f>+G21</f>
        <v>0</v>
      </c>
      <c r="O21">
        <f t="shared" ref="O21:O26" ca="1" si="3">+C$11+C$12*$F21</f>
        <v>6.4125450510116588E-3</v>
      </c>
      <c r="Q21" s="2">
        <f t="shared" ref="Q21:Q26" si="4">+C21-15018.5</f>
        <v>36443.156999999999</v>
      </c>
    </row>
    <row r="22" spans="1:21" ht="12.95" customHeight="1" x14ac:dyDescent="0.2">
      <c r="A22" s="17" t="s">
        <v>41</v>
      </c>
      <c r="B22" s="18" t="s">
        <v>42</v>
      </c>
      <c r="C22" s="19">
        <v>56698.349199999997</v>
      </c>
      <c r="D22" s="20">
        <v>8.0000000000000004E-4</v>
      </c>
      <c r="E22">
        <f t="shared" si="0"/>
        <v>2030.9064184603442</v>
      </c>
      <c r="F22">
        <f t="shared" si="1"/>
        <v>2031</v>
      </c>
      <c r="G22">
        <f t="shared" si="2"/>
        <v>-0.24130000000150176</v>
      </c>
      <c r="J22">
        <f>+G22</f>
        <v>-0.24130000000150176</v>
      </c>
      <c r="O22">
        <f t="shared" ca="1" si="3"/>
        <v>-0.24172180608718086</v>
      </c>
      <c r="Q22" s="2">
        <f t="shared" si="4"/>
        <v>41679.849199999997</v>
      </c>
    </row>
    <row r="23" spans="1:21" s="21" customFormat="1" x14ac:dyDescent="0.2">
      <c r="A23" s="24" t="s">
        <v>43</v>
      </c>
      <c r="B23" s="25"/>
      <c r="C23" s="24">
        <v>56948.449099999998</v>
      </c>
      <c r="D23" s="24">
        <v>2.8E-3</v>
      </c>
      <c r="E23" s="21">
        <f t="shared" si="0"/>
        <v>2127.9007562536353</v>
      </c>
      <c r="F23" s="21">
        <f t="shared" si="1"/>
        <v>2128</v>
      </c>
      <c r="G23" s="21">
        <f t="shared" si="2"/>
        <v>-0.25590000000374857</v>
      </c>
      <c r="J23" s="21">
        <f>+G23</f>
        <v>-0.25590000000374857</v>
      </c>
      <c r="O23" s="21">
        <f t="shared" ca="1" si="3"/>
        <v>-0.25357263428038845</v>
      </c>
      <c r="Q23" s="23">
        <f t="shared" si="4"/>
        <v>41929.949099999998</v>
      </c>
    </row>
    <row r="24" spans="1:21" s="21" customFormat="1" x14ac:dyDescent="0.2">
      <c r="A24" s="24" t="s">
        <v>43</v>
      </c>
      <c r="B24" s="25"/>
      <c r="C24" s="24">
        <v>57028.3799</v>
      </c>
      <c r="D24" s="24">
        <v>3.0000000000000001E-3</v>
      </c>
      <c r="E24" s="21">
        <f t="shared" si="0"/>
        <v>2158.8997091332171</v>
      </c>
      <c r="F24" s="21">
        <f t="shared" si="1"/>
        <v>2159</v>
      </c>
      <c r="G24" s="21">
        <f t="shared" si="2"/>
        <v>-0.25860000000102445</v>
      </c>
      <c r="J24" s="21">
        <f>+G24</f>
        <v>-0.25860000000102445</v>
      </c>
      <c r="O24" s="21">
        <f t="shared" ca="1" si="3"/>
        <v>-0.25736001236275385</v>
      </c>
      <c r="Q24" s="23">
        <f t="shared" si="4"/>
        <v>42009.8799</v>
      </c>
    </row>
    <row r="25" spans="1:21" s="21" customFormat="1" x14ac:dyDescent="0.2">
      <c r="A25" s="26" t="s">
        <v>44</v>
      </c>
      <c r="B25" s="27" t="s">
        <v>42</v>
      </c>
      <c r="C25" s="28">
        <v>53271.694000000003</v>
      </c>
      <c r="D25" s="28">
        <v>3.0000000000000001E-3</v>
      </c>
      <c r="E25" s="21">
        <f t="shared" si="0"/>
        <v>701.97285243358692</v>
      </c>
      <c r="F25" s="21">
        <f t="shared" si="1"/>
        <v>702</v>
      </c>
      <c r="G25" s="21">
        <f t="shared" si="2"/>
        <v>-6.9999999992433004E-2</v>
      </c>
      <c r="K25" s="21">
        <f>+G25</f>
        <v>-6.9999999992433004E-2</v>
      </c>
      <c r="O25" s="21">
        <f t="shared" ca="1" si="3"/>
        <v>-7.9353242491583695E-2</v>
      </c>
      <c r="Q25" s="23">
        <f t="shared" si="4"/>
        <v>38253.194000000003</v>
      </c>
    </row>
    <row r="26" spans="1:21" s="21" customFormat="1" x14ac:dyDescent="0.2">
      <c r="A26" s="26" t="s">
        <v>44</v>
      </c>
      <c r="B26" s="27" t="s">
        <v>45</v>
      </c>
      <c r="C26" s="28">
        <v>54068.403599999998</v>
      </c>
      <c r="D26" s="28">
        <v>3.0000000000000001E-3</v>
      </c>
      <c r="E26" s="21">
        <f t="shared" si="0"/>
        <v>1010.9546635640871</v>
      </c>
      <c r="F26" s="21">
        <f t="shared" si="1"/>
        <v>1011</v>
      </c>
      <c r="G26" s="21">
        <f t="shared" si="2"/>
        <v>-0.1169000000008964</v>
      </c>
      <c r="K26" s="21">
        <f>+G26</f>
        <v>-0.1169000000008964</v>
      </c>
      <c r="O26" s="21">
        <f t="shared" ca="1" si="3"/>
        <v>-0.11710484982870899</v>
      </c>
      <c r="Q26" s="23">
        <f t="shared" si="4"/>
        <v>39049.903599999998</v>
      </c>
    </row>
    <row r="27" spans="1:21" s="21" customFormat="1" x14ac:dyDescent="0.2">
      <c r="C27" s="22"/>
      <c r="D27" s="22"/>
      <c r="Q27" s="23"/>
    </row>
    <row r="28" spans="1:21" s="21" customFormat="1" x14ac:dyDescent="0.2">
      <c r="C28" s="22"/>
      <c r="D28" s="22"/>
      <c r="Q28" s="23"/>
    </row>
    <row r="29" spans="1:21" s="21" customFormat="1" x14ac:dyDescent="0.2">
      <c r="C29" s="22"/>
      <c r="D29" s="22"/>
      <c r="Q29" s="23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2024-03-09T02:52:24Z</dcterms:modified>
</cp:coreProperties>
</file>