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35B7F03E-5D0D-4DA3-BFDB-894AD68BD2A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7" i="1" l="1"/>
  <c r="F27" i="1"/>
  <c r="E30" i="1"/>
  <c r="F30" i="1"/>
  <c r="E35" i="1"/>
  <c r="F35" i="1"/>
  <c r="E39" i="1"/>
  <c r="F39" i="1"/>
  <c r="E44" i="1"/>
  <c r="F44" i="1"/>
  <c r="E47" i="1"/>
  <c r="F47" i="1"/>
  <c r="E52" i="1"/>
  <c r="F52" i="1"/>
  <c r="E55" i="1"/>
  <c r="F55" i="1"/>
  <c r="E60" i="1"/>
  <c r="F60" i="1"/>
  <c r="E63" i="1"/>
  <c r="F63" i="1"/>
  <c r="E68" i="1"/>
  <c r="F68" i="1"/>
  <c r="Q81" i="1"/>
  <c r="Q80" i="1"/>
  <c r="Q79" i="1"/>
  <c r="Q78" i="1"/>
  <c r="C7" i="1"/>
  <c r="E69" i="1"/>
  <c r="F69" i="1"/>
  <c r="C8" i="1"/>
  <c r="E65" i="1"/>
  <c r="F65" i="1"/>
  <c r="G65" i="1"/>
  <c r="K65" i="1"/>
  <c r="D9" i="1"/>
  <c r="C9" i="1"/>
  <c r="Q77" i="1"/>
  <c r="Q76" i="1"/>
  <c r="Q70" i="1"/>
  <c r="Q69" i="1"/>
  <c r="Q67" i="1"/>
  <c r="Q66" i="1"/>
  <c r="Q65" i="1"/>
  <c r="Q63" i="1"/>
  <c r="Q62" i="1"/>
  <c r="Q61" i="1"/>
  <c r="G53" i="2"/>
  <c r="C53" i="2"/>
  <c r="G52" i="2"/>
  <c r="C52" i="2"/>
  <c r="G51" i="2"/>
  <c r="C51" i="2"/>
  <c r="G42" i="2"/>
  <c r="C42" i="2"/>
  <c r="G41" i="2"/>
  <c r="C41" i="2"/>
  <c r="G40" i="2"/>
  <c r="C40" i="2"/>
  <c r="G39" i="2"/>
  <c r="C39" i="2"/>
  <c r="G38" i="2"/>
  <c r="C38" i="2"/>
  <c r="G50" i="2"/>
  <c r="C50" i="2"/>
  <c r="G49" i="2"/>
  <c r="C49" i="2"/>
  <c r="G37" i="2"/>
  <c r="C37" i="2"/>
  <c r="E37" i="2"/>
  <c r="G48" i="2"/>
  <c r="C48" i="2"/>
  <c r="G47" i="2"/>
  <c r="C47" i="2"/>
  <c r="G46" i="2"/>
  <c r="C46" i="2"/>
  <c r="E46" i="2"/>
  <c r="G36" i="2"/>
  <c r="C36" i="2"/>
  <c r="G45" i="2"/>
  <c r="C45" i="2"/>
  <c r="E45" i="2"/>
  <c r="G44" i="2"/>
  <c r="C44" i="2"/>
  <c r="G43" i="2"/>
  <c r="C43" i="2"/>
  <c r="G35" i="2"/>
  <c r="C35" i="2"/>
  <c r="G34" i="2"/>
  <c r="C34" i="2"/>
  <c r="G33" i="2"/>
  <c r="C33" i="2"/>
  <c r="G32" i="2"/>
  <c r="C32" i="2"/>
  <c r="G31" i="2"/>
  <c r="C31" i="2"/>
  <c r="G30" i="2"/>
  <c r="C30" i="2"/>
  <c r="E30" i="2"/>
  <c r="G29" i="2"/>
  <c r="C29" i="2"/>
  <c r="G28" i="2"/>
  <c r="C28" i="2"/>
  <c r="G27" i="2"/>
  <c r="C27" i="2"/>
  <c r="G26" i="2"/>
  <c r="C26" i="2"/>
  <c r="G25" i="2"/>
  <c r="C25" i="2"/>
  <c r="E25" i="2"/>
  <c r="G24" i="2"/>
  <c r="C24" i="2"/>
  <c r="G23" i="2"/>
  <c r="C23" i="2"/>
  <c r="G22" i="2"/>
  <c r="C22" i="2"/>
  <c r="G21" i="2"/>
  <c r="C21" i="2"/>
  <c r="E21" i="2"/>
  <c r="G20" i="2"/>
  <c r="C20" i="2"/>
  <c r="G19" i="2"/>
  <c r="C19" i="2"/>
  <c r="G18" i="2"/>
  <c r="C18" i="2"/>
  <c r="G17" i="2"/>
  <c r="C17" i="2"/>
  <c r="E17" i="2"/>
  <c r="G16" i="2"/>
  <c r="C16" i="2"/>
  <c r="G15" i="2"/>
  <c r="C15" i="2"/>
  <c r="G14" i="2"/>
  <c r="C14" i="2"/>
  <c r="E14" i="2"/>
  <c r="G13" i="2"/>
  <c r="C13" i="2"/>
  <c r="E13" i="2"/>
  <c r="E25" i="1"/>
  <c r="G12" i="2"/>
  <c r="C12" i="2"/>
  <c r="E12" i="2"/>
  <c r="E24" i="1"/>
  <c r="G11" i="2"/>
  <c r="C11" i="2"/>
  <c r="E11" i="2"/>
  <c r="E23" i="1"/>
  <c r="H53" i="2"/>
  <c r="B53" i="2"/>
  <c r="D53" i="2"/>
  <c r="A53" i="2"/>
  <c r="H52" i="2"/>
  <c r="B52" i="2"/>
  <c r="D52" i="2"/>
  <c r="A52" i="2"/>
  <c r="H51" i="2"/>
  <c r="B51" i="2"/>
  <c r="D51" i="2"/>
  <c r="A51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50" i="2"/>
  <c r="B50" i="2"/>
  <c r="D50" i="2"/>
  <c r="A50" i="2"/>
  <c r="H49" i="2"/>
  <c r="B49" i="2"/>
  <c r="D49" i="2"/>
  <c r="A49" i="2"/>
  <c r="H37" i="2"/>
  <c r="B37" i="2"/>
  <c r="D37" i="2"/>
  <c r="A37" i="2"/>
  <c r="H48" i="2"/>
  <c r="B48" i="2"/>
  <c r="D48" i="2"/>
  <c r="A48" i="2"/>
  <c r="H47" i="2"/>
  <c r="B47" i="2"/>
  <c r="D47" i="2"/>
  <c r="A47" i="2"/>
  <c r="H46" i="2"/>
  <c r="B46" i="2"/>
  <c r="D46" i="2"/>
  <c r="A46" i="2"/>
  <c r="H36" i="2"/>
  <c r="B36" i="2"/>
  <c r="D36" i="2"/>
  <c r="A36" i="2"/>
  <c r="H45" i="2"/>
  <c r="B45" i="2"/>
  <c r="D45" i="2"/>
  <c r="A45" i="2"/>
  <c r="H44" i="2"/>
  <c r="B44" i="2"/>
  <c r="D44" i="2"/>
  <c r="A44" i="2"/>
  <c r="H43" i="2"/>
  <c r="B43" i="2"/>
  <c r="D43" i="2"/>
  <c r="A43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Q75" i="1"/>
  <c r="Q74" i="1"/>
  <c r="E21" i="1"/>
  <c r="F21" i="1"/>
  <c r="G21" i="1"/>
  <c r="H21" i="1"/>
  <c r="E22" i="1"/>
  <c r="F22" i="1"/>
  <c r="F23" i="1"/>
  <c r="F24" i="1"/>
  <c r="G24" i="1"/>
  <c r="I24" i="1"/>
  <c r="F25" i="1"/>
  <c r="G25" i="1"/>
  <c r="I25" i="1"/>
  <c r="F16" i="1"/>
  <c r="C17" i="1"/>
  <c r="Q71" i="1"/>
  <c r="Q72" i="1"/>
  <c r="Q73" i="1"/>
  <c r="G22" i="1"/>
  <c r="I22" i="1"/>
  <c r="G23" i="1"/>
  <c r="I23" i="1"/>
  <c r="Q68" i="1"/>
  <c r="Q27" i="1"/>
  <c r="Q28" i="1"/>
  <c r="Q29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30" i="1"/>
  <c r="Q26" i="1"/>
  <c r="Q64" i="1"/>
  <c r="Q22" i="1"/>
  <c r="Q23" i="1"/>
  <c r="Q24" i="1"/>
  <c r="Q25" i="1"/>
  <c r="Q21" i="1"/>
  <c r="E19" i="2"/>
  <c r="E20" i="2"/>
  <c r="E24" i="2"/>
  <c r="E48" i="2"/>
  <c r="E53" i="2"/>
  <c r="E27" i="2"/>
  <c r="E38" i="2"/>
  <c r="E49" i="2"/>
  <c r="E57" i="1"/>
  <c r="F57" i="1"/>
  <c r="G57" i="1"/>
  <c r="K57" i="1"/>
  <c r="G51" i="1"/>
  <c r="K51" i="1"/>
  <c r="E49" i="1"/>
  <c r="F49" i="1"/>
  <c r="G49" i="1"/>
  <c r="K49" i="1"/>
  <c r="G43" i="1"/>
  <c r="K43" i="1"/>
  <c r="E41" i="1"/>
  <c r="F41" i="1"/>
  <c r="G41" i="1"/>
  <c r="K41" i="1"/>
  <c r="E32" i="1"/>
  <c r="F32" i="1"/>
  <c r="G32" i="1"/>
  <c r="K32" i="1"/>
  <c r="E62" i="1"/>
  <c r="F62" i="1"/>
  <c r="G62" i="1"/>
  <c r="K62" i="1"/>
  <c r="G56" i="1"/>
  <c r="K56" i="1"/>
  <c r="E54" i="1"/>
  <c r="F54" i="1"/>
  <c r="G54" i="1"/>
  <c r="K54" i="1"/>
  <c r="E46" i="1"/>
  <c r="F46" i="1"/>
  <c r="G46" i="1"/>
  <c r="K46" i="1"/>
  <c r="E38" i="1"/>
  <c r="F38" i="1"/>
  <c r="G38" i="1"/>
  <c r="K38" i="1"/>
  <c r="G31" i="1"/>
  <c r="K31" i="1"/>
  <c r="E29" i="1"/>
  <c r="F29" i="1"/>
  <c r="G29" i="1"/>
  <c r="K29" i="1"/>
  <c r="E79" i="1"/>
  <c r="F79" i="1"/>
  <c r="G79" i="1"/>
  <c r="K79" i="1"/>
  <c r="E78" i="1"/>
  <c r="F78" i="1"/>
  <c r="G78" i="1"/>
  <c r="K78" i="1"/>
  <c r="E76" i="1"/>
  <c r="F76" i="1"/>
  <c r="G76" i="1"/>
  <c r="K76" i="1"/>
  <c r="E74" i="1"/>
  <c r="F74" i="1"/>
  <c r="G74" i="1"/>
  <c r="K74" i="1"/>
  <c r="E72" i="1"/>
  <c r="E70" i="1"/>
  <c r="F70" i="1"/>
  <c r="G70" i="1"/>
  <c r="K70" i="1"/>
  <c r="E67" i="1"/>
  <c r="F67" i="1"/>
  <c r="G67" i="1"/>
  <c r="K67" i="1"/>
  <c r="G61" i="1"/>
  <c r="K61" i="1"/>
  <c r="E59" i="1"/>
  <c r="F59" i="1"/>
  <c r="G59" i="1"/>
  <c r="K59" i="1"/>
  <c r="E51" i="1"/>
  <c r="F51" i="1"/>
  <c r="E43" i="1"/>
  <c r="F43" i="1"/>
  <c r="E34" i="1"/>
  <c r="F34" i="1"/>
  <c r="G34" i="1"/>
  <c r="K34" i="1"/>
  <c r="E26" i="1"/>
  <c r="F26" i="1"/>
  <c r="G26" i="1"/>
  <c r="E64" i="1"/>
  <c r="E56" i="1"/>
  <c r="F56" i="1"/>
  <c r="E48" i="1"/>
  <c r="F48" i="1"/>
  <c r="G48" i="1"/>
  <c r="K48" i="1"/>
  <c r="G42" i="1"/>
  <c r="K42" i="1"/>
  <c r="E40" i="1"/>
  <c r="F40" i="1"/>
  <c r="G40" i="1"/>
  <c r="K40" i="1"/>
  <c r="E31" i="1"/>
  <c r="F31" i="1"/>
  <c r="G73" i="1"/>
  <c r="K73" i="1"/>
  <c r="G71" i="1"/>
  <c r="K71" i="1"/>
  <c r="G69" i="1"/>
  <c r="K69" i="1"/>
  <c r="E36" i="1"/>
  <c r="F36" i="1"/>
  <c r="G63" i="1"/>
  <c r="K63" i="1"/>
  <c r="E61" i="1"/>
  <c r="F61" i="1"/>
  <c r="G55" i="1"/>
  <c r="K55" i="1"/>
  <c r="E53" i="1"/>
  <c r="F53" i="1"/>
  <c r="G53" i="1"/>
  <c r="K53" i="1"/>
  <c r="G47" i="1"/>
  <c r="K47" i="1"/>
  <c r="E45" i="1"/>
  <c r="F45" i="1"/>
  <c r="G45" i="1"/>
  <c r="K45" i="1"/>
  <c r="G39" i="1"/>
  <c r="K39" i="1"/>
  <c r="E37" i="1"/>
  <c r="G30" i="1"/>
  <c r="K30" i="1"/>
  <c r="E28" i="1"/>
  <c r="G68" i="1"/>
  <c r="K68" i="1"/>
  <c r="E66" i="1"/>
  <c r="F66" i="1"/>
  <c r="G66" i="1"/>
  <c r="K66" i="1"/>
  <c r="G60" i="1"/>
  <c r="K60" i="1"/>
  <c r="E58" i="1"/>
  <c r="F58" i="1"/>
  <c r="G58" i="1"/>
  <c r="K58" i="1"/>
  <c r="G52" i="1"/>
  <c r="K52" i="1"/>
  <c r="E50" i="1"/>
  <c r="G44" i="1"/>
  <c r="K44" i="1"/>
  <c r="E42" i="1"/>
  <c r="F42" i="1"/>
  <c r="G35" i="1"/>
  <c r="K35" i="1"/>
  <c r="E33" i="1"/>
  <c r="F33" i="1"/>
  <c r="G33" i="1"/>
  <c r="K33" i="1"/>
  <c r="G27" i="1"/>
  <c r="K27" i="1"/>
  <c r="E81" i="1"/>
  <c r="F81" i="1"/>
  <c r="G81" i="1"/>
  <c r="E80" i="1"/>
  <c r="F80" i="1"/>
  <c r="G80" i="1"/>
  <c r="K80" i="1"/>
  <c r="E77" i="1"/>
  <c r="F77" i="1"/>
  <c r="G77" i="1"/>
  <c r="K77" i="1"/>
  <c r="E75" i="1"/>
  <c r="F75" i="1"/>
  <c r="G75" i="1"/>
  <c r="K75" i="1"/>
  <c r="E73" i="1"/>
  <c r="F73" i="1"/>
  <c r="E71" i="1"/>
  <c r="F71" i="1"/>
  <c r="K26" i="1"/>
  <c r="E44" i="2"/>
  <c r="E40" i="2"/>
  <c r="E26" i="2"/>
  <c r="E50" i="2"/>
  <c r="E42" i="2"/>
  <c r="E15" i="2"/>
  <c r="F28" i="1"/>
  <c r="G28" i="1"/>
  <c r="E39" i="2"/>
  <c r="F72" i="1"/>
  <c r="G72" i="1"/>
  <c r="K72" i="1"/>
  <c r="E32" i="2"/>
  <c r="E43" i="2"/>
  <c r="E34" i="2"/>
  <c r="E28" i="2"/>
  <c r="E41" i="2"/>
  <c r="E29" i="2"/>
  <c r="E23" i="2"/>
  <c r="F37" i="1"/>
  <c r="G37" i="1"/>
  <c r="K37" i="1"/>
  <c r="E33" i="2"/>
  <c r="E22" i="2"/>
  <c r="E47" i="2"/>
  <c r="E18" i="2"/>
  <c r="F50" i="1"/>
  <c r="G50" i="1"/>
  <c r="K50" i="1"/>
  <c r="E31" i="2"/>
  <c r="F64" i="1"/>
  <c r="G64" i="1"/>
  <c r="K64" i="1"/>
  <c r="E36" i="2"/>
  <c r="E35" i="2"/>
  <c r="E16" i="2"/>
  <c r="E52" i="2"/>
  <c r="E51" i="2"/>
  <c r="K28" i="1"/>
  <c r="C11" i="1"/>
  <c r="C12" i="1"/>
  <c r="C16" i="1" l="1"/>
  <c r="D18" i="1" s="1"/>
  <c r="O40" i="1"/>
  <c r="O51" i="1"/>
  <c r="O59" i="1"/>
  <c r="O38" i="1"/>
  <c r="O42" i="1"/>
  <c r="O36" i="1"/>
  <c r="O69" i="1"/>
  <c r="O76" i="1"/>
  <c r="O29" i="1"/>
  <c r="O78" i="1"/>
  <c r="O77" i="1"/>
  <c r="O66" i="1"/>
  <c r="O58" i="1"/>
  <c r="O63" i="1"/>
  <c r="O34" i="1"/>
  <c r="O43" i="1"/>
  <c r="O68" i="1"/>
  <c r="O35" i="1"/>
  <c r="O49" i="1"/>
  <c r="O60" i="1"/>
  <c r="O55" i="1"/>
  <c r="O61" i="1"/>
  <c r="O73" i="1"/>
  <c r="O33" i="1"/>
  <c r="O74" i="1"/>
  <c r="O79" i="1"/>
  <c r="O75" i="1"/>
  <c r="O30" i="1"/>
  <c r="O65" i="1"/>
  <c r="O67" i="1"/>
  <c r="O31" i="1"/>
  <c r="O57" i="1"/>
  <c r="O50" i="1"/>
  <c r="O47" i="1"/>
  <c r="O52" i="1"/>
  <c r="O56" i="1"/>
  <c r="O81" i="1"/>
  <c r="O27" i="1"/>
  <c r="O39" i="1"/>
  <c r="O72" i="1"/>
  <c r="O80" i="1"/>
  <c r="O70" i="1"/>
  <c r="O54" i="1"/>
  <c r="O62" i="1"/>
  <c r="O53" i="1"/>
  <c r="O26" i="1"/>
  <c r="O48" i="1"/>
  <c r="O71" i="1"/>
  <c r="C15" i="1"/>
  <c r="O32" i="1"/>
  <c r="O37" i="1"/>
  <c r="O45" i="1"/>
  <c r="O41" i="1"/>
  <c r="O64" i="1"/>
  <c r="O46" i="1"/>
  <c r="O28" i="1"/>
  <c r="O44" i="1"/>
  <c r="F17" i="1"/>
  <c r="C18" i="1" l="1"/>
  <c r="F18" i="1"/>
  <c r="F19" i="1" s="1"/>
</calcChain>
</file>

<file path=xl/sharedStrings.xml><?xml version="1.0" encoding="utf-8"?>
<sst xmlns="http://schemas.openxmlformats.org/spreadsheetml/2006/main" count="530" uniqueCount="226">
  <si>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</si>
  <si>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</si>
  <si>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</si>
  <si>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</si>
  <si>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</si>
  <si>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</si>
  <si>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</si>
  <si>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</si>
  <si>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</si>
  <si>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</si>
  <si>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</si>
  <si>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</si>
  <si>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</si>
  <si>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</si>
  <si>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</si>
  <si>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</si>
  <si>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</si>
  <si>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</si>
  <si>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</si>
  <si>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</si>
  <si>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</si>
  <si>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</si>
  <si>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</si>
  <si>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</si>
  <si>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</si>
  <si>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</si>
  <si>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</si>
  <si>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</si>
  <si>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Locher K</t>
  </si>
  <si>
    <t>BBSAG Bull.38</t>
  </si>
  <si>
    <t>B</t>
  </si>
  <si>
    <t>Blaettler E</t>
  </si>
  <si>
    <t>BBSAG Bull.116</t>
  </si>
  <si>
    <t>BBSAG Bull.117</t>
  </si>
  <si>
    <t>II</t>
  </si>
  <si>
    <t>IBVS 5287</t>
  </si>
  <si>
    <t>I</t>
  </si>
  <si>
    <t>J.Safar BRNO 32</t>
  </si>
  <si>
    <t>ROTSE</t>
  </si>
  <si>
    <t>IBVS 5583</t>
  </si>
  <si>
    <t>ST Tri / GSC 02336-00305</t>
  </si>
  <si>
    <t>IBVS 5690</t>
  </si>
  <si>
    <t>EB/SD:</t>
  </si>
  <si>
    <t>My time zone &gt;&gt;&gt;&gt;&gt;</t>
  </si>
  <si>
    <t>(PST=8, PDT=MDT=7, MDT=CST=6, etc.)</t>
  </si>
  <si>
    <t>JD today</t>
  </si>
  <si>
    <t>New Cycle</t>
  </si>
  <si>
    <t># of data points:</t>
  </si>
  <si>
    <t>Next ToM</t>
  </si>
  <si>
    <t>Start of linear fit &gt;&gt;&gt;&gt;&gt;&gt;&gt;&gt;&gt;&gt;&gt;&gt;&gt;&gt;&gt;&gt;&gt;&gt;&gt;&gt;&gt;</t>
  </si>
  <si>
    <t>IBVS 5741</t>
  </si>
  <si>
    <t>IBVS 5920</t>
  </si>
  <si>
    <t>Add cycle</t>
  </si>
  <si>
    <t>Old Cycle</t>
  </si>
  <si>
    <t>IBVS 5960</t>
  </si>
  <si>
    <t>IBVS 6011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</si>
  <si>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</si>
  <si>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</si>
  <si>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</si>
  <si>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</si>
  <si>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</si>
  <si>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</si>
  <si>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</si>
  <si>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</si>
  <si>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</si>
  <si>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</si>
  <si>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</si>
  <si>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2450770.383 </t>
  </si>
  <si>
    <t> 17.11.1997 21:11 </t>
  </si>
  <si>
    <t> -0.042 </t>
  </si>
  <si>
    <t>E </t>
  </si>
  <si>
    <t>?</t>
  </si>
  <si>
    <t> E.Blättler </t>
  </si>
  <si>
    <t> BBS 116 </t>
  </si>
  <si>
    <t>2450841.2888 </t>
  </si>
  <si>
    <t> 27.01.1998 18:55 </t>
  </si>
  <si>
    <t> -0.0362 </t>
  </si>
  <si>
    <t> BBS 117 </t>
  </si>
  <si>
    <t>2450846.3100 </t>
  </si>
  <si>
    <t> 01.02.1998 19:26 </t>
  </si>
  <si>
    <t> -0.0451 </t>
  </si>
  <si>
    <t>2451550.2864 </t>
  </si>
  <si>
    <t> 06.01.2000 18:52 </t>
  </si>
  <si>
    <t> -0.0380 </t>
  </si>
  <si>
    <t> M.Zejda </t>
  </si>
  <si>
    <t>IBVS 5287 </t>
  </si>
  <si>
    <t>2451569.2131 </t>
  </si>
  <si>
    <t> 25.01.2000 17:06 </t>
  </si>
  <si>
    <t> -0.0339 </t>
  </si>
  <si>
    <t>IBVS 5583 </t>
  </si>
  <si>
    <t>2451569.4498 </t>
  </si>
  <si>
    <t> 25.01.2000 22:47 </t>
  </si>
  <si>
    <t> -0.0367 </t>
  </si>
  <si>
    <t>2451572.3221 </t>
  </si>
  <si>
    <t> 28.01.2000 19:43 </t>
  </si>
  <si>
    <t> -0.0387 </t>
  </si>
  <si>
    <t> J.Safar </t>
  </si>
  <si>
    <t> BRNO 32 </t>
  </si>
  <si>
    <t>2451580.2219 </t>
  </si>
  <si>
    <t> 05.02.2000 17:19 </t>
  </si>
  <si>
    <t> -0.0433 </t>
  </si>
  <si>
    <t>2451752.4441 </t>
  </si>
  <si>
    <t> 26.07.2000 22:39 </t>
  </si>
  <si>
    <t> -0.0409 </t>
  </si>
  <si>
    <t>2451771.6093 </t>
  </si>
  <si>
    <t> 15.08.2000 02:37 </t>
  </si>
  <si>
    <t> -0.0378 </t>
  </si>
  <si>
    <t>2451772.5724 </t>
  </si>
  <si>
    <t> 16.08.2000 01:44 </t>
  </si>
  <si>
    <t> -0.0328 </t>
  </si>
  <si>
    <t>2451777.5693 </t>
  </si>
  <si>
    <t> 21.08.2000 01:39 </t>
  </si>
  <si>
    <t> -0.0660 </t>
  </si>
  <si>
    <t>2451841.5494 </t>
  </si>
  <si>
    <t> 24.10.2000 01:11 </t>
  </si>
  <si>
    <t> -0.0396 </t>
  </si>
  <si>
    <t>2451876.5205 </t>
  </si>
  <si>
    <t> 28.11.2000 00:29 </t>
  </si>
  <si>
    <t> -0.0394 </t>
  </si>
  <si>
    <t>2451924.4263 </t>
  </si>
  <si>
    <t> 14.01.2001 22:13 </t>
  </si>
  <si>
    <t> -0.0389 </t>
  </si>
  <si>
    <t>2452133.5372 </t>
  </si>
  <si>
    <t> 12.08.2001 00:53 </t>
  </si>
  <si>
    <t> -0.0349 </t>
  </si>
  <si>
    <t>2452138.5616 </t>
  </si>
  <si>
    <t> 17.08.2001 01:28 </t>
  </si>
  <si>
    <t> -0.0406 </t>
  </si>
  <si>
    <t>2452198.4446 </t>
  </si>
  <si>
    <t> 15.10.2001 22:40 </t>
  </si>
  <si>
    <t> -0.0393 </t>
  </si>
  <si>
    <t>2452213.5318 </t>
  </si>
  <si>
    <t> 31.10.2001 00:45 </t>
  </si>
  <si>
    <t> -0.0423 </t>
  </si>
  <si>
    <t>2452229.3430 </t>
  </si>
  <si>
    <t> 15.11.2001 20:13 </t>
  </si>
  <si>
    <t> -0.0399 </t>
  </si>
  <si>
    <t>2452234.6115 </t>
  </si>
  <si>
    <t> 21.11.2001 02:40 </t>
  </si>
  <si>
    <t>2452578.3319 </t>
  </si>
  <si>
    <t> 30.10.2002 19:57 </t>
  </si>
  <si>
    <t> -0.0415 </t>
  </si>
  <si>
    <t>R</t>
  </si>
  <si>
    <t>2452578.5712 </t>
  </si>
  <si>
    <t> 31.10.2002 01:42 </t>
  </si>
  <si>
    <t> -0.0417 </t>
  </si>
  <si>
    <t>2452585.2814 </t>
  </si>
  <si>
    <t> 06.11.2002 18:45 </t>
  </si>
  <si>
    <t> -0.0383 </t>
  </si>
  <si>
    <t>2452900.4921 </t>
  </si>
  <si>
    <t> 17.09.2003 23:48 </t>
  </si>
  <si>
    <t> -0.0448 </t>
  </si>
  <si>
    <t>2452995.8239 </t>
  </si>
  <si>
    <t> 22.12.2003 07:46 </t>
  </si>
  <si>
    <t> -0.0447 </t>
  </si>
  <si>
    <t> R.Samec et al. </t>
  </si>
  <si>
    <t>IBVS 5509 </t>
  </si>
  <si>
    <t>2452999.6577 </t>
  </si>
  <si>
    <t> 26.12.2003 03:47 </t>
  </si>
  <si>
    <t>2453000.8542 </t>
  </si>
  <si>
    <t> 27.12.2003 08:30 </t>
  </si>
  <si>
    <t> -0.0445 </t>
  </si>
  <si>
    <t>2453262.8958 </t>
  </si>
  <si>
    <t> 14.09.2004 09:29 </t>
  </si>
  <si>
    <t> -0.0452 </t>
  </si>
  <si>
    <t> T. Krajci </t>
  </si>
  <si>
    <t>IBVS 5690 </t>
  </si>
  <si>
    <t>2453313.9182 </t>
  </si>
  <si>
    <t> 04.11.2004 10:02 </t>
  </si>
  <si>
    <t> -0.0420 </t>
  </si>
  <si>
    <t>2453319.6602 </t>
  </si>
  <si>
    <t> 10.11.2004 03:50 </t>
  </si>
  <si>
    <t> -0.0486 </t>
  </si>
  <si>
    <t>2453319.9022 </t>
  </si>
  <si>
    <t> 10.11.2004 09:39 </t>
  </si>
  <si>
    <t> -0.0462 </t>
  </si>
  <si>
    <t>2453713.2041 </t>
  </si>
  <si>
    <t> 08.12.2005 16:53 </t>
  </si>
  <si>
    <t> -0.0473 </t>
  </si>
  <si>
    <t> M. Zejda et al. </t>
  </si>
  <si>
    <t>IBVS 5741 </t>
  </si>
  <si>
    <t>2454838.0171 </t>
  </si>
  <si>
    <t> 06.01.2009 12:24 </t>
  </si>
  <si>
    <t> -0.0521 </t>
  </si>
  <si>
    <t>C </t>
  </si>
  <si>
    <t> K.Nakajima </t>
  </si>
  <si>
    <t>VSB 50 </t>
  </si>
  <si>
    <t>2454843.0468 </t>
  </si>
  <si>
    <t> 11.01.2009 13:07 </t>
  </si>
  <si>
    <t> -0.0525 </t>
  </si>
  <si>
    <t>2455114.9106 </t>
  </si>
  <si>
    <t> 10.10.2009 09:51 </t>
  </si>
  <si>
    <t> -0.0516 </t>
  </si>
  <si>
    <t> R.Diethelm </t>
  </si>
  <si>
    <t>IBVS 5920 </t>
  </si>
  <si>
    <t>2455119.943 </t>
  </si>
  <si>
    <t> 15.10.2009 10:37 </t>
  </si>
  <si>
    <t> -0.049 </t>
  </si>
  <si>
    <t>2455121.855 </t>
  </si>
  <si>
    <t> 17.10.2009 08:31 </t>
  </si>
  <si>
    <t> -0.053 </t>
  </si>
  <si>
    <t>2455543.6587 </t>
  </si>
  <si>
    <t> 13.12.2010 03:48 </t>
  </si>
  <si>
    <t> -0.0565 </t>
  </si>
  <si>
    <t>IBVS 5960 </t>
  </si>
  <si>
    <t>2455847.8564 </t>
  </si>
  <si>
    <t> 13.10.2011 08:33 </t>
  </si>
  <si>
    <t> -0.0578 </t>
  </si>
  <si>
    <t>IBVS 6011 </t>
  </si>
  <si>
    <t>2455859.3540 </t>
  </si>
  <si>
    <t> 24.10.2011 20:29 </t>
  </si>
  <si>
    <t> -0.0575 </t>
  </si>
  <si>
    <t>-I</t>
  </si>
  <si>
    <t> F.Agerer </t>
  </si>
  <si>
    <t>BAVM 225 </t>
  </si>
  <si>
    <t>2455859.5955 </t>
  </si>
  <si>
    <t> 25.10.2011 02:17 </t>
  </si>
  <si>
    <t>35140.5</t>
  </si>
  <si>
    <t> -0.0555 </t>
  </si>
  <si>
    <t>2455894.3244 </t>
  </si>
  <si>
    <t> 28.11.2011 19:47 </t>
  </si>
  <si>
    <t>35213</t>
  </si>
  <si>
    <t> -0.0580 </t>
  </si>
  <si>
    <t>BAD?</t>
  </si>
  <si>
    <t>VSB 060</t>
  </si>
  <si>
    <t>IBVS 5509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</si>
</sst>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trike/>
      <sz val="10"/>
      <color indexed="16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4" fillId="3" borderId="0" applyNumberFormat="0" applyBorder="0" applyAlignment="0" applyProtection="0"/>
    <xf numFmtId="0" fontId="25" fillId="20" borderId="1" applyNumberFormat="0" applyAlignment="0" applyProtection="0"/>
    <xf numFmtId="0" fontId="26" fillId="21" borderId="2" applyNumberFormat="0" applyAlignment="0" applyProtection="0"/>
    <xf numFmtId="3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NumberFormat="0" applyFill="0" applyBorder="0" applyAlignment="0" applyProtection="0"/>
    <xf numFmtId="2" fontId="38" fillId="0" borderId="0" applyFont="0" applyFill="0" applyBorder="0" applyAlignment="0" applyProtection="0"/>
    <xf numFmtId="0" fontId="28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30" fillId="7" borderId="1" applyNumberFormat="0" applyAlignment="0" applyProtection="0"/>
    <xf numFmtId="0" fontId="31" fillId="0" borderId="4" applyNumberFormat="0" applyFill="0" applyAlignment="0" applyProtection="0"/>
    <xf numFmtId="0" fontId="32" fillId="22" borderId="0" applyNumberFormat="0" applyBorder="0" applyAlignment="0" applyProtection="0"/>
    <xf numFmtId="0" fontId="22" fillId="0" borderId="0"/>
    <xf numFmtId="0" fontId="22" fillId="23" borderId="5" applyNumberFormat="0" applyFont="0" applyAlignment="0" applyProtection="0"/>
    <xf numFmtId="0" fontId="33" fillId="20" borderId="6" applyNumberFormat="0" applyAlignment="0" applyProtection="0"/>
    <xf numFmtId="0" fontId="34" fillId="0" borderId="0" applyNumberFormat="0" applyFill="0" applyBorder="0" applyAlignment="0" applyProtection="0"/>
    <xf numFmtId="0" fontId="38" fillId="0" borderId="7" applyNumberFormat="0" applyFont="0" applyFill="0" applyAlignment="0" applyProtection="0"/>
    <xf numFmtId="0" fontId="35" fillId="0" borderId="0" applyNumberFormat="0" applyFill="0" applyBorder="0" applyAlignment="0" applyProtection="0"/>
  </cellStyleXfs>
  <cellXfs count="68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8" fillId="0" borderId="0" xfId="0" applyNumberFormat="1" applyFont="1" applyAlignment="1">
      <alignment horizontal="left"/>
    </xf>
    <xf numFmtId="0" fontId="0" fillId="0" borderId="0" xfId="0">
      <alignment vertical="top"/>
    </xf>
    <xf numFmtId="0" fontId="5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19" fillId="0" borderId="0" xfId="38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0" fillId="0" borderId="0" xfId="0" quotePrefix="1">
      <alignment vertical="top"/>
    </xf>
    <xf numFmtId="0" fontId="5" fillId="24" borderId="18" xfId="0" applyFont="1" applyFill="1" applyBorder="1" applyAlignment="1">
      <alignment horizontal="left" vertical="top" wrapText="1" indent="1"/>
    </xf>
    <xf numFmtId="0" fontId="5" fillId="24" borderId="18" xfId="0" applyFont="1" applyFill="1" applyBorder="1" applyAlignment="1">
      <alignment horizontal="center" vertical="top" wrapText="1"/>
    </xf>
    <xf numFmtId="0" fontId="5" fillId="24" borderId="18" xfId="0" applyFont="1" applyFill="1" applyBorder="1" applyAlignment="1">
      <alignment horizontal="right" vertical="top" wrapText="1"/>
    </xf>
    <xf numFmtId="0" fontId="19" fillId="24" borderId="18" xfId="38" applyFill="1" applyBorder="1" applyAlignment="1" applyProtection="1">
      <alignment horizontal="right" vertical="top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/>
    </xf>
    <xf numFmtId="0" fontId="36" fillId="0" borderId="0" xfId="42" applyFont="1" applyAlignment="1">
      <alignment horizontal="left"/>
    </xf>
    <xf numFmtId="0" fontId="36" fillId="0" borderId="0" xfId="42" applyFont="1" applyAlignment="1">
      <alignment horizontal="center"/>
    </xf>
    <xf numFmtId="0" fontId="37" fillId="0" borderId="0" xfId="0" applyFont="1" applyAlignment="1">
      <alignment horizontal="left" vertical="center" wrapText="1"/>
    </xf>
    <xf numFmtId="0" fontId="5" fillId="0" borderId="1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10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22" fontId="10" fillId="0" borderId="0" xfId="0" applyNumberFormat="1" applyFont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ST Tri - O-C Diagr.</a:t>
            </a:r>
          </a:p>
        </c:rich>
      </c:tx>
      <c:layout>
        <c:manualLayout>
          <c:xMode val="edge"/>
          <c:yMode val="edge"/>
          <c:x val="0.38030595920840965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70810207656487"/>
          <c:y val="0.14769252958613219"/>
          <c:w val="0.79966110434554094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9830</c:v>
                </c:pt>
                <c:pt idx="2">
                  <c:v>24517</c:v>
                </c:pt>
                <c:pt idx="3">
                  <c:v>24665</c:v>
                </c:pt>
                <c:pt idx="4">
                  <c:v>24675.5</c:v>
                </c:pt>
                <c:pt idx="5">
                  <c:v>25734</c:v>
                </c:pt>
                <c:pt idx="6">
                  <c:v>26145</c:v>
                </c:pt>
                <c:pt idx="7">
                  <c:v>26184.5</c:v>
                </c:pt>
                <c:pt idx="8">
                  <c:v>26185</c:v>
                </c:pt>
                <c:pt idx="9">
                  <c:v>26191</c:v>
                </c:pt>
                <c:pt idx="10">
                  <c:v>26207.5</c:v>
                </c:pt>
                <c:pt idx="11">
                  <c:v>26207.5</c:v>
                </c:pt>
                <c:pt idx="12">
                  <c:v>26567</c:v>
                </c:pt>
                <c:pt idx="13">
                  <c:v>26607</c:v>
                </c:pt>
                <c:pt idx="14">
                  <c:v>26609</c:v>
                </c:pt>
                <c:pt idx="15">
                  <c:v>26619.5</c:v>
                </c:pt>
                <c:pt idx="16">
                  <c:v>26753</c:v>
                </c:pt>
                <c:pt idx="17">
                  <c:v>26826</c:v>
                </c:pt>
                <c:pt idx="18">
                  <c:v>26926</c:v>
                </c:pt>
                <c:pt idx="19">
                  <c:v>27362.5</c:v>
                </c:pt>
                <c:pt idx="20">
                  <c:v>27373</c:v>
                </c:pt>
                <c:pt idx="21">
                  <c:v>27373</c:v>
                </c:pt>
                <c:pt idx="22">
                  <c:v>27498</c:v>
                </c:pt>
                <c:pt idx="23">
                  <c:v>27498</c:v>
                </c:pt>
                <c:pt idx="24">
                  <c:v>27498</c:v>
                </c:pt>
                <c:pt idx="25">
                  <c:v>27529.5</c:v>
                </c:pt>
                <c:pt idx="26">
                  <c:v>27562.5</c:v>
                </c:pt>
                <c:pt idx="27">
                  <c:v>27562.5</c:v>
                </c:pt>
                <c:pt idx="28">
                  <c:v>27562.5</c:v>
                </c:pt>
                <c:pt idx="29">
                  <c:v>27573.5</c:v>
                </c:pt>
                <c:pt idx="30">
                  <c:v>28291</c:v>
                </c:pt>
                <c:pt idx="31">
                  <c:v>28291</c:v>
                </c:pt>
                <c:pt idx="32">
                  <c:v>28291.5</c:v>
                </c:pt>
                <c:pt idx="33">
                  <c:v>28291.5</c:v>
                </c:pt>
                <c:pt idx="34">
                  <c:v>28305.5</c:v>
                </c:pt>
                <c:pt idx="35">
                  <c:v>28305.5</c:v>
                </c:pt>
                <c:pt idx="36">
                  <c:v>28963.5</c:v>
                </c:pt>
                <c:pt idx="37">
                  <c:v>28963.5</c:v>
                </c:pt>
                <c:pt idx="38">
                  <c:v>28963.5</c:v>
                </c:pt>
                <c:pt idx="39">
                  <c:v>28963.5</c:v>
                </c:pt>
                <c:pt idx="40">
                  <c:v>29162.5</c:v>
                </c:pt>
                <c:pt idx="41">
                  <c:v>29170.5</c:v>
                </c:pt>
                <c:pt idx="42">
                  <c:v>29173</c:v>
                </c:pt>
                <c:pt idx="43">
                  <c:v>29720</c:v>
                </c:pt>
                <c:pt idx="44">
                  <c:v>29826.5</c:v>
                </c:pt>
                <c:pt idx="45">
                  <c:v>29838.5</c:v>
                </c:pt>
                <c:pt idx="46">
                  <c:v>29839</c:v>
                </c:pt>
                <c:pt idx="47">
                  <c:v>30660</c:v>
                </c:pt>
                <c:pt idx="48">
                  <c:v>33008</c:v>
                </c:pt>
                <c:pt idx="49">
                  <c:v>33018.5</c:v>
                </c:pt>
                <c:pt idx="50">
                  <c:v>33586</c:v>
                </c:pt>
                <c:pt idx="51">
                  <c:v>33596.5</c:v>
                </c:pt>
                <c:pt idx="52">
                  <c:v>33600.5</c:v>
                </c:pt>
                <c:pt idx="53">
                  <c:v>34481</c:v>
                </c:pt>
                <c:pt idx="54">
                  <c:v>35116</c:v>
                </c:pt>
                <c:pt idx="55">
                  <c:v>35140</c:v>
                </c:pt>
                <c:pt idx="56">
                  <c:v>35140.5</c:v>
                </c:pt>
                <c:pt idx="57">
                  <c:v>35213</c:v>
                </c:pt>
                <c:pt idx="58">
                  <c:v>38149.5</c:v>
                </c:pt>
                <c:pt idx="59">
                  <c:v>38150</c:v>
                </c:pt>
                <c:pt idx="60">
                  <c:v>38152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7F5-4AAD-A9A8-D618965752F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2">
                    <c:v>1.1999999999999999E-3</c:v>
                  </c:pt>
                  <c:pt idx="3">
                    <c:v>1.4E-3</c:v>
                  </c:pt>
                  <c:pt idx="4">
                    <c:v>1E-3</c:v>
                  </c:pt>
                  <c:pt idx="6">
                    <c:v>3.0999999999999999E-3</c:v>
                  </c:pt>
                  <c:pt idx="7">
                    <c:v>5.7999999999999996E-3</c:v>
                  </c:pt>
                  <c:pt idx="8">
                    <c:v>6.7000000000000002E-3</c:v>
                  </c:pt>
                  <c:pt idx="10">
                    <c:v>3.5999999999999999E-3</c:v>
                  </c:pt>
                  <c:pt idx="11">
                    <c:v>3.3999999999999998E-3</c:v>
                  </c:pt>
                  <c:pt idx="12">
                    <c:v>8.6999999999999994E-3</c:v>
                  </c:pt>
                  <c:pt idx="13">
                    <c:v>4.1999999999999997E-3</c:v>
                  </c:pt>
                  <c:pt idx="14">
                    <c:v>3.3999999999999998E-3</c:v>
                  </c:pt>
                  <c:pt idx="15">
                    <c:v>4.0000000000000001E-3</c:v>
                  </c:pt>
                  <c:pt idx="16">
                    <c:v>3.0000000000000001E-3</c:v>
                  </c:pt>
                  <c:pt idx="17">
                    <c:v>3.0000000000000001E-3</c:v>
                  </c:pt>
                  <c:pt idx="18">
                    <c:v>2.2000000000000001E-3</c:v>
                  </c:pt>
                  <c:pt idx="19">
                    <c:v>5.8999999999999999E-3</c:v>
                  </c:pt>
                  <c:pt idx="20">
                    <c:v>3.8E-3</c:v>
                  </c:pt>
                  <c:pt idx="21">
                    <c:v>3.5999999999999999E-3</c:v>
                  </c:pt>
                  <c:pt idx="22">
                    <c:v>3.8999999999999998E-3</c:v>
                  </c:pt>
                  <c:pt idx="23">
                    <c:v>3.2000000000000002E-3</c:v>
                  </c:pt>
                  <c:pt idx="24">
                    <c:v>2.3E-3</c:v>
                  </c:pt>
                  <c:pt idx="25">
                    <c:v>8.0999999999999996E-3</c:v>
                  </c:pt>
                  <c:pt idx="26">
                    <c:v>3.5000000000000001E-3</c:v>
                  </c:pt>
                  <c:pt idx="27">
                    <c:v>7.4000000000000003E-3</c:v>
                  </c:pt>
                  <c:pt idx="28">
                    <c:v>3.3E-3</c:v>
                  </c:pt>
                  <c:pt idx="29">
                    <c:v>3.8E-3</c:v>
                  </c:pt>
                  <c:pt idx="30">
                    <c:v>1.8E-3</c:v>
                  </c:pt>
                  <c:pt idx="31">
                    <c:v>2.5000000000000001E-3</c:v>
                  </c:pt>
                  <c:pt idx="32">
                    <c:v>2.7000000000000001E-3</c:v>
                  </c:pt>
                  <c:pt idx="33">
                    <c:v>4.5999999999999999E-3</c:v>
                  </c:pt>
                  <c:pt idx="34">
                    <c:v>9.7999999999999997E-3</c:v>
                  </c:pt>
                  <c:pt idx="35">
                    <c:v>3.5000000000000001E-3</c:v>
                  </c:pt>
                  <c:pt idx="36">
                    <c:v>4.4000000000000003E-3</c:v>
                  </c:pt>
                  <c:pt idx="37">
                    <c:v>4.1999999999999997E-3</c:v>
                  </c:pt>
                  <c:pt idx="38">
                    <c:v>4.4000000000000003E-3</c:v>
                  </c:pt>
                  <c:pt idx="39">
                    <c:v>4.1000000000000003E-3</c:v>
                  </c:pt>
                  <c:pt idx="43">
                    <c:v>2.0000000000000001E-4</c:v>
                  </c:pt>
                  <c:pt idx="47">
                    <c:v>5.0000000000000001E-4</c:v>
                  </c:pt>
                  <c:pt idx="50">
                    <c:v>2.9999999999999997E-4</c:v>
                  </c:pt>
                  <c:pt idx="51">
                    <c:v>6.9999999999999999E-4</c:v>
                  </c:pt>
                  <c:pt idx="52">
                    <c:v>2.9999999999999997E-4</c:v>
                  </c:pt>
                  <c:pt idx="53">
                    <c:v>2.9999999999999997E-4</c:v>
                  </c:pt>
                  <c:pt idx="54">
                    <c:v>1.1000000000000001E-3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2">
                    <c:v>1.1999999999999999E-3</c:v>
                  </c:pt>
                  <c:pt idx="3">
                    <c:v>1.4E-3</c:v>
                  </c:pt>
                  <c:pt idx="4">
                    <c:v>1E-3</c:v>
                  </c:pt>
                  <c:pt idx="6">
                    <c:v>3.0999999999999999E-3</c:v>
                  </c:pt>
                  <c:pt idx="7">
                    <c:v>5.7999999999999996E-3</c:v>
                  </c:pt>
                  <c:pt idx="8">
                    <c:v>6.7000000000000002E-3</c:v>
                  </c:pt>
                  <c:pt idx="10">
                    <c:v>3.5999999999999999E-3</c:v>
                  </c:pt>
                  <c:pt idx="11">
                    <c:v>3.3999999999999998E-3</c:v>
                  </c:pt>
                  <c:pt idx="12">
                    <c:v>8.6999999999999994E-3</c:v>
                  </c:pt>
                  <c:pt idx="13">
                    <c:v>4.1999999999999997E-3</c:v>
                  </c:pt>
                  <c:pt idx="14">
                    <c:v>3.3999999999999998E-3</c:v>
                  </c:pt>
                  <c:pt idx="15">
                    <c:v>4.0000000000000001E-3</c:v>
                  </c:pt>
                  <c:pt idx="16">
                    <c:v>3.0000000000000001E-3</c:v>
                  </c:pt>
                  <c:pt idx="17">
                    <c:v>3.0000000000000001E-3</c:v>
                  </c:pt>
                  <c:pt idx="18">
                    <c:v>2.2000000000000001E-3</c:v>
                  </c:pt>
                  <c:pt idx="19">
                    <c:v>5.8999999999999999E-3</c:v>
                  </c:pt>
                  <c:pt idx="20">
                    <c:v>3.8E-3</c:v>
                  </c:pt>
                  <c:pt idx="21">
                    <c:v>3.5999999999999999E-3</c:v>
                  </c:pt>
                  <c:pt idx="22">
                    <c:v>3.8999999999999998E-3</c:v>
                  </c:pt>
                  <c:pt idx="23">
                    <c:v>3.2000000000000002E-3</c:v>
                  </c:pt>
                  <c:pt idx="24">
                    <c:v>2.3E-3</c:v>
                  </c:pt>
                  <c:pt idx="25">
                    <c:v>8.0999999999999996E-3</c:v>
                  </c:pt>
                  <c:pt idx="26">
                    <c:v>3.5000000000000001E-3</c:v>
                  </c:pt>
                  <c:pt idx="27">
                    <c:v>7.4000000000000003E-3</c:v>
                  </c:pt>
                  <c:pt idx="28">
                    <c:v>3.3E-3</c:v>
                  </c:pt>
                  <c:pt idx="29">
                    <c:v>3.8E-3</c:v>
                  </c:pt>
                  <c:pt idx="30">
                    <c:v>1.8E-3</c:v>
                  </c:pt>
                  <c:pt idx="31">
                    <c:v>2.5000000000000001E-3</c:v>
                  </c:pt>
                  <c:pt idx="32">
                    <c:v>2.7000000000000001E-3</c:v>
                  </c:pt>
                  <c:pt idx="33">
                    <c:v>4.5999999999999999E-3</c:v>
                  </c:pt>
                  <c:pt idx="34">
                    <c:v>9.7999999999999997E-3</c:v>
                  </c:pt>
                  <c:pt idx="35">
                    <c:v>3.5000000000000001E-3</c:v>
                  </c:pt>
                  <c:pt idx="36">
                    <c:v>4.4000000000000003E-3</c:v>
                  </c:pt>
                  <c:pt idx="37">
                    <c:v>4.1999999999999997E-3</c:v>
                  </c:pt>
                  <c:pt idx="38">
                    <c:v>4.4000000000000003E-3</c:v>
                  </c:pt>
                  <c:pt idx="39">
                    <c:v>4.1000000000000003E-3</c:v>
                  </c:pt>
                  <c:pt idx="43">
                    <c:v>2.0000000000000001E-4</c:v>
                  </c:pt>
                  <c:pt idx="47">
                    <c:v>5.0000000000000001E-4</c:v>
                  </c:pt>
                  <c:pt idx="50">
                    <c:v>2.9999999999999997E-4</c:v>
                  </c:pt>
                  <c:pt idx="51">
                    <c:v>6.9999999999999999E-4</c:v>
                  </c:pt>
                  <c:pt idx="52">
                    <c:v>2.9999999999999997E-4</c:v>
                  </c:pt>
                  <c:pt idx="53">
                    <c:v>2.9999999999999997E-4</c:v>
                  </c:pt>
                  <c:pt idx="54">
                    <c:v>1.1000000000000001E-3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9830</c:v>
                </c:pt>
                <c:pt idx="2">
                  <c:v>24517</c:v>
                </c:pt>
                <c:pt idx="3">
                  <c:v>24665</c:v>
                </c:pt>
                <c:pt idx="4">
                  <c:v>24675.5</c:v>
                </c:pt>
                <c:pt idx="5">
                  <c:v>25734</c:v>
                </c:pt>
                <c:pt idx="6">
                  <c:v>26145</c:v>
                </c:pt>
                <c:pt idx="7">
                  <c:v>26184.5</c:v>
                </c:pt>
                <c:pt idx="8">
                  <c:v>26185</c:v>
                </c:pt>
                <c:pt idx="9">
                  <c:v>26191</c:v>
                </c:pt>
                <c:pt idx="10">
                  <c:v>26207.5</c:v>
                </c:pt>
                <c:pt idx="11">
                  <c:v>26207.5</c:v>
                </c:pt>
                <c:pt idx="12">
                  <c:v>26567</c:v>
                </c:pt>
                <c:pt idx="13">
                  <c:v>26607</c:v>
                </c:pt>
                <c:pt idx="14">
                  <c:v>26609</c:v>
                </c:pt>
                <c:pt idx="15">
                  <c:v>26619.5</c:v>
                </c:pt>
                <c:pt idx="16">
                  <c:v>26753</c:v>
                </c:pt>
                <c:pt idx="17">
                  <c:v>26826</c:v>
                </c:pt>
                <c:pt idx="18">
                  <c:v>26926</c:v>
                </c:pt>
                <c:pt idx="19">
                  <c:v>27362.5</c:v>
                </c:pt>
                <c:pt idx="20">
                  <c:v>27373</c:v>
                </c:pt>
                <c:pt idx="21">
                  <c:v>27373</c:v>
                </c:pt>
                <c:pt idx="22">
                  <c:v>27498</c:v>
                </c:pt>
                <c:pt idx="23">
                  <c:v>27498</c:v>
                </c:pt>
                <c:pt idx="24">
                  <c:v>27498</c:v>
                </c:pt>
                <c:pt idx="25">
                  <c:v>27529.5</c:v>
                </c:pt>
                <c:pt idx="26">
                  <c:v>27562.5</c:v>
                </c:pt>
                <c:pt idx="27">
                  <c:v>27562.5</c:v>
                </c:pt>
                <c:pt idx="28">
                  <c:v>27562.5</c:v>
                </c:pt>
                <c:pt idx="29">
                  <c:v>27573.5</c:v>
                </c:pt>
                <c:pt idx="30">
                  <c:v>28291</c:v>
                </c:pt>
                <c:pt idx="31">
                  <c:v>28291</c:v>
                </c:pt>
                <c:pt idx="32">
                  <c:v>28291.5</c:v>
                </c:pt>
                <c:pt idx="33">
                  <c:v>28291.5</c:v>
                </c:pt>
                <c:pt idx="34">
                  <c:v>28305.5</c:v>
                </c:pt>
                <c:pt idx="35">
                  <c:v>28305.5</c:v>
                </c:pt>
                <c:pt idx="36">
                  <c:v>28963.5</c:v>
                </c:pt>
                <c:pt idx="37">
                  <c:v>28963.5</c:v>
                </c:pt>
                <c:pt idx="38">
                  <c:v>28963.5</c:v>
                </c:pt>
                <c:pt idx="39">
                  <c:v>28963.5</c:v>
                </c:pt>
                <c:pt idx="40">
                  <c:v>29162.5</c:v>
                </c:pt>
                <c:pt idx="41">
                  <c:v>29170.5</c:v>
                </c:pt>
                <c:pt idx="42">
                  <c:v>29173</c:v>
                </c:pt>
                <c:pt idx="43">
                  <c:v>29720</c:v>
                </c:pt>
                <c:pt idx="44">
                  <c:v>29826.5</c:v>
                </c:pt>
                <c:pt idx="45">
                  <c:v>29838.5</c:v>
                </c:pt>
                <c:pt idx="46">
                  <c:v>29839</c:v>
                </c:pt>
                <c:pt idx="47">
                  <c:v>30660</c:v>
                </c:pt>
                <c:pt idx="48">
                  <c:v>33008</c:v>
                </c:pt>
                <c:pt idx="49">
                  <c:v>33018.5</c:v>
                </c:pt>
                <c:pt idx="50">
                  <c:v>33586</c:v>
                </c:pt>
                <c:pt idx="51">
                  <c:v>33596.5</c:v>
                </c:pt>
                <c:pt idx="52">
                  <c:v>33600.5</c:v>
                </c:pt>
                <c:pt idx="53">
                  <c:v>34481</c:v>
                </c:pt>
                <c:pt idx="54">
                  <c:v>35116</c:v>
                </c:pt>
                <c:pt idx="55">
                  <c:v>35140</c:v>
                </c:pt>
                <c:pt idx="56">
                  <c:v>35140.5</c:v>
                </c:pt>
                <c:pt idx="57">
                  <c:v>35213</c:v>
                </c:pt>
                <c:pt idx="58">
                  <c:v>38149.5</c:v>
                </c:pt>
                <c:pt idx="59">
                  <c:v>38150</c:v>
                </c:pt>
                <c:pt idx="60">
                  <c:v>38152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1">
                  <c:v>4.6111999996355735E-2</c:v>
                </c:pt>
                <c:pt idx="2">
                  <c:v>-4.2111200004001148E-2</c:v>
                </c:pt>
                <c:pt idx="3">
                  <c:v>-3.6243999995349441E-2</c:v>
                </c:pt>
                <c:pt idx="4">
                  <c:v>-4.5106800003850367E-2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7F5-4AAD-A9A8-D618965752F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Active!$D$21:$D$30</c:f>
                <c:numCache>
                  <c:formatCode>General</c:formatCode>
                  <c:ptCount val="10"/>
                  <c:pt idx="0">
                    <c:v>0</c:v>
                  </c:pt>
                  <c:pt idx="2">
                    <c:v>1.1999999999999999E-3</c:v>
                  </c:pt>
                  <c:pt idx="3">
                    <c:v>1.4E-3</c:v>
                  </c:pt>
                  <c:pt idx="4">
                    <c:v>1E-3</c:v>
                  </c:pt>
                  <c:pt idx="6">
                    <c:v>3.0999999999999999E-3</c:v>
                  </c:pt>
                  <c:pt idx="7">
                    <c:v>5.7999999999999996E-3</c:v>
                  </c:pt>
                  <c:pt idx="8">
                    <c:v>6.7000000000000002E-3</c:v>
                  </c:pt>
                </c:numCache>
              </c:numRef>
            </c:plus>
            <c:minus>
              <c:numRef>
                <c:f>Active!$D$21:$D$30</c:f>
                <c:numCache>
                  <c:formatCode>General</c:formatCode>
                  <c:ptCount val="10"/>
                  <c:pt idx="0">
                    <c:v>0</c:v>
                  </c:pt>
                  <c:pt idx="2">
                    <c:v>1.1999999999999999E-3</c:v>
                  </c:pt>
                  <c:pt idx="3">
                    <c:v>1.4E-3</c:v>
                  </c:pt>
                  <c:pt idx="4">
                    <c:v>1E-3</c:v>
                  </c:pt>
                  <c:pt idx="6">
                    <c:v>3.0999999999999999E-3</c:v>
                  </c:pt>
                  <c:pt idx="7">
                    <c:v>5.7999999999999996E-3</c:v>
                  </c:pt>
                  <c:pt idx="8">
                    <c:v>6.7000000000000002E-3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9830</c:v>
                </c:pt>
                <c:pt idx="2">
                  <c:v>24517</c:v>
                </c:pt>
                <c:pt idx="3">
                  <c:v>24665</c:v>
                </c:pt>
                <c:pt idx="4">
                  <c:v>24675.5</c:v>
                </c:pt>
                <c:pt idx="5">
                  <c:v>25734</c:v>
                </c:pt>
                <c:pt idx="6">
                  <c:v>26145</c:v>
                </c:pt>
                <c:pt idx="7">
                  <c:v>26184.5</c:v>
                </c:pt>
                <c:pt idx="8">
                  <c:v>26185</c:v>
                </c:pt>
                <c:pt idx="9">
                  <c:v>26191</c:v>
                </c:pt>
                <c:pt idx="10">
                  <c:v>26207.5</c:v>
                </c:pt>
                <c:pt idx="11">
                  <c:v>26207.5</c:v>
                </c:pt>
                <c:pt idx="12">
                  <c:v>26567</c:v>
                </c:pt>
                <c:pt idx="13">
                  <c:v>26607</c:v>
                </c:pt>
                <c:pt idx="14">
                  <c:v>26609</c:v>
                </c:pt>
                <c:pt idx="15">
                  <c:v>26619.5</c:v>
                </c:pt>
                <c:pt idx="16">
                  <c:v>26753</c:v>
                </c:pt>
                <c:pt idx="17">
                  <c:v>26826</c:v>
                </c:pt>
                <c:pt idx="18">
                  <c:v>26926</c:v>
                </c:pt>
                <c:pt idx="19">
                  <c:v>27362.5</c:v>
                </c:pt>
                <c:pt idx="20">
                  <c:v>27373</c:v>
                </c:pt>
                <c:pt idx="21">
                  <c:v>27373</c:v>
                </c:pt>
                <c:pt idx="22">
                  <c:v>27498</c:v>
                </c:pt>
                <c:pt idx="23">
                  <c:v>27498</c:v>
                </c:pt>
                <c:pt idx="24">
                  <c:v>27498</c:v>
                </c:pt>
                <c:pt idx="25">
                  <c:v>27529.5</c:v>
                </c:pt>
                <c:pt idx="26">
                  <c:v>27562.5</c:v>
                </c:pt>
                <c:pt idx="27">
                  <c:v>27562.5</c:v>
                </c:pt>
                <c:pt idx="28">
                  <c:v>27562.5</c:v>
                </c:pt>
                <c:pt idx="29">
                  <c:v>27573.5</c:v>
                </c:pt>
                <c:pt idx="30">
                  <c:v>28291</c:v>
                </c:pt>
                <c:pt idx="31">
                  <c:v>28291</c:v>
                </c:pt>
                <c:pt idx="32">
                  <c:v>28291.5</c:v>
                </c:pt>
                <c:pt idx="33">
                  <c:v>28291.5</c:v>
                </c:pt>
                <c:pt idx="34">
                  <c:v>28305.5</c:v>
                </c:pt>
                <c:pt idx="35">
                  <c:v>28305.5</c:v>
                </c:pt>
                <c:pt idx="36">
                  <c:v>28963.5</c:v>
                </c:pt>
                <c:pt idx="37">
                  <c:v>28963.5</c:v>
                </c:pt>
                <c:pt idx="38">
                  <c:v>28963.5</c:v>
                </c:pt>
                <c:pt idx="39">
                  <c:v>28963.5</c:v>
                </c:pt>
                <c:pt idx="40">
                  <c:v>29162.5</c:v>
                </c:pt>
                <c:pt idx="41">
                  <c:v>29170.5</c:v>
                </c:pt>
                <c:pt idx="42">
                  <c:v>29173</c:v>
                </c:pt>
                <c:pt idx="43">
                  <c:v>29720</c:v>
                </c:pt>
                <c:pt idx="44">
                  <c:v>29826.5</c:v>
                </c:pt>
                <c:pt idx="45">
                  <c:v>29838.5</c:v>
                </c:pt>
                <c:pt idx="46">
                  <c:v>29839</c:v>
                </c:pt>
                <c:pt idx="47">
                  <c:v>30660</c:v>
                </c:pt>
                <c:pt idx="48">
                  <c:v>33008</c:v>
                </c:pt>
                <c:pt idx="49">
                  <c:v>33018.5</c:v>
                </c:pt>
                <c:pt idx="50">
                  <c:v>33586</c:v>
                </c:pt>
                <c:pt idx="51">
                  <c:v>33596.5</c:v>
                </c:pt>
                <c:pt idx="52">
                  <c:v>33600.5</c:v>
                </c:pt>
                <c:pt idx="53">
                  <c:v>34481</c:v>
                </c:pt>
                <c:pt idx="54">
                  <c:v>35116</c:v>
                </c:pt>
                <c:pt idx="55">
                  <c:v>35140</c:v>
                </c:pt>
                <c:pt idx="56">
                  <c:v>35140.5</c:v>
                </c:pt>
                <c:pt idx="57">
                  <c:v>35213</c:v>
                </c:pt>
                <c:pt idx="58">
                  <c:v>38149.5</c:v>
                </c:pt>
                <c:pt idx="59">
                  <c:v>38150</c:v>
                </c:pt>
                <c:pt idx="60">
                  <c:v>38152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7F5-4AAD-A9A8-D618965752F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Active!$D$21:$D$30</c:f>
                <c:numCache>
                  <c:formatCode>General</c:formatCode>
                  <c:ptCount val="10"/>
                  <c:pt idx="0">
                    <c:v>0</c:v>
                  </c:pt>
                  <c:pt idx="2">
                    <c:v>1.1999999999999999E-3</c:v>
                  </c:pt>
                  <c:pt idx="3">
                    <c:v>1.4E-3</c:v>
                  </c:pt>
                  <c:pt idx="4">
                    <c:v>1E-3</c:v>
                  </c:pt>
                  <c:pt idx="6">
                    <c:v>3.0999999999999999E-3</c:v>
                  </c:pt>
                  <c:pt idx="7">
                    <c:v>5.7999999999999996E-3</c:v>
                  </c:pt>
                  <c:pt idx="8">
                    <c:v>6.7000000000000002E-3</c:v>
                  </c:pt>
                </c:numCache>
              </c:numRef>
            </c:plus>
            <c:minus>
              <c:numRef>
                <c:f>Active!$D$21:$D$30</c:f>
                <c:numCache>
                  <c:formatCode>General</c:formatCode>
                  <c:ptCount val="10"/>
                  <c:pt idx="0">
                    <c:v>0</c:v>
                  </c:pt>
                  <c:pt idx="2">
                    <c:v>1.1999999999999999E-3</c:v>
                  </c:pt>
                  <c:pt idx="3">
                    <c:v>1.4E-3</c:v>
                  </c:pt>
                  <c:pt idx="4">
                    <c:v>1E-3</c:v>
                  </c:pt>
                  <c:pt idx="6">
                    <c:v>3.0999999999999999E-3</c:v>
                  </c:pt>
                  <c:pt idx="7">
                    <c:v>5.7999999999999996E-3</c:v>
                  </c:pt>
                  <c:pt idx="8">
                    <c:v>6.7000000000000002E-3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9830</c:v>
                </c:pt>
                <c:pt idx="2">
                  <c:v>24517</c:v>
                </c:pt>
                <c:pt idx="3">
                  <c:v>24665</c:v>
                </c:pt>
                <c:pt idx="4">
                  <c:v>24675.5</c:v>
                </c:pt>
                <c:pt idx="5">
                  <c:v>25734</c:v>
                </c:pt>
                <c:pt idx="6">
                  <c:v>26145</c:v>
                </c:pt>
                <c:pt idx="7">
                  <c:v>26184.5</c:v>
                </c:pt>
                <c:pt idx="8">
                  <c:v>26185</c:v>
                </c:pt>
                <c:pt idx="9">
                  <c:v>26191</c:v>
                </c:pt>
                <c:pt idx="10">
                  <c:v>26207.5</c:v>
                </c:pt>
                <c:pt idx="11">
                  <c:v>26207.5</c:v>
                </c:pt>
                <c:pt idx="12">
                  <c:v>26567</c:v>
                </c:pt>
                <c:pt idx="13">
                  <c:v>26607</c:v>
                </c:pt>
                <c:pt idx="14">
                  <c:v>26609</c:v>
                </c:pt>
                <c:pt idx="15">
                  <c:v>26619.5</c:v>
                </c:pt>
                <c:pt idx="16">
                  <c:v>26753</c:v>
                </c:pt>
                <c:pt idx="17">
                  <c:v>26826</c:v>
                </c:pt>
                <c:pt idx="18">
                  <c:v>26926</c:v>
                </c:pt>
                <c:pt idx="19">
                  <c:v>27362.5</c:v>
                </c:pt>
                <c:pt idx="20">
                  <c:v>27373</c:v>
                </c:pt>
                <c:pt idx="21">
                  <c:v>27373</c:v>
                </c:pt>
                <c:pt idx="22">
                  <c:v>27498</c:v>
                </c:pt>
                <c:pt idx="23">
                  <c:v>27498</c:v>
                </c:pt>
                <c:pt idx="24">
                  <c:v>27498</c:v>
                </c:pt>
                <c:pt idx="25">
                  <c:v>27529.5</c:v>
                </c:pt>
                <c:pt idx="26">
                  <c:v>27562.5</c:v>
                </c:pt>
                <c:pt idx="27">
                  <c:v>27562.5</c:v>
                </c:pt>
                <c:pt idx="28">
                  <c:v>27562.5</c:v>
                </c:pt>
                <c:pt idx="29">
                  <c:v>27573.5</c:v>
                </c:pt>
                <c:pt idx="30">
                  <c:v>28291</c:v>
                </c:pt>
                <c:pt idx="31">
                  <c:v>28291</c:v>
                </c:pt>
                <c:pt idx="32">
                  <c:v>28291.5</c:v>
                </c:pt>
                <c:pt idx="33">
                  <c:v>28291.5</c:v>
                </c:pt>
                <c:pt idx="34">
                  <c:v>28305.5</c:v>
                </c:pt>
                <c:pt idx="35">
                  <c:v>28305.5</c:v>
                </c:pt>
                <c:pt idx="36">
                  <c:v>28963.5</c:v>
                </c:pt>
                <c:pt idx="37">
                  <c:v>28963.5</c:v>
                </c:pt>
                <c:pt idx="38">
                  <c:v>28963.5</c:v>
                </c:pt>
                <c:pt idx="39">
                  <c:v>28963.5</c:v>
                </c:pt>
                <c:pt idx="40">
                  <c:v>29162.5</c:v>
                </c:pt>
                <c:pt idx="41">
                  <c:v>29170.5</c:v>
                </c:pt>
                <c:pt idx="42">
                  <c:v>29173</c:v>
                </c:pt>
                <c:pt idx="43">
                  <c:v>29720</c:v>
                </c:pt>
                <c:pt idx="44">
                  <c:v>29826.5</c:v>
                </c:pt>
                <c:pt idx="45">
                  <c:v>29838.5</c:v>
                </c:pt>
                <c:pt idx="46">
                  <c:v>29839</c:v>
                </c:pt>
                <c:pt idx="47">
                  <c:v>30660</c:v>
                </c:pt>
                <c:pt idx="48">
                  <c:v>33008</c:v>
                </c:pt>
                <c:pt idx="49">
                  <c:v>33018.5</c:v>
                </c:pt>
                <c:pt idx="50">
                  <c:v>33586</c:v>
                </c:pt>
                <c:pt idx="51">
                  <c:v>33596.5</c:v>
                </c:pt>
                <c:pt idx="52">
                  <c:v>33600.5</c:v>
                </c:pt>
                <c:pt idx="53">
                  <c:v>34481</c:v>
                </c:pt>
                <c:pt idx="54">
                  <c:v>35116</c:v>
                </c:pt>
                <c:pt idx="55">
                  <c:v>35140</c:v>
                </c:pt>
                <c:pt idx="56">
                  <c:v>35140.5</c:v>
                </c:pt>
                <c:pt idx="57">
                  <c:v>35213</c:v>
                </c:pt>
                <c:pt idx="58">
                  <c:v>38149.5</c:v>
                </c:pt>
                <c:pt idx="59">
                  <c:v>38150</c:v>
                </c:pt>
                <c:pt idx="60">
                  <c:v>38152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  <c:pt idx="5">
                  <c:v>-3.8942400002270006E-2</c:v>
                </c:pt>
                <c:pt idx="6">
                  <c:v>-3.7972000005538575E-2</c:v>
                </c:pt>
                <c:pt idx="7">
                  <c:v>-3.3889199999975972E-2</c:v>
                </c:pt>
                <c:pt idx="8">
                  <c:v>-3.6716000002343208E-2</c:v>
                </c:pt>
                <c:pt idx="9">
                  <c:v>-3.8737600007152651E-2</c:v>
                </c:pt>
                <c:pt idx="10">
                  <c:v>-4.3322000004991423E-2</c:v>
                </c:pt>
                <c:pt idx="11">
                  <c:v>-3.2822000001033302E-2</c:v>
                </c:pt>
                <c:pt idx="12">
                  <c:v>-4.0891199998441152E-2</c:v>
                </c:pt>
                <c:pt idx="13">
                  <c:v>-3.7835200004337821E-2</c:v>
                </c:pt>
                <c:pt idx="14">
                  <c:v>-3.2842400003573857E-2</c:v>
                </c:pt>
                <c:pt idx="16">
                  <c:v>-3.9560799996252172E-2</c:v>
                </c:pt>
                <c:pt idx="17">
                  <c:v>-3.9373600004182663E-2</c:v>
                </c:pt>
                <c:pt idx="18">
                  <c:v>-3.8933600000746083E-2</c:v>
                </c:pt>
                <c:pt idx="19">
                  <c:v>-3.493000000162283E-2</c:v>
                </c:pt>
                <c:pt idx="20">
                  <c:v>-4.0592799996375106E-2</c:v>
                </c:pt>
                <c:pt idx="21">
                  <c:v>-3.7692799996875692E-2</c:v>
                </c:pt>
                <c:pt idx="22">
                  <c:v>-4.1292800000519492E-2</c:v>
                </c:pt>
                <c:pt idx="23">
                  <c:v>-3.9692800004559103E-2</c:v>
                </c:pt>
                <c:pt idx="24">
                  <c:v>-3.9292800000112038E-2</c:v>
                </c:pt>
                <c:pt idx="25">
                  <c:v>-4.2281200003344566E-2</c:v>
                </c:pt>
                <c:pt idx="26">
                  <c:v>-3.9850000001024455E-2</c:v>
                </c:pt>
                <c:pt idx="27">
                  <c:v>-3.8950000001932494E-2</c:v>
                </c:pt>
                <c:pt idx="28">
                  <c:v>-3.6250000004656613E-2</c:v>
                </c:pt>
                <c:pt idx="29">
                  <c:v>-4.0939600003184751E-2</c:v>
                </c:pt>
                <c:pt idx="30">
                  <c:v>-4.1497600002912804E-2</c:v>
                </c:pt>
                <c:pt idx="31">
                  <c:v>-4.0597600003820844E-2</c:v>
                </c:pt>
                <c:pt idx="32">
                  <c:v>-4.1724400005477946E-2</c:v>
                </c:pt>
                <c:pt idx="33">
                  <c:v>-3.7724400004663039E-2</c:v>
                </c:pt>
                <c:pt idx="34">
                  <c:v>-4.357480000180658E-2</c:v>
                </c:pt>
                <c:pt idx="35">
                  <c:v>-3.8274800004728604E-2</c:v>
                </c:pt>
                <c:pt idx="36">
                  <c:v>-4.5543600004748441E-2</c:v>
                </c:pt>
                <c:pt idx="37">
                  <c:v>-4.4843600000604056E-2</c:v>
                </c:pt>
                <c:pt idx="38">
                  <c:v>-4.1643600001407322E-2</c:v>
                </c:pt>
                <c:pt idx="39">
                  <c:v>-4.1543600003933534E-2</c:v>
                </c:pt>
                <c:pt idx="40">
                  <c:v>-4.4710000001941808E-2</c:v>
                </c:pt>
                <c:pt idx="41">
                  <c:v>-4.3338800001947675E-2</c:v>
                </c:pt>
                <c:pt idx="42">
                  <c:v>-4.4472800000221469E-2</c:v>
                </c:pt>
                <c:pt idx="43">
                  <c:v>-4.5192000005044974E-2</c:v>
                </c:pt>
                <c:pt idx="44">
                  <c:v>-4.2000400004326366E-2</c:v>
                </c:pt>
                <c:pt idx="45">
                  <c:v>-4.8643600006471388E-2</c:v>
                </c:pt>
                <c:pt idx="46">
                  <c:v>-4.6170400004484691E-2</c:v>
                </c:pt>
                <c:pt idx="47">
                  <c:v>-4.7275999997509643E-2</c:v>
                </c:pt>
                <c:pt idx="48">
                  <c:v>-5.2128800001810305E-2</c:v>
                </c:pt>
                <c:pt idx="49">
                  <c:v>-5.2491600006760564E-2</c:v>
                </c:pt>
                <c:pt idx="50">
                  <c:v>-5.1609599999210332E-2</c:v>
                </c:pt>
                <c:pt idx="51">
                  <c:v>-4.9272399999608751E-2</c:v>
                </c:pt>
                <c:pt idx="52">
                  <c:v>-5.3486799995880574E-2</c:v>
                </c:pt>
                <c:pt idx="53">
                  <c:v>-5.6481599996914156E-2</c:v>
                </c:pt>
                <c:pt idx="54">
                  <c:v>-5.7817600005364511E-2</c:v>
                </c:pt>
                <c:pt idx="55">
                  <c:v>-5.7504000003973488E-2</c:v>
                </c:pt>
                <c:pt idx="56">
                  <c:v>-5.5530799996631686E-2</c:v>
                </c:pt>
                <c:pt idx="57">
                  <c:v>-5.8016800001496449E-2</c:v>
                </c:pt>
                <c:pt idx="58">
                  <c:v>-6.8113200002699159E-2</c:v>
                </c:pt>
                <c:pt idx="59">
                  <c:v>-7.0240000000922009E-2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7F5-4AAD-A9A8-D618965752F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Active!$D$21:$D$30</c:f>
                <c:numCache>
                  <c:formatCode>General</c:formatCode>
                  <c:ptCount val="10"/>
                  <c:pt idx="0">
                    <c:v>0</c:v>
                  </c:pt>
                  <c:pt idx="2">
                    <c:v>1.1999999999999999E-3</c:v>
                  </c:pt>
                  <c:pt idx="3">
                    <c:v>1.4E-3</c:v>
                  </c:pt>
                  <c:pt idx="4">
                    <c:v>1E-3</c:v>
                  </c:pt>
                  <c:pt idx="6">
                    <c:v>3.0999999999999999E-3</c:v>
                  </c:pt>
                  <c:pt idx="7">
                    <c:v>5.7999999999999996E-3</c:v>
                  </c:pt>
                  <c:pt idx="8">
                    <c:v>6.7000000000000002E-3</c:v>
                  </c:pt>
                </c:numCache>
              </c:numRef>
            </c:plus>
            <c:minus>
              <c:numRef>
                <c:f>Active!$D$21:$D$30</c:f>
                <c:numCache>
                  <c:formatCode>General</c:formatCode>
                  <c:ptCount val="10"/>
                  <c:pt idx="0">
                    <c:v>0</c:v>
                  </c:pt>
                  <c:pt idx="2">
                    <c:v>1.1999999999999999E-3</c:v>
                  </c:pt>
                  <c:pt idx="3">
                    <c:v>1.4E-3</c:v>
                  </c:pt>
                  <c:pt idx="4">
                    <c:v>1E-3</c:v>
                  </c:pt>
                  <c:pt idx="6">
                    <c:v>3.0999999999999999E-3</c:v>
                  </c:pt>
                  <c:pt idx="7">
                    <c:v>5.7999999999999996E-3</c:v>
                  </c:pt>
                  <c:pt idx="8">
                    <c:v>6.7000000000000002E-3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9830</c:v>
                </c:pt>
                <c:pt idx="2">
                  <c:v>24517</c:v>
                </c:pt>
                <c:pt idx="3">
                  <c:v>24665</c:v>
                </c:pt>
                <c:pt idx="4">
                  <c:v>24675.5</c:v>
                </c:pt>
                <c:pt idx="5">
                  <c:v>25734</c:v>
                </c:pt>
                <c:pt idx="6">
                  <c:v>26145</c:v>
                </c:pt>
                <c:pt idx="7">
                  <c:v>26184.5</c:v>
                </c:pt>
                <c:pt idx="8">
                  <c:v>26185</c:v>
                </c:pt>
                <c:pt idx="9">
                  <c:v>26191</c:v>
                </c:pt>
                <c:pt idx="10">
                  <c:v>26207.5</c:v>
                </c:pt>
                <c:pt idx="11">
                  <c:v>26207.5</c:v>
                </c:pt>
                <c:pt idx="12">
                  <c:v>26567</c:v>
                </c:pt>
                <c:pt idx="13">
                  <c:v>26607</c:v>
                </c:pt>
                <c:pt idx="14">
                  <c:v>26609</c:v>
                </c:pt>
                <c:pt idx="15">
                  <c:v>26619.5</c:v>
                </c:pt>
                <c:pt idx="16">
                  <c:v>26753</c:v>
                </c:pt>
                <c:pt idx="17">
                  <c:v>26826</c:v>
                </c:pt>
                <c:pt idx="18">
                  <c:v>26926</c:v>
                </c:pt>
                <c:pt idx="19">
                  <c:v>27362.5</c:v>
                </c:pt>
                <c:pt idx="20">
                  <c:v>27373</c:v>
                </c:pt>
                <c:pt idx="21">
                  <c:v>27373</c:v>
                </c:pt>
                <c:pt idx="22">
                  <c:v>27498</c:v>
                </c:pt>
                <c:pt idx="23">
                  <c:v>27498</c:v>
                </c:pt>
                <c:pt idx="24">
                  <c:v>27498</c:v>
                </c:pt>
                <c:pt idx="25">
                  <c:v>27529.5</c:v>
                </c:pt>
                <c:pt idx="26">
                  <c:v>27562.5</c:v>
                </c:pt>
                <c:pt idx="27">
                  <c:v>27562.5</c:v>
                </c:pt>
                <c:pt idx="28">
                  <c:v>27562.5</c:v>
                </c:pt>
                <c:pt idx="29">
                  <c:v>27573.5</c:v>
                </c:pt>
                <c:pt idx="30">
                  <c:v>28291</c:v>
                </c:pt>
                <c:pt idx="31">
                  <c:v>28291</c:v>
                </c:pt>
                <c:pt idx="32">
                  <c:v>28291.5</c:v>
                </c:pt>
                <c:pt idx="33">
                  <c:v>28291.5</c:v>
                </c:pt>
                <c:pt idx="34">
                  <c:v>28305.5</c:v>
                </c:pt>
                <c:pt idx="35">
                  <c:v>28305.5</c:v>
                </c:pt>
                <c:pt idx="36">
                  <c:v>28963.5</c:v>
                </c:pt>
                <c:pt idx="37">
                  <c:v>28963.5</c:v>
                </c:pt>
                <c:pt idx="38">
                  <c:v>28963.5</c:v>
                </c:pt>
                <c:pt idx="39">
                  <c:v>28963.5</c:v>
                </c:pt>
                <c:pt idx="40">
                  <c:v>29162.5</c:v>
                </c:pt>
                <c:pt idx="41">
                  <c:v>29170.5</c:v>
                </c:pt>
                <c:pt idx="42">
                  <c:v>29173</c:v>
                </c:pt>
                <c:pt idx="43">
                  <c:v>29720</c:v>
                </c:pt>
                <c:pt idx="44">
                  <c:v>29826.5</c:v>
                </c:pt>
                <c:pt idx="45">
                  <c:v>29838.5</c:v>
                </c:pt>
                <c:pt idx="46">
                  <c:v>29839</c:v>
                </c:pt>
                <c:pt idx="47">
                  <c:v>30660</c:v>
                </c:pt>
                <c:pt idx="48">
                  <c:v>33008</c:v>
                </c:pt>
                <c:pt idx="49">
                  <c:v>33018.5</c:v>
                </c:pt>
                <c:pt idx="50">
                  <c:v>33586</c:v>
                </c:pt>
                <c:pt idx="51">
                  <c:v>33596.5</c:v>
                </c:pt>
                <c:pt idx="52">
                  <c:v>33600.5</c:v>
                </c:pt>
                <c:pt idx="53">
                  <c:v>34481</c:v>
                </c:pt>
                <c:pt idx="54">
                  <c:v>35116</c:v>
                </c:pt>
                <c:pt idx="55">
                  <c:v>35140</c:v>
                </c:pt>
                <c:pt idx="56">
                  <c:v>35140.5</c:v>
                </c:pt>
                <c:pt idx="57">
                  <c:v>35213</c:v>
                </c:pt>
                <c:pt idx="58">
                  <c:v>38149.5</c:v>
                </c:pt>
                <c:pt idx="59">
                  <c:v>38150</c:v>
                </c:pt>
                <c:pt idx="60">
                  <c:v>38152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7F5-4AAD-A9A8-D618965752F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Active!$D$21:$D$30</c:f>
                <c:numCache>
                  <c:formatCode>General</c:formatCode>
                  <c:ptCount val="10"/>
                  <c:pt idx="0">
                    <c:v>0</c:v>
                  </c:pt>
                  <c:pt idx="2">
                    <c:v>1.1999999999999999E-3</c:v>
                  </c:pt>
                  <c:pt idx="3">
                    <c:v>1.4E-3</c:v>
                  </c:pt>
                  <c:pt idx="4">
                    <c:v>1E-3</c:v>
                  </c:pt>
                  <c:pt idx="6">
                    <c:v>3.0999999999999999E-3</c:v>
                  </c:pt>
                  <c:pt idx="7">
                    <c:v>5.7999999999999996E-3</c:v>
                  </c:pt>
                  <c:pt idx="8">
                    <c:v>6.7000000000000002E-3</c:v>
                  </c:pt>
                </c:numCache>
              </c:numRef>
            </c:plus>
            <c:minus>
              <c:numRef>
                <c:f>Active!$D$21:$D$30</c:f>
                <c:numCache>
                  <c:formatCode>General</c:formatCode>
                  <c:ptCount val="10"/>
                  <c:pt idx="0">
                    <c:v>0</c:v>
                  </c:pt>
                  <c:pt idx="2">
                    <c:v>1.1999999999999999E-3</c:v>
                  </c:pt>
                  <c:pt idx="3">
                    <c:v>1.4E-3</c:v>
                  </c:pt>
                  <c:pt idx="4">
                    <c:v>1E-3</c:v>
                  </c:pt>
                  <c:pt idx="6">
                    <c:v>3.0999999999999999E-3</c:v>
                  </c:pt>
                  <c:pt idx="7">
                    <c:v>5.7999999999999996E-3</c:v>
                  </c:pt>
                  <c:pt idx="8">
                    <c:v>6.7000000000000002E-3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9830</c:v>
                </c:pt>
                <c:pt idx="2">
                  <c:v>24517</c:v>
                </c:pt>
                <c:pt idx="3">
                  <c:v>24665</c:v>
                </c:pt>
                <c:pt idx="4">
                  <c:v>24675.5</c:v>
                </c:pt>
                <c:pt idx="5">
                  <c:v>25734</c:v>
                </c:pt>
                <c:pt idx="6">
                  <c:v>26145</c:v>
                </c:pt>
                <c:pt idx="7">
                  <c:v>26184.5</c:v>
                </c:pt>
                <c:pt idx="8">
                  <c:v>26185</c:v>
                </c:pt>
                <c:pt idx="9">
                  <c:v>26191</c:v>
                </c:pt>
                <c:pt idx="10">
                  <c:v>26207.5</c:v>
                </c:pt>
                <c:pt idx="11">
                  <c:v>26207.5</c:v>
                </c:pt>
                <c:pt idx="12">
                  <c:v>26567</c:v>
                </c:pt>
                <c:pt idx="13">
                  <c:v>26607</c:v>
                </c:pt>
                <c:pt idx="14">
                  <c:v>26609</c:v>
                </c:pt>
                <c:pt idx="15">
                  <c:v>26619.5</c:v>
                </c:pt>
                <c:pt idx="16">
                  <c:v>26753</c:v>
                </c:pt>
                <c:pt idx="17">
                  <c:v>26826</c:v>
                </c:pt>
                <c:pt idx="18">
                  <c:v>26926</c:v>
                </c:pt>
                <c:pt idx="19">
                  <c:v>27362.5</c:v>
                </c:pt>
                <c:pt idx="20">
                  <c:v>27373</c:v>
                </c:pt>
                <c:pt idx="21">
                  <c:v>27373</c:v>
                </c:pt>
                <c:pt idx="22">
                  <c:v>27498</c:v>
                </c:pt>
                <c:pt idx="23">
                  <c:v>27498</c:v>
                </c:pt>
                <c:pt idx="24">
                  <c:v>27498</c:v>
                </c:pt>
                <c:pt idx="25">
                  <c:v>27529.5</c:v>
                </c:pt>
                <c:pt idx="26">
                  <c:v>27562.5</c:v>
                </c:pt>
                <c:pt idx="27">
                  <c:v>27562.5</c:v>
                </c:pt>
                <c:pt idx="28">
                  <c:v>27562.5</c:v>
                </c:pt>
                <c:pt idx="29">
                  <c:v>27573.5</c:v>
                </c:pt>
                <c:pt idx="30">
                  <c:v>28291</c:v>
                </c:pt>
                <c:pt idx="31">
                  <c:v>28291</c:v>
                </c:pt>
                <c:pt idx="32">
                  <c:v>28291.5</c:v>
                </c:pt>
                <c:pt idx="33">
                  <c:v>28291.5</c:v>
                </c:pt>
                <c:pt idx="34">
                  <c:v>28305.5</c:v>
                </c:pt>
                <c:pt idx="35">
                  <c:v>28305.5</c:v>
                </c:pt>
                <c:pt idx="36">
                  <c:v>28963.5</c:v>
                </c:pt>
                <c:pt idx="37">
                  <c:v>28963.5</c:v>
                </c:pt>
                <c:pt idx="38">
                  <c:v>28963.5</c:v>
                </c:pt>
                <c:pt idx="39">
                  <c:v>28963.5</c:v>
                </c:pt>
                <c:pt idx="40">
                  <c:v>29162.5</c:v>
                </c:pt>
                <c:pt idx="41">
                  <c:v>29170.5</c:v>
                </c:pt>
                <c:pt idx="42">
                  <c:v>29173</c:v>
                </c:pt>
                <c:pt idx="43">
                  <c:v>29720</c:v>
                </c:pt>
                <c:pt idx="44">
                  <c:v>29826.5</c:v>
                </c:pt>
                <c:pt idx="45">
                  <c:v>29838.5</c:v>
                </c:pt>
                <c:pt idx="46">
                  <c:v>29839</c:v>
                </c:pt>
                <c:pt idx="47">
                  <c:v>30660</c:v>
                </c:pt>
                <c:pt idx="48">
                  <c:v>33008</c:v>
                </c:pt>
                <c:pt idx="49">
                  <c:v>33018.5</c:v>
                </c:pt>
                <c:pt idx="50">
                  <c:v>33586</c:v>
                </c:pt>
                <c:pt idx="51">
                  <c:v>33596.5</c:v>
                </c:pt>
                <c:pt idx="52">
                  <c:v>33600.5</c:v>
                </c:pt>
                <c:pt idx="53">
                  <c:v>34481</c:v>
                </c:pt>
                <c:pt idx="54">
                  <c:v>35116</c:v>
                </c:pt>
                <c:pt idx="55">
                  <c:v>35140</c:v>
                </c:pt>
                <c:pt idx="56">
                  <c:v>35140.5</c:v>
                </c:pt>
                <c:pt idx="57">
                  <c:v>35213</c:v>
                </c:pt>
                <c:pt idx="58">
                  <c:v>38149.5</c:v>
                </c:pt>
                <c:pt idx="59">
                  <c:v>38150</c:v>
                </c:pt>
                <c:pt idx="60">
                  <c:v>38152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7F5-4AAD-A9A8-D618965752F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Active!$D$21:$D$30</c:f>
                <c:numCache>
                  <c:formatCode>General</c:formatCode>
                  <c:ptCount val="10"/>
                  <c:pt idx="0">
                    <c:v>0</c:v>
                  </c:pt>
                  <c:pt idx="2">
                    <c:v>1.1999999999999999E-3</c:v>
                  </c:pt>
                  <c:pt idx="3">
                    <c:v>1.4E-3</c:v>
                  </c:pt>
                  <c:pt idx="4">
                    <c:v>1E-3</c:v>
                  </c:pt>
                  <c:pt idx="6">
                    <c:v>3.0999999999999999E-3</c:v>
                  </c:pt>
                  <c:pt idx="7">
                    <c:v>5.7999999999999996E-3</c:v>
                  </c:pt>
                  <c:pt idx="8">
                    <c:v>6.7000000000000002E-3</c:v>
                  </c:pt>
                </c:numCache>
              </c:numRef>
            </c:plus>
            <c:minus>
              <c:numRef>
                <c:f>Active!$D$21:$D$30</c:f>
                <c:numCache>
                  <c:formatCode>General</c:formatCode>
                  <c:ptCount val="10"/>
                  <c:pt idx="0">
                    <c:v>0</c:v>
                  </c:pt>
                  <c:pt idx="2">
                    <c:v>1.1999999999999999E-3</c:v>
                  </c:pt>
                  <c:pt idx="3">
                    <c:v>1.4E-3</c:v>
                  </c:pt>
                  <c:pt idx="4">
                    <c:v>1E-3</c:v>
                  </c:pt>
                  <c:pt idx="6">
                    <c:v>3.0999999999999999E-3</c:v>
                  </c:pt>
                  <c:pt idx="7">
                    <c:v>5.7999999999999996E-3</c:v>
                  </c:pt>
                  <c:pt idx="8">
                    <c:v>6.7000000000000002E-3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9830</c:v>
                </c:pt>
                <c:pt idx="2">
                  <c:v>24517</c:v>
                </c:pt>
                <c:pt idx="3">
                  <c:v>24665</c:v>
                </c:pt>
                <c:pt idx="4">
                  <c:v>24675.5</c:v>
                </c:pt>
                <c:pt idx="5">
                  <c:v>25734</c:v>
                </c:pt>
                <c:pt idx="6">
                  <c:v>26145</c:v>
                </c:pt>
                <c:pt idx="7">
                  <c:v>26184.5</c:v>
                </c:pt>
                <c:pt idx="8">
                  <c:v>26185</c:v>
                </c:pt>
                <c:pt idx="9">
                  <c:v>26191</c:v>
                </c:pt>
                <c:pt idx="10">
                  <c:v>26207.5</c:v>
                </c:pt>
                <c:pt idx="11">
                  <c:v>26207.5</c:v>
                </c:pt>
                <c:pt idx="12">
                  <c:v>26567</c:v>
                </c:pt>
                <c:pt idx="13">
                  <c:v>26607</c:v>
                </c:pt>
                <c:pt idx="14">
                  <c:v>26609</c:v>
                </c:pt>
                <c:pt idx="15">
                  <c:v>26619.5</c:v>
                </c:pt>
                <c:pt idx="16">
                  <c:v>26753</c:v>
                </c:pt>
                <c:pt idx="17">
                  <c:v>26826</c:v>
                </c:pt>
                <c:pt idx="18">
                  <c:v>26926</c:v>
                </c:pt>
                <c:pt idx="19">
                  <c:v>27362.5</c:v>
                </c:pt>
                <c:pt idx="20">
                  <c:v>27373</c:v>
                </c:pt>
                <c:pt idx="21">
                  <c:v>27373</c:v>
                </c:pt>
                <c:pt idx="22">
                  <c:v>27498</c:v>
                </c:pt>
                <c:pt idx="23">
                  <c:v>27498</c:v>
                </c:pt>
                <c:pt idx="24">
                  <c:v>27498</c:v>
                </c:pt>
                <c:pt idx="25">
                  <c:v>27529.5</c:v>
                </c:pt>
                <c:pt idx="26">
                  <c:v>27562.5</c:v>
                </c:pt>
                <c:pt idx="27">
                  <c:v>27562.5</c:v>
                </c:pt>
                <c:pt idx="28">
                  <c:v>27562.5</c:v>
                </c:pt>
                <c:pt idx="29">
                  <c:v>27573.5</c:v>
                </c:pt>
                <c:pt idx="30">
                  <c:v>28291</c:v>
                </c:pt>
                <c:pt idx="31">
                  <c:v>28291</c:v>
                </c:pt>
                <c:pt idx="32">
                  <c:v>28291.5</c:v>
                </c:pt>
                <c:pt idx="33">
                  <c:v>28291.5</c:v>
                </c:pt>
                <c:pt idx="34">
                  <c:v>28305.5</c:v>
                </c:pt>
                <c:pt idx="35">
                  <c:v>28305.5</c:v>
                </c:pt>
                <c:pt idx="36">
                  <c:v>28963.5</c:v>
                </c:pt>
                <c:pt idx="37">
                  <c:v>28963.5</c:v>
                </c:pt>
                <c:pt idx="38">
                  <c:v>28963.5</c:v>
                </c:pt>
                <c:pt idx="39">
                  <c:v>28963.5</c:v>
                </c:pt>
                <c:pt idx="40">
                  <c:v>29162.5</c:v>
                </c:pt>
                <c:pt idx="41">
                  <c:v>29170.5</c:v>
                </c:pt>
                <c:pt idx="42">
                  <c:v>29173</c:v>
                </c:pt>
                <c:pt idx="43">
                  <c:v>29720</c:v>
                </c:pt>
                <c:pt idx="44">
                  <c:v>29826.5</c:v>
                </c:pt>
                <c:pt idx="45">
                  <c:v>29838.5</c:v>
                </c:pt>
                <c:pt idx="46">
                  <c:v>29839</c:v>
                </c:pt>
                <c:pt idx="47">
                  <c:v>30660</c:v>
                </c:pt>
                <c:pt idx="48">
                  <c:v>33008</c:v>
                </c:pt>
                <c:pt idx="49">
                  <c:v>33018.5</c:v>
                </c:pt>
                <c:pt idx="50">
                  <c:v>33586</c:v>
                </c:pt>
                <c:pt idx="51">
                  <c:v>33596.5</c:v>
                </c:pt>
                <c:pt idx="52">
                  <c:v>33600.5</c:v>
                </c:pt>
                <c:pt idx="53">
                  <c:v>34481</c:v>
                </c:pt>
                <c:pt idx="54">
                  <c:v>35116</c:v>
                </c:pt>
                <c:pt idx="55">
                  <c:v>35140</c:v>
                </c:pt>
                <c:pt idx="56">
                  <c:v>35140.5</c:v>
                </c:pt>
                <c:pt idx="57">
                  <c:v>35213</c:v>
                </c:pt>
                <c:pt idx="58">
                  <c:v>38149.5</c:v>
                </c:pt>
                <c:pt idx="59">
                  <c:v>38150</c:v>
                </c:pt>
                <c:pt idx="60">
                  <c:v>38152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7F5-4AAD-A9A8-D618965752F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9830</c:v>
                </c:pt>
                <c:pt idx="2">
                  <c:v>24517</c:v>
                </c:pt>
                <c:pt idx="3">
                  <c:v>24665</c:v>
                </c:pt>
                <c:pt idx="4">
                  <c:v>24675.5</c:v>
                </c:pt>
                <c:pt idx="5">
                  <c:v>25734</c:v>
                </c:pt>
                <c:pt idx="6">
                  <c:v>26145</c:v>
                </c:pt>
                <c:pt idx="7">
                  <c:v>26184.5</c:v>
                </c:pt>
                <c:pt idx="8">
                  <c:v>26185</c:v>
                </c:pt>
                <c:pt idx="9">
                  <c:v>26191</c:v>
                </c:pt>
                <c:pt idx="10">
                  <c:v>26207.5</c:v>
                </c:pt>
                <c:pt idx="11">
                  <c:v>26207.5</c:v>
                </c:pt>
                <c:pt idx="12">
                  <c:v>26567</c:v>
                </c:pt>
                <c:pt idx="13">
                  <c:v>26607</c:v>
                </c:pt>
                <c:pt idx="14">
                  <c:v>26609</c:v>
                </c:pt>
                <c:pt idx="15">
                  <c:v>26619.5</c:v>
                </c:pt>
                <c:pt idx="16">
                  <c:v>26753</c:v>
                </c:pt>
                <c:pt idx="17">
                  <c:v>26826</c:v>
                </c:pt>
                <c:pt idx="18">
                  <c:v>26926</c:v>
                </c:pt>
                <c:pt idx="19">
                  <c:v>27362.5</c:v>
                </c:pt>
                <c:pt idx="20">
                  <c:v>27373</c:v>
                </c:pt>
                <c:pt idx="21">
                  <c:v>27373</c:v>
                </c:pt>
                <c:pt idx="22">
                  <c:v>27498</c:v>
                </c:pt>
                <c:pt idx="23">
                  <c:v>27498</c:v>
                </c:pt>
                <c:pt idx="24">
                  <c:v>27498</c:v>
                </c:pt>
                <c:pt idx="25">
                  <c:v>27529.5</c:v>
                </c:pt>
                <c:pt idx="26">
                  <c:v>27562.5</c:v>
                </c:pt>
                <c:pt idx="27">
                  <c:v>27562.5</c:v>
                </c:pt>
                <c:pt idx="28">
                  <c:v>27562.5</c:v>
                </c:pt>
                <c:pt idx="29">
                  <c:v>27573.5</c:v>
                </c:pt>
                <c:pt idx="30">
                  <c:v>28291</c:v>
                </c:pt>
                <c:pt idx="31">
                  <c:v>28291</c:v>
                </c:pt>
                <c:pt idx="32">
                  <c:v>28291.5</c:v>
                </c:pt>
                <c:pt idx="33">
                  <c:v>28291.5</c:v>
                </c:pt>
                <c:pt idx="34">
                  <c:v>28305.5</c:v>
                </c:pt>
                <c:pt idx="35">
                  <c:v>28305.5</c:v>
                </c:pt>
                <c:pt idx="36">
                  <c:v>28963.5</c:v>
                </c:pt>
                <c:pt idx="37">
                  <c:v>28963.5</c:v>
                </c:pt>
                <c:pt idx="38">
                  <c:v>28963.5</c:v>
                </c:pt>
                <c:pt idx="39">
                  <c:v>28963.5</c:v>
                </c:pt>
                <c:pt idx="40">
                  <c:v>29162.5</c:v>
                </c:pt>
                <c:pt idx="41">
                  <c:v>29170.5</c:v>
                </c:pt>
                <c:pt idx="42">
                  <c:v>29173</c:v>
                </c:pt>
                <c:pt idx="43">
                  <c:v>29720</c:v>
                </c:pt>
                <c:pt idx="44">
                  <c:v>29826.5</c:v>
                </c:pt>
                <c:pt idx="45">
                  <c:v>29838.5</c:v>
                </c:pt>
                <c:pt idx="46">
                  <c:v>29839</c:v>
                </c:pt>
                <c:pt idx="47">
                  <c:v>30660</c:v>
                </c:pt>
                <c:pt idx="48">
                  <c:v>33008</c:v>
                </c:pt>
                <c:pt idx="49">
                  <c:v>33018.5</c:v>
                </c:pt>
                <c:pt idx="50">
                  <c:v>33586</c:v>
                </c:pt>
                <c:pt idx="51">
                  <c:v>33596.5</c:v>
                </c:pt>
                <c:pt idx="52">
                  <c:v>33600.5</c:v>
                </c:pt>
                <c:pt idx="53">
                  <c:v>34481</c:v>
                </c:pt>
                <c:pt idx="54">
                  <c:v>35116</c:v>
                </c:pt>
                <c:pt idx="55">
                  <c:v>35140</c:v>
                </c:pt>
                <c:pt idx="56">
                  <c:v>35140.5</c:v>
                </c:pt>
                <c:pt idx="57">
                  <c:v>35213</c:v>
                </c:pt>
                <c:pt idx="58">
                  <c:v>38149.5</c:v>
                </c:pt>
                <c:pt idx="59">
                  <c:v>38150</c:v>
                </c:pt>
                <c:pt idx="60">
                  <c:v>38152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5">
                  <c:v>-3.5296204768438491E-2</c:v>
                </c:pt>
                <c:pt idx="6">
                  <c:v>-3.6303857538391923E-2</c:v>
                </c:pt>
                <c:pt idx="7">
                  <c:v>-3.6400700079543172E-2</c:v>
                </c:pt>
                <c:pt idx="8">
                  <c:v>-3.6401925934494456E-2</c:v>
                </c:pt>
                <c:pt idx="9">
                  <c:v>-3.6416636193909835E-2</c:v>
                </c:pt>
                <c:pt idx="10">
                  <c:v>-3.6457089407302121E-2</c:v>
                </c:pt>
                <c:pt idx="11">
                  <c:v>-3.6457089407302121E-2</c:v>
                </c:pt>
                <c:pt idx="12">
                  <c:v>-3.7338479117273574E-2</c:v>
                </c:pt>
                <c:pt idx="13">
                  <c:v>-3.7436547513376092E-2</c:v>
                </c:pt>
                <c:pt idx="14">
                  <c:v>-3.7441450933181214E-2</c:v>
                </c:pt>
                <c:pt idx="15">
                  <c:v>-3.7467193887158134E-2</c:v>
                </c:pt>
                <c:pt idx="16">
                  <c:v>-3.7794497159150314E-2</c:v>
                </c:pt>
                <c:pt idx="17">
                  <c:v>-3.7973471982037418E-2</c:v>
                </c:pt>
                <c:pt idx="18">
                  <c:v>-3.8218642972293729E-2</c:v>
                </c:pt>
                <c:pt idx="19">
                  <c:v>-3.9288814344762529E-2</c:v>
                </c:pt>
                <c:pt idx="20">
                  <c:v>-3.931455729873945E-2</c:v>
                </c:pt>
                <c:pt idx="21">
                  <c:v>-3.931455729873945E-2</c:v>
                </c:pt>
                <c:pt idx="22">
                  <c:v>-3.9621021036559845E-2</c:v>
                </c:pt>
                <c:pt idx="23">
                  <c:v>-3.9621021036559845E-2</c:v>
                </c:pt>
                <c:pt idx="24">
                  <c:v>-3.9621021036559845E-2</c:v>
                </c:pt>
                <c:pt idx="25">
                  <c:v>-3.9698249898490579E-2</c:v>
                </c:pt>
                <c:pt idx="26">
                  <c:v>-3.9779156325275164E-2</c:v>
                </c:pt>
                <c:pt idx="27">
                  <c:v>-3.9779156325275164E-2</c:v>
                </c:pt>
                <c:pt idx="28">
                  <c:v>-3.9779156325275164E-2</c:v>
                </c:pt>
                <c:pt idx="29">
                  <c:v>-3.9806125134203355E-2</c:v>
                </c:pt>
                <c:pt idx="30">
                  <c:v>-4.1565226989292395E-2</c:v>
                </c:pt>
                <c:pt idx="31">
                  <c:v>-4.1565226989292395E-2</c:v>
                </c:pt>
                <c:pt idx="32">
                  <c:v>-4.1566452844243679E-2</c:v>
                </c:pt>
                <c:pt idx="33">
                  <c:v>-4.1566452844243679E-2</c:v>
                </c:pt>
                <c:pt idx="34">
                  <c:v>-4.1600776782879559E-2</c:v>
                </c:pt>
                <c:pt idx="35">
                  <c:v>-4.1600776782879559E-2</c:v>
                </c:pt>
                <c:pt idx="36">
                  <c:v>-4.3214001898766105E-2</c:v>
                </c:pt>
                <c:pt idx="37">
                  <c:v>-4.3214001898766105E-2</c:v>
                </c:pt>
                <c:pt idx="38">
                  <c:v>-4.3214001898766105E-2</c:v>
                </c:pt>
                <c:pt idx="39">
                  <c:v>-4.3214001898766105E-2</c:v>
                </c:pt>
                <c:pt idx="40">
                  <c:v>-4.3701892169376158E-2</c:v>
                </c:pt>
                <c:pt idx="41">
                  <c:v>-4.3721505848596673E-2</c:v>
                </c:pt>
                <c:pt idx="42">
                  <c:v>-4.3727635123353079E-2</c:v>
                </c:pt>
                <c:pt idx="43">
                  <c:v>-4.506872044005511E-2</c:v>
                </c:pt>
                <c:pt idx="44">
                  <c:v>-4.5329827544678084E-2</c:v>
                </c:pt>
                <c:pt idx="45">
                  <c:v>-4.5359248063508828E-2</c:v>
                </c:pt>
                <c:pt idx="46">
                  <c:v>-4.5360473918460112E-2</c:v>
                </c:pt>
                <c:pt idx="47">
                  <c:v>-4.7373327748464436E-2</c:v>
                </c:pt>
                <c:pt idx="48">
                  <c:v>-5.3129942599682664E-2</c:v>
                </c:pt>
                <c:pt idx="49">
                  <c:v>-5.3155685553659571E-2</c:v>
                </c:pt>
                <c:pt idx="50">
                  <c:v>-5.4547030923364145E-2</c:v>
                </c:pt>
                <c:pt idx="51">
                  <c:v>-5.4572773877341066E-2</c:v>
                </c:pt>
                <c:pt idx="52">
                  <c:v>-5.4582580716951309E-2</c:v>
                </c:pt>
                <c:pt idx="53">
                  <c:v>-5.6741311286158141E-2</c:v>
                </c:pt>
                <c:pt idx="54">
                  <c:v>-5.8298147074285725E-2</c:v>
                </c:pt>
                <c:pt idx="55">
                  <c:v>-5.8356988111947242E-2</c:v>
                </c:pt>
                <c:pt idx="56">
                  <c:v>-5.8358213966898526E-2</c:v>
                </c:pt>
                <c:pt idx="57">
                  <c:v>-5.853596293483436E-2</c:v>
                </c:pt>
                <c:pt idx="58">
                  <c:v>-6.5735409063710976E-2</c:v>
                </c:pt>
                <c:pt idx="59">
                  <c:v>-6.5736634918662259E-2</c:v>
                </c:pt>
                <c:pt idx="60">
                  <c:v>-6.5741538338467381E-2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7F5-4AAD-A9A8-D618965752FA}"/>
            </c:ext>
          </c:extLst>
        </c:ser>
        <c:ser>
          <c:idx val="8"/>
          <c:order val="8"/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9830</c:v>
                </c:pt>
                <c:pt idx="2">
                  <c:v>24517</c:v>
                </c:pt>
                <c:pt idx="3">
                  <c:v>24665</c:v>
                </c:pt>
                <c:pt idx="4">
                  <c:v>24675.5</c:v>
                </c:pt>
                <c:pt idx="5">
                  <c:v>25734</c:v>
                </c:pt>
                <c:pt idx="6">
                  <c:v>26145</c:v>
                </c:pt>
                <c:pt idx="7">
                  <c:v>26184.5</c:v>
                </c:pt>
                <c:pt idx="8">
                  <c:v>26185</c:v>
                </c:pt>
                <c:pt idx="9">
                  <c:v>26191</c:v>
                </c:pt>
                <c:pt idx="10">
                  <c:v>26207.5</c:v>
                </c:pt>
                <c:pt idx="11">
                  <c:v>26207.5</c:v>
                </c:pt>
                <c:pt idx="12">
                  <c:v>26567</c:v>
                </c:pt>
                <c:pt idx="13">
                  <c:v>26607</c:v>
                </c:pt>
                <c:pt idx="14">
                  <c:v>26609</c:v>
                </c:pt>
                <c:pt idx="15">
                  <c:v>26619.5</c:v>
                </c:pt>
                <c:pt idx="16">
                  <c:v>26753</c:v>
                </c:pt>
                <c:pt idx="17">
                  <c:v>26826</c:v>
                </c:pt>
                <c:pt idx="18">
                  <c:v>26926</c:v>
                </c:pt>
                <c:pt idx="19">
                  <c:v>27362.5</c:v>
                </c:pt>
                <c:pt idx="20">
                  <c:v>27373</c:v>
                </c:pt>
                <c:pt idx="21">
                  <c:v>27373</c:v>
                </c:pt>
                <c:pt idx="22">
                  <c:v>27498</c:v>
                </c:pt>
                <c:pt idx="23">
                  <c:v>27498</c:v>
                </c:pt>
                <c:pt idx="24">
                  <c:v>27498</c:v>
                </c:pt>
                <c:pt idx="25">
                  <c:v>27529.5</c:v>
                </c:pt>
                <c:pt idx="26">
                  <c:v>27562.5</c:v>
                </c:pt>
                <c:pt idx="27">
                  <c:v>27562.5</c:v>
                </c:pt>
                <c:pt idx="28">
                  <c:v>27562.5</c:v>
                </c:pt>
                <c:pt idx="29">
                  <c:v>27573.5</c:v>
                </c:pt>
                <c:pt idx="30">
                  <c:v>28291</c:v>
                </c:pt>
                <c:pt idx="31">
                  <c:v>28291</c:v>
                </c:pt>
                <c:pt idx="32">
                  <c:v>28291.5</c:v>
                </c:pt>
                <c:pt idx="33">
                  <c:v>28291.5</c:v>
                </c:pt>
                <c:pt idx="34">
                  <c:v>28305.5</c:v>
                </c:pt>
                <c:pt idx="35">
                  <c:v>28305.5</c:v>
                </c:pt>
                <c:pt idx="36">
                  <c:v>28963.5</c:v>
                </c:pt>
                <c:pt idx="37">
                  <c:v>28963.5</c:v>
                </c:pt>
                <c:pt idx="38">
                  <c:v>28963.5</c:v>
                </c:pt>
                <c:pt idx="39">
                  <c:v>28963.5</c:v>
                </c:pt>
                <c:pt idx="40">
                  <c:v>29162.5</c:v>
                </c:pt>
                <c:pt idx="41">
                  <c:v>29170.5</c:v>
                </c:pt>
                <c:pt idx="42">
                  <c:v>29173</c:v>
                </c:pt>
                <c:pt idx="43">
                  <c:v>29720</c:v>
                </c:pt>
                <c:pt idx="44">
                  <c:v>29826.5</c:v>
                </c:pt>
                <c:pt idx="45">
                  <c:v>29838.5</c:v>
                </c:pt>
                <c:pt idx="46">
                  <c:v>29839</c:v>
                </c:pt>
                <c:pt idx="47">
                  <c:v>30660</c:v>
                </c:pt>
                <c:pt idx="48">
                  <c:v>33008</c:v>
                </c:pt>
                <c:pt idx="49">
                  <c:v>33018.5</c:v>
                </c:pt>
                <c:pt idx="50">
                  <c:v>33586</c:v>
                </c:pt>
                <c:pt idx="51">
                  <c:v>33596.5</c:v>
                </c:pt>
                <c:pt idx="52">
                  <c:v>33600.5</c:v>
                </c:pt>
                <c:pt idx="53">
                  <c:v>34481</c:v>
                </c:pt>
                <c:pt idx="54">
                  <c:v>35116</c:v>
                </c:pt>
                <c:pt idx="55">
                  <c:v>35140</c:v>
                </c:pt>
                <c:pt idx="56">
                  <c:v>35140.5</c:v>
                </c:pt>
                <c:pt idx="57">
                  <c:v>35213</c:v>
                </c:pt>
                <c:pt idx="58">
                  <c:v>38149.5</c:v>
                </c:pt>
                <c:pt idx="59">
                  <c:v>38150</c:v>
                </c:pt>
                <c:pt idx="60">
                  <c:v>38152</c:v>
                </c:pt>
              </c:numCache>
            </c:numRef>
          </c:xVal>
          <c:yVal>
            <c:numRef>
              <c:f>Active!$U$21:$U$987</c:f>
              <c:numCache>
                <c:formatCode>General</c:formatCode>
                <c:ptCount val="967"/>
                <c:pt idx="15">
                  <c:v>-6.6005200002109632E-2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7F5-4AAD-A9A8-D618965752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7558600"/>
        <c:axId val="1"/>
      </c:scatterChart>
      <c:valAx>
        <c:axId val="427558600"/>
        <c:scaling>
          <c:orientation val="minMax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61835309635529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631578947368418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75586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752140065683641"/>
          <c:y val="0.92000129214617399"/>
          <c:w val="0.83191921892615717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ST Tri - O-C Diagr.</a:t>
            </a:r>
          </a:p>
        </c:rich>
      </c:tx>
      <c:layout>
        <c:manualLayout>
          <c:xMode val="edge"/>
          <c:yMode val="edge"/>
          <c:x val="0.37966101694915255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76271186440679"/>
          <c:y val="0.14723926380368099"/>
          <c:w val="0.80169491525423731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9830</c:v>
                </c:pt>
                <c:pt idx="2">
                  <c:v>24517</c:v>
                </c:pt>
                <c:pt idx="3">
                  <c:v>24665</c:v>
                </c:pt>
                <c:pt idx="4">
                  <c:v>24675.5</c:v>
                </c:pt>
                <c:pt idx="5">
                  <c:v>25734</c:v>
                </c:pt>
                <c:pt idx="6">
                  <c:v>26145</c:v>
                </c:pt>
                <c:pt idx="7">
                  <c:v>26184.5</c:v>
                </c:pt>
                <c:pt idx="8">
                  <c:v>26185</c:v>
                </c:pt>
                <c:pt idx="9">
                  <c:v>26191</c:v>
                </c:pt>
                <c:pt idx="10">
                  <c:v>26207.5</c:v>
                </c:pt>
                <c:pt idx="11">
                  <c:v>26207.5</c:v>
                </c:pt>
                <c:pt idx="12">
                  <c:v>26567</c:v>
                </c:pt>
                <c:pt idx="13">
                  <c:v>26607</c:v>
                </c:pt>
                <c:pt idx="14">
                  <c:v>26609</c:v>
                </c:pt>
                <c:pt idx="15">
                  <c:v>26619.5</c:v>
                </c:pt>
                <c:pt idx="16">
                  <c:v>26753</c:v>
                </c:pt>
                <c:pt idx="17">
                  <c:v>26826</c:v>
                </c:pt>
                <c:pt idx="18">
                  <c:v>26926</c:v>
                </c:pt>
                <c:pt idx="19">
                  <c:v>27362.5</c:v>
                </c:pt>
                <c:pt idx="20">
                  <c:v>27373</c:v>
                </c:pt>
                <c:pt idx="21">
                  <c:v>27373</c:v>
                </c:pt>
                <c:pt idx="22">
                  <c:v>27498</c:v>
                </c:pt>
                <c:pt idx="23">
                  <c:v>27498</c:v>
                </c:pt>
                <c:pt idx="24">
                  <c:v>27498</c:v>
                </c:pt>
                <c:pt idx="25">
                  <c:v>27529.5</c:v>
                </c:pt>
                <c:pt idx="26">
                  <c:v>27562.5</c:v>
                </c:pt>
                <c:pt idx="27">
                  <c:v>27562.5</c:v>
                </c:pt>
                <c:pt idx="28">
                  <c:v>27562.5</c:v>
                </c:pt>
                <c:pt idx="29">
                  <c:v>27573.5</c:v>
                </c:pt>
                <c:pt idx="30">
                  <c:v>28291</c:v>
                </c:pt>
                <c:pt idx="31">
                  <c:v>28291</c:v>
                </c:pt>
                <c:pt idx="32">
                  <c:v>28291.5</c:v>
                </c:pt>
                <c:pt idx="33">
                  <c:v>28291.5</c:v>
                </c:pt>
                <c:pt idx="34">
                  <c:v>28305.5</c:v>
                </c:pt>
                <c:pt idx="35">
                  <c:v>28305.5</c:v>
                </c:pt>
                <c:pt idx="36">
                  <c:v>28963.5</c:v>
                </c:pt>
                <c:pt idx="37">
                  <c:v>28963.5</c:v>
                </c:pt>
                <c:pt idx="38">
                  <c:v>28963.5</c:v>
                </c:pt>
                <c:pt idx="39">
                  <c:v>28963.5</c:v>
                </c:pt>
                <c:pt idx="40">
                  <c:v>29162.5</c:v>
                </c:pt>
                <c:pt idx="41">
                  <c:v>29170.5</c:v>
                </c:pt>
                <c:pt idx="42">
                  <c:v>29173</c:v>
                </c:pt>
                <c:pt idx="43">
                  <c:v>29720</c:v>
                </c:pt>
                <c:pt idx="44">
                  <c:v>29826.5</c:v>
                </c:pt>
                <c:pt idx="45">
                  <c:v>29838.5</c:v>
                </c:pt>
                <c:pt idx="46">
                  <c:v>29839</c:v>
                </c:pt>
                <c:pt idx="47">
                  <c:v>30660</c:v>
                </c:pt>
                <c:pt idx="48">
                  <c:v>33008</c:v>
                </c:pt>
                <c:pt idx="49">
                  <c:v>33018.5</c:v>
                </c:pt>
                <c:pt idx="50">
                  <c:v>33586</c:v>
                </c:pt>
                <c:pt idx="51">
                  <c:v>33596.5</c:v>
                </c:pt>
                <c:pt idx="52">
                  <c:v>33600.5</c:v>
                </c:pt>
                <c:pt idx="53">
                  <c:v>34481</c:v>
                </c:pt>
                <c:pt idx="54">
                  <c:v>35116</c:v>
                </c:pt>
                <c:pt idx="55">
                  <c:v>35140</c:v>
                </c:pt>
                <c:pt idx="56">
                  <c:v>35140.5</c:v>
                </c:pt>
                <c:pt idx="57">
                  <c:v>35213</c:v>
                </c:pt>
                <c:pt idx="58">
                  <c:v>38149.5</c:v>
                </c:pt>
                <c:pt idx="59">
                  <c:v>38150</c:v>
                </c:pt>
                <c:pt idx="60">
                  <c:v>38152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FB9-4469-906A-8A2C3A4741A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2">
                    <c:v>1.1999999999999999E-3</c:v>
                  </c:pt>
                  <c:pt idx="3">
                    <c:v>1.4E-3</c:v>
                  </c:pt>
                  <c:pt idx="4">
                    <c:v>1E-3</c:v>
                  </c:pt>
                  <c:pt idx="6">
                    <c:v>3.0999999999999999E-3</c:v>
                  </c:pt>
                  <c:pt idx="7">
                    <c:v>5.7999999999999996E-3</c:v>
                  </c:pt>
                  <c:pt idx="8">
                    <c:v>6.7000000000000002E-3</c:v>
                  </c:pt>
                  <c:pt idx="10">
                    <c:v>3.5999999999999999E-3</c:v>
                  </c:pt>
                  <c:pt idx="11">
                    <c:v>3.3999999999999998E-3</c:v>
                  </c:pt>
                  <c:pt idx="12">
                    <c:v>8.6999999999999994E-3</c:v>
                  </c:pt>
                  <c:pt idx="13">
                    <c:v>4.1999999999999997E-3</c:v>
                  </c:pt>
                  <c:pt idx="14">
                    <c:v>3.3999999999999998E-3</c:v>
                  </c:pt>
                  <c:pt idx="15">
                    <c:v>4.0000000000000001E-3</c:v>
                  </c:pt>
                  <c:pt idx="16">
                    <c:v>3.0000000000000001E-3</c:v>
                  </c:pt>
                  <c:pt idx="17">
                    <c:v>3.0000000000000001E-3</c:v>
                  </c:pt>
                  <c:pt idx="18">
                    <c:v>2.2000000000000001E-3</c:v>
                  </c:pt>
                  <c:pt idx="19">
                    <c:v>5.8999999999999999E-3</c:v>
                  </c:pt>
                  <c:pt idx="20">
                    <c:v>3.8E-3</c:v>
                  </c:pt>
                  <c:pt idx="21">
                    <c:v>3.5999999999999999E-3</c:v>
                  </c:pt>
                  <c:pt idx="22">
                    <c:v>3.8999999999999998E-3</c:v>
                  </c:pt>
                  <c:pt idx="23">
                    <c:v>3.2000000000000002E-3</c:v>
                  </c:pt>
                  <c:pt idx="24">
                    <c:v>2.3E-3</c:v>
                  </c:pt>
                  <c:pt idx="25">
                    <c:v>8.0999999999999996E-3</c:v>
                  </c:pt>
                  <c:pt idx="26">
                    <c:v>3.5000000000000001E-3</c:v>
                  </c:pt>
                  <c:pt idx="27">
                    <c:v>7.4000000000000003E-3</c:v>
                  </c:pt>
                  <c:pt idx="28">
                    <c:v>3.3E-3</c:v>
                  </c:pt>
                  <c:pt idx="29">
                    <c:v>3.8E-3</c:v>
                  </c:pt>
                  <c:pt idx="30">
                    <c:v>1.8E-3</c:v>
                  </c:pt>
                  <c:pt idx="31">
                    <c:v>2.5000000000000001E-3</c:v>
                  </c:pt>
                  <c:pt idx="32">
                    <c:v>2.7000000000000001E-3</c:v>
                  </c:pt>
                  <c:pt idx="33">
                    <c:v>4.5999999999999999E-3</c:v>
                  </c:pt>
                  <c:pt idx="34">
                    <c:v>9.7999999999999997E-3</c:v>
                  </c:pt>
                  <c:pt idx="35">
                    <c:v>3.5000000000000001E-3</c:v>
                  </c:pt>
                  <c:pt idx="36">
                    <c:v>4.4000000000000003E-3</c:v>
                  </c:pt>
                  <c:pt idx="37">
                    <c:v>4.1999999999999997E-3</c:v>
                  </c:pt>
                  <c:pt idx="38">
                    <c:v>4.4000000000000003E-3</c:v>
                  </c:pt>
                  <c:pt idx="39">
                    <c:v>4.1000000000000003E-3</c:v>
                  </c:pt>
                  <c:pt idx="43">
                    <c:v>2.0000000000000001E-4</c:v>
                  </c:pt>
                  <c:pt idx="47">
                    <c:v>5.0000000000000001E-4</c:v>
                  </c:pt>
                  <c:pt idx="50">
                    <c:v>2.9999999999999997E-4</c:v>
                  </c:pt>
                  <c:pt idx="51">
                    <c:v>6.9999999999999999E-4</c:v>
                  </c:pt>
                  <c:pt idx="52">
                    <c:v>2.9999999999999997E-4</c:v>
                  </c:pt>
                  <c:pt idx="53">
                    <c:v>2.9999999999999997E-4</c:v>
                  </c:pt>
                  <c:pt idx="54">
                    <c:v>1.1000000000000001E-3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2">
                    <c:v>1.1999999999999999E-3</c:v>
                  </c:pt>
                  <c:pt idx="3">
                    <c:v>1.4E-3</c:v>
                  </c:pt>
                  <c:pt idx="4">
                    <c:v>1E-3</c:v>
                  </c:pt>
                  <c:pt idx="6">
                    <c:v>3.0999999999999999E-3</c:v>
                  </c:pt>
                  <c:pt idx="7">
                    <c:v>5.7999999999999996E-3</c:v>
                  </c:pt>
                  <c:pt idx="8">
                    <c:v>6.7000000000000002E-3</c:v>
                  </c:pt>
                  <c:pt idx="10">
                    <c:v>3.5999999999999999E-3</c:v>
                  </c:pt>
                  <c:pt idx="11">
                    <c:v>3.3999999999999998E-3</c:v>
                  </c:pt>
                  <c:pt idx="12">
                    <c:v>8.6999999999999994E-3</c:v>
                  </c:pt>
                  <c:pt idx="13">
                    <c:v>4.1999999999999997E-3</c:v>
                  </c:pt>
                  <c:pt idx="14">
                    <c:v>3.3999999999999998E-3</c:v>
                  </c:pt>
                  <c:pt idx="15">
                    <c:v>4.0000000000000001E-3</c:v>
                  </c:pt>
                  <c:pt idx="16">
                    <c:v>3.0000000000000001E-3</c:v>
                  </c:pt>
                  <c:pt idx="17">
                    <c:v>3.0000000000000001E-3</c:v>
                  </c:pt>
                  <c:pt idx="18">
                    <c:v>2.2000000000000001E-3</c:v>
                  </c:pt>
                  <c:pt idx="19">
                    <c:v>5.8999999999999999E-3</c:v>
                  </c:pt>
                  <c:pt idx="20">
                    <c:v>3.8E-3</c:v>
                  </c:pt>
                  <c:pt idx="21">
                    <c:v>3.5999999999999999E-3</c:v>
                  </c:pt>
                  <c:pt idx="22">
                    <c:v>3.8999999999999998E-3</c:v>
                  </c:pt>
                  <c:pt idx="23">
                    <c:v>3.2000000000000002E-3</c:v>
                  </c:pt>
                  <c:pt idx="24">
                    <c:v>2.3E-3</c:v>
                  </c:pt>
                  <c:pt idx="25">
                    <c:v>8.0999999999999996E-3</c:v>
                  </c:pt>
                  <c:pt idx="26">
                    <c:v>3.5000000000000001E-3</c:v>
                  </c:pt>
                  <c:pt idx="27">
                    <c:v>7.4000000000000003E-3</c:v>
                  </c:pt>
                  <c:pt idx="28">
                    <c:v>3.3E-3</c:v>
                  </c:pt>
                  <c:pt idx="29">
                    <c:v>3.8E-3</c:v>
                  </c:pt>
                  <c:pt idx="30">
                    <c:v>1.8E-3</c:v>
                  </c:pt>
                  <c:pt idx="31">
                    <c:v>2.5000000000000001E-3</c:v>
                  </c:pt>
                  <c:pt idx="32">
                    <c:v>2.7000000000000001E-3</c:v>
                  </c:pt>
                  <c:pt idx="33">
                    <c:v>4.5999999999999999E-3</c:v>
                  </c:pt>
                  <c:pt idx="34">
                    <c:v>9.7999999999999997E-3</c:v>
                  </c:pt>
                  <c:pt idx="35">
                    <c:v>3.5000000000000001E-3</c:v>
                  </c:pt>
                  <c:pt idx="36">
                    <c:v>4.4000000000000003E-3</c:v>
                  </c:pt>
                  <c:pt idx="37">
                    <c:v>4.1999999999999997E-3</c:v>
                  </c:pt>
                  <c:pt idx="38">
                    <c:v>4.4000000000000003E-3</c:v>
                  </c:pt>
                  <c:pt idx="39">
                    <c:v>4.1000000000000003E-3</c:v>
                  </c:pt>
                  <c:pt idx="43">
                    <c:v>2.0000000000000001E-4</c:v>
                  </c:pt>
                  <c:pt idx="47">
                    <c:v>5.0000000000000001E-4</c:v>
                  </c:pt>
                  <c:pt idx="50">
                    <c:v>2.9999999999999997E-4</c:v>
                  </c:pt>
                  <c:pt idx="51">
                    <c:v>6.9999999999999999E-4</c:v>
                  </c:pt>
                  <c:pt idx="52">
                    <c:v>2.9999999999999997E-4</c:v>
                  </c:pt>
                  <c:pt idx="53">
                    <c:v>2.9999999999999997E-4</c:v>
                  </c:pt>
                  <c:pt idx="54">
                    <c:v>1.1000000000000001E-3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9830</c:v>
                </c:pt>
                <c:pt idx="2">
                  <c:v>24517</c:v>
                </c:pt>
                <c:pt idx="3">
                  <c:v>24665</c:v>
                </c:pt>
                <c:pt idx="4">
                  <c:v>24675.5</c:v>
                </c:pt>
                <c:pt idx="5">
                  <c:v>25734</c:v>
                </c:pt>
                <c:pt idx="6">
                  <c:v>26145</c:v>
                </c:pt>
                <c:pt idx="7">
                  <c:v>26184.5</c:v>
                </c:pt>
                <c:pt idx="8">
                  <c:v>26185</c:v>
                </c:pt>
                <c:pt idx="9">
                  <c:v>26191</c:v>
                </c:pt>
                <c:pt idx="10">
                  <c:v>26207.5</c:v>
                </c:pt>
                <c:pt idx="11">
                  <c:v>26207.5</c:v>
                </c:pt>
                <c:pt idx="12">
                  <c:v>26567</c:v>
                </c:pt>
                <c:pt idx="13">
                  <c:v>26607</c:v>
                </c:pt>
                <c:pt idx="14">
                  <c:v>26609</c:v>
                </c:pt>
                <c:pt idx="15">
                  <c:v>26619.5</c:v>
                </c:pt>
                <c:pt idx="16">
                  <c:v>26753</c:v>
                </c:pt>
                <c:pt idx="17">
                  <c:v>26826</c:v>
                </c:pt>
                <c:pt idx="18">
                  <c:v>26926</c:v>
                </c:pt>
                <c:pt idx="19">
                  <c:v>27362.5</c:v>
                </c:pt>
                <c:pt idx="20">
                  <c:v>27373</c:v>
                </c:pt>
                <c:pt idx="21">
                  <c:v>27373</c:v>
                </c:pt>
                <c:pt idx="22">
                  <c:v>27498</c:v>
                </c:pt>
                <c:pt idx="23">
                  <c:v>27498</c:v>
                </c:pt>
                <c:pt idx="24">
                  <c:v>27498</c:v>
                </c:pt>
                <c:pt idx="25">
                  <c:v>27529.5</c:v>
                </c:pt>
                <c:pt idx="26">
                  <c:v>27562.5</c:v>
                </c:pt>
                <c:pt idx="27">
                  <c:v>27562.5</c:v>
                </c:pt>
                <c:pt idx="28">
                  <c:v>27562.5</c:v>
                </c:pt>
                <c:pt idx="29">
                  <c:v>27573.5</c:v>
                </c:pt>
                <c:pt idx="30">
                  <c:v>28291</c:v>
                </c:pt>
                <c:pt idx="31">
                  <c:v>28291</c:v>
                </c:pt>
                <c:pt idx="32">
                  <c:v>28291.5</c:v>
                </c:pt>
                <c:pt idx="33">
                  <c:v>28291.5</c:v>
                </c:pt>
                <c:pt idx="34">
                  <c:v>28305.5</c:v>
                </c:pt>
                <c:pt idx="35">
                  <c:v>28305.5</c:v>
                </c:pt>
                <c:pt idx="36">
                  <c:v>28963.5</c:v>
                </c:pt>
                <c:pt idx="37">
                  <c:v>28963.5</c:v>
                </c:pt>
                <c:pt idx="38">
                  <c:v>28963.5</c:v>
                </c:pt>
                <c:pt idx="39">
                  <c:v>28963.5</c:v>
                </c:pt>
                <c:pt idx="40">
                  <c:v>29162.5</c:v>
                </c:pt>
                <c:pt idx="41">
                  <c:v>29170.5</c:v>
                </c:pt>
                <c:pt idx="42">
                  <c:v>29173</c:v>
                </c:pt>
                <c:pt idx="43">
                  <c:v>29720</c:v>
                </c:pt>
                <c:pt idx="44">
                  <c:v>29826.5</c:v>
                </c:pt>
                <c:pt idx="45">
                  <c:v>29838.5</c:v>
                </c:pt>
                <c:pt idx="46">
                  <c:v>29839</c:v>
                </c:pt>
                <c:pt idx="47">
                  <c:v>30660</c:v>
                </c:pt>
                <c:pt idx="48">
                  <c:v>33008</c:v>
                </c:pt>
                <c:pt idx="49">
                  <c:v>33018.5</c:v>
                </c:pt>
                <c:pt idx="50">
                  <c:v>33586</c:v>
                </c:pt>
                <c:pt idx="51">
                  <c:v>33596.5</c:v>
                </c:pt>
                <c:pt idx="52">
                  <c:v>33600.5</c:v>
                </c:pt>
                <c:pt idx="53">
                  <c:v>34481</c:v>
                </c:pt>
                <c:pt idx="54">
                  <c:v>35116</c:v>
                </c:pt>
                <c:pt idx="55">
                  <c:v>35140</c:v>
                </c:pt>
                <c:pt idx="56">
                  <c:v>35140.5</c:v>
                </c:pt>
                <c:pt idx="57">
                  <c:v>35213</c:v>
                </c:pt>
                <c:pt idx="58">
                  <c:v>38149.5</c:v>
                </c:pt>
                <c:pt idx="59">
                  <c:v>38150</c:v>
                </c:pt>
                <c:pt idx="60">
                  <c:v>38152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1">
                  <c:v>4.6111999996355735E-2</c:v>
                </c:pt>
                <c:pt idx="2">
                  <c:v>-4.2111200004001148E-2</c:v>
                </c:pt>
                <c:pt idx="3">
                  <c:v>-3.6243999995349441E-2</c:v>
                </c:pt>
                <c:pt idx="4">
                  <c:v>-4.5106800003850367E-2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FB9-4469-906A-8A2C3A4741A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Active!$D$21:$D$30</c:f>
                <c:numCache>
                  <c:formatCode>General</c:formatCode>
                  <c:ptCount val="10"/>
                  <c:pt idx="0">
                    <c:v>0</c:v>
                  </c:pt>
                  <c:pt idx="2">
                    <c:v>1.1999999999999999E-3</c:v>
                  </c:pt>
                  <c:pt idx="3">
                    <c:v>1.4E-3</c:v>
                  </c:pt>
                  <c:pt idx="4">
                    <c:v>1E-3</c:v>
                  </c:pt>
                  <c:pt idx="6">
                    <c:v>3.0999999999999999E-3</c:v>
                  </c:pt>
                  <c:pt idx="7">
                    <c:v>5.7999999999999996E-3</c:v>
                  </c:pt>
                  <c:pt idx="8">
                    <c:v>6.7000000000000002E-3</c:v>
                  </c:pt>
                </c:numCache>
              </c:numRef>
            </c:plus>
            <c:minus>
              <c:numRef>
                <c:f>Active!$D$21:$D$30</c:f>
                <c:numCache>
                  <c:formatCode>General</c:formatCode>
                  <c:ptCount val="10"/>
                  <c:pt idx="0">
                    <c:v>0</c:v>
                  </c:pt>
                  <c:pt idx="2">
                    <c:v>1.1999999999999999E-3</c:v>
                  </c:pt>
                  <c:pt idx="3">
                    <c:v>1.4E-3</c:v>
                  </c:pt>
                  <c:pt idx="4">
                    <c:v>1E-3</c:v>
                  </c:pt>
                  <c:pt idx="6">
                    <c:v>3.0999999999999999E-3</c:v>
                  </c:pt>
                  <c:pt idx="7">
                    <c:v>5.7999999999999996E-3</c:v>
                  </c:pt>
                  <c:pt idx="8">
                    <c:v>6.7000000000000002E-3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9830</c:v>
                </c:pt>
                <c:pt idx="2">
                  <c:v>24517</c:v>
                </c:pt>
                <c:pt idx="3">
                  <c:v>24665</c:v>
                </c:pt>
                <c:pt idx="4">
                  <c:v>24675.5</c:v>
                </c:pt>
                <c:pt idx="5">
                  <c:v>25734</c:v>
                </c:pt>
                <c:pt idx="6">
                  <c:v>26145</c:v>
                </c:pt>
                <c:pt idx="7">
                  <c:v>26184.5</c:v>
                </c:pt>
                <c:pt idx="8">
                  <c:v>26185</c:v>
                </c:pt>
                <c:pt idx="9">
                  <c:v>26191</c:v>
                </c:pt>
                <c:pt idx="10">
                  <c:v>26207.5</c:v>
                </c:pt>
                <c:pt idx="11">
                  <c:v>26207.5</c:v>
                </c:pt>
                <c:pt idx="12">
                  <c:v>26567</c:v>
                </c:pt>
                <c:pt idx="13">
                  <c:v>26607</c:v>
                </c:pt>
                <c:pt idx="14">
                  <c:v>26609</c:v>
                </c:pt>
                <c:pt idx="15">
                  <c:v>26619.5</c:v>
                </c:pt>
                <c:pt idx="16">
                  <c:v>26753</c:v>
                </c:pt>
                <c:pt idx="17">
                  <c:v>26826</c:v>
                </c:pt>
                <c:pt idx="18">
                  <c:v>26926</c:v>
                </c:pt>
                <c:pt idx="19">
                  <c:v>27362.5</c:v>
                </c:pt>
                <c:pt idx="20">
                  <c:v>27373</c:v>
                </c:pt>
                <c:pt idx="21">
                  <c:v>27373</c:v>
                </c:pt>
                <c:pt idx="22">
                  <c:v>27498</c:v>
                </c:pt>
                <c:pt idx="23">
                  <c:v>27498</c:v>
                </c:pt>
                <c:pt idx="24">
                  <c:v>27498</c:v>
                </c:pt>
                <c:pt idx="25">
                  <c:v>27529.5</c:v>
                </c:pt>
                <c:pt idx="26">
                  <c:v>27562.5</c:v>
                </c:pt>
                <c:pt idx="27">
                  <c:v>27562.5</c:v>
                </c:pt>
                <c:pt idx="28">
                  <c:v>27562.5</c:v>
                </c:pt>
                <c:pt idx="29">
                  <c:v>27573.5</c:v>
                </c:pt>
                <c:pt idx="30">
                  <c:v>28291</c:v>
                </c:pt>
                <c:pt idx="31">
                  <c:v>28291</c:v>
                </c:pt>
                <c:pt idx="32">
                  <c:v>28291.5</c:v>
                </c:pt>
                <c:pt idx="33">
                  <c:v>28291.5</c:v>
                </c:pt>
                <c:pt idx="34">
                  <c:v>28305.5</c:v>
                </c:pt>
                <c:pt idx="35">
                  <c:v>28305.5</c:v>
                </c:pt>
                <c:pt idx="36">
                  <c:v>28963.5</c:v>
                </c:pt>
                <c:pt idx="37">
                  <c:v>28963.5</c:v>
                </c:pt>
                <c:pt idx="38">
                  <c:v>28963.5</c:v>
                </c:pt>
                <c:pt idx="39">
                  <c:v>28963.5</c:v>
                </c:pt>
                <c:pt idx="40">
                  <c:v>29162.5</c:v>
                </c:pt>
                <c:pt idx="41">
                  <c:v>29170.5</c:v>
                </c:pt>
                <c:pt idx="42">
                  <c:v>29173</c:v>
                </c:pt>
                <c:pt idx="43">
                  <c:v>29720</c:v>
                </c:pt>
                <c:pt idx="44">
                  <c:v>29826.5</c:v>
                </c:pt>
                <c:pt idx="45">
                  <c:v>29838.5</c:v>
                </c:pt>
                <c:pt idx="46">
                  <c:v>29839</c:v>
                </c:pt>
                <c:pt idx="47">
                  <c:v>30660</c:v>
                </c:pt>
                <c:pt idx="48">
                  <c:v>33008</c:v>
                </c:pt>
                <c:pt idx="49">
                  <c:v>33018.5</c:v>
                </c:pt>
                <c:pt idx="50">
                  <c:v>33586</c:v>
                </c:pt>
                <c:pt idx="51">
                  <c:v>33596.5</c:v>
                </c:pt>
                <c:pt idx="52">
                  <c:v>33600.5</c:v>
                </c:pt>
                <c:pt idx="53">
                  <c:v>34481</c:v>
                </c:pt>
                <c:pt idx="54">
                  <c:v>35116</c:v>
                </c:pt>
                <c:pt idx="55">
                  <c:v>35140</c:v>
                </c:pt>
                <c:pt idx="56">
                  <c:v>35140.5</c:v>
                </c:pt>
                <c:pt idx="57">
                  <c:v>35213</c:v>
                </c:pt>
                <c:pt idx="58">
                  <c:v>38149.5</c:v>
                </c:pt>
                <c:pt idx="59">
                  <c:v>38150</c:v>
                </c:pt>
                <c:pt idx="60">
                  <c:v>38152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FB9-4469-906A-8A2C3A4741A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Active!$D$21:$D$30</c:f>
                <c:numCache>
                  <c:formatCode>General</c:formatCode>
                  <c:ptCount val="10"/>
                  <c:pt idx="0">
                    <c:v>0</c:v>
                  </c:pt>
                  <c:pt idx="2">
                    <c:v>1.1999999999999999E-3</c:v>
                  </c:pt>
                  <c:pt idx="3">
                    <c:v>1.4E-3</c:v>
                  </c:pt>
                  <c:pt idx="4">
                    <c:v>1E-3</c:v>
                  </c:pt>
                  <c:pt idx="6">
                    <c:v>3.0999999999999999E-3</c:v>
                  </c:pt>
                  <c:pt idx="7">
                    <c:v>5.7999999999999996E-3</c:v>
                  </c:pt>
                  <c:pt idx="8">
                    <c:v>6.7000000000000002E-3</c:v>
                  </c:pt>
                </c:numCache>
              </c:numRef>
            </c:plus>
            <c:minus>
              <c:numRef>
                <c:f>Active!$D$21:$D$30</c:f>
                <c:numCache>
                  <c:formatCode>General</c:formatCode>
                  <c:ptCount val="10"/>
                  <c:pt idx="0">
                    <c:v>0</c:v>
                  </c:pt>
                  <c:pt idx="2">
                    <c:v>1.1999999999999999E-3</c:v>
                  </c:pt>
                  <c:pt idx="3">
                    <c:v>1.4E-3</c:v>
                  </c:pt>
                  <c:pt idx="4">
                    <c:v>1E-3</c:v>
                  </c:pt>
                  <c:pt idx="6">
                    <c:v>3.0999999999999999E-3</c:v>
                  </c:pt>
                  <c:pt idx="7">
                    <c:v>5.7999999999999996E-3</c:v>
                  </c:pt>
                  <c:pt idx="8">
                    <c:v>6.7000000000000002E-3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9830</c:v>
                </c:pt>
                <c:pt idx="2">
                  <c:v>24517</c:v>
                </c:pt>
                <c:pt idx="3">
                  <c:v>24665</c:v>
                </c:pt>
                <c:pt idx="4">
                  <c:v>24675.5</c:v>
                </c:pt>
                <c:pt idx="5">
                  <c:v>25734</c:v>
                </c:pt>
                <c:pt idx="6">
                  <c:v>26145</c:v>
                </c:pt>
                <c:pt idx="7">
                  <c:v>26184.5</c:v>
                </c:pt>
                <c:pt idx="8">
                  <c:v>26185</c:v>
                </c:pt>
                <c:pt idx="9">
                  <c:v>26191</c:v>
                </c:pt>
                <c:pt idx="10">
                  <c:v>26207.5</c:v>
                </c:pt>
                <c:pt idx="11">
                  <c:v>26207.5</c:v>
                </c:pt>
                <c:pt idx="12">
                  <c:v>26567</c:v>
                </c:pt>
                <c:pt idx="13">
                  <c:v>26607</c:v>
                </c:pt>
                <c:pt idx="14">
                  <c:v>26609</c:v>
                </c:pt>
                <c:pt idx="15">
                  <c:v>26619.5</c:v>
                </c:pt>
                <c:pt idx="16">
                  <c:v>26753</c:v>
                </c:pt>
                <c:pt idx="17">
                  <c:v>26826</c:v>
                </c:pt>
                <c:pt idx="18">
                  <c:v>26926</c:v>
                </c:pt>
                <c:pt idx="19">
                  <c:v>27362.5</c:v>
                </c:pt>
                <c:pt idx="20">
                  <c:v>27373</c:v>
                </c:pt>
                <c:pt idx="21">
                  <c:v>27373</c:v>
                </c:pt>
                <c:pt idx="22">
                  <c:v>27498</c:v>
                </c:pt>
                <c:pt idx="23">
                  <c:v>27498</c:v>
                </c:pt>
                <c:pt idx="24">
                  <c:v>27498</c:v>
                </c:pt>
                <c:pt idx="25">
                  <c:v>27529.5</c:v>
                </c:pt>
                <c:pt idx="26">
                  <c:v>27562.5</c:v>
                </c:pt>
                <c:pt idx="27">
                  <c:v>27562.5</c:v>
                </c:pt>
                <c:pt idx="28">
                  <c:v>27562.5</c:v>
                </c:pt>
                <c:pt idx="29">
                  <c:v>27573.5</c:v>
                </c:pt>
                <c:pt idx="30">
                  <c:v>28291</c:v>
                </c:pt>
                <c:pt idx="31">
                  <c:v>28291</c:v>
                </c:pt>
                <c:pt idx="32">
                  <c:v>28291.5</c:v>
                </c:pt>
                <c:pt idx="33">
                  <c:v>28291.5</c:v>
                </c:pt>
                <c:pt idx="34">
                  <c:v>28305.5</c:v>
                </c:pt>
                <c:pt idx="35">
                  <c:v>28305.5</c:v>
                </c:pt>
                <c:pt idx="36">
                  <c:v>28963.5</c:v>
                </c:pt>
                <c:pt idx="37">
                  <c:v>28963.5</c:v>
                </c:pt>
                <c:pt idx="38">
                  <c:v>28963.5</c:v>
                </c:pt>
                <c:pt idx="39">
                  <c:v>28963.5</c:v>
                </c:pt>
                <c:pt idx="40">
                  <c:v>29162.5</c:v>
                </c:pt>
                <c:pt idx="41">
                  <c:v>29170.5</c:v>
                </c:pt>
                <c:pt idx="42">
                  <c:v>29173</c:v>
                </c:pt>
                <c:pt idx="43">
                  <c:v>29720</c:v>
                </c:pt>
                <c:pt idx="44">
                  <c:v>29826.5</c:v>
                </c:pt>
                <c:pt idx="45">
                  <c:v>29838.5</c:v>
                </c:pt>
                <c:pt idx="46">
                  <c:v>29839</c:v>
                </c:pt>
                <c:pt idx="47">
                  <c:v>30660</c:v>
                </c:pt>
                <c:pt idx="48">
                  <c:v>33008</c:v>
                </c:pt>
                <c:pt idx="49">
                  <c:v>33018.5</c:v>
                </c:pt>
                <c:pt idx="50">
                  <c:v>33586</c:v>
                </c:pt>
                <c:pt idx="51">
                  <c:v>33596.5</c:v>
                </c:pt>
                <c:pt idx="52">
                  <c:v>33600.5</c:v>
                </c:pt>
                <c:pt idx="53">
                  <c:v>34481</c:v>
                </c:pt>
                <c:pt idx="54">
                  <c:v>35116</c:v>
                </c:pt>
                <c:pt idx="55">
                  <c:v>35140</c:v>
                </c:pt>
                <c:pt idx="56">
                  <c:v>35140.5</c:v>
                </c:pt>
                <c:pt idx="57">
                  <c:v>35213</c:v>
                </c:pt>
                <c:pt idx="58">
                  <c:v>38149.5</c:v>
                </c:pt>
                <c:pt idx="59">
                  <c:v>38150</c:v>
                </c:pt>
                <c:pt idx="60">
                  <c:v>38152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  <c:pt idx="5">
                  <c:v>-3.8942400002270006E-2</c:v>
                </c:pt>
                <c:pt idx="6">
                  <c:v>-3.7972000005538575E-2</c:v>
                </c:pt>
                <c:pt idx="7">
                  <c:v>-3.3889199999975972E-2</c:v>
                </c:pt>
                <c:pt idx="8">
                  <c:v>-3.6716000002343208E-2</c:v>
                </c:pt>
                <c:pt idx="9">
                  <c:v>-3.8737600007152651E-2</c:v>
                </c:pt>
                <c:pt idx="10">
                  <c:v>-4.3322000004991423E-2</c:v>
                </c:pt>
                <c:pt idx="11">
                  <c:v>-3.2822000001033302E-2</c:v>
                </c:pt>
                <c:pt idx="12">
                  <c:v>-4.0891199998441152E-2</c:v>
                </c:pt>
                <c:pt idx="13">
                  <c:v>-3.7835200004337821E-2</c:v>
                </c:pt>
                <c:pt idx="14">
                  <c:v>-3.2842400003573857E-2</c:v>
                </c:pt>
                <c:pt idx="16">
                  <c:v>-3.9560799996252172E-2</c:v>
                </c:pt>
                <c:pt idx="17">
                  <c:v>-3.9373600004182663E-2</c:v>
                </c:pt>
                <c:pt idx="18">
                  <c:v>-3.8933600000746083E-2</c:v>
                </c:pt>
                <c:pt idx="19">
                  <c:v>-3.493000000162283E-2</c:v>
                </c:pt>
                <c:pt idx="20">
                  <c:v>-4.0592799996375106E-2</c:v>
                </c:pt>
                <c:pt idx="21">
                  <c:v>-3.7692799996875692E-2</c:v>
                </c:pt>
                <c:pt idx="22">
                  <c:v>-4.1292800000519492E-2</c:v>
                </c:pt>
                <c:pt idx="23">
                  <c:v>-3.9692800004559103E-2</c:v>
                </c:pt>
                <c:pt idx="24">
                  <c:v>-3.9292800000112038E-2</c:v>
                </c:pt>
                <c:pt idx="25">
                  <c:v>-4.2281200003344566E-2</c:v>
                </c:pt>
                <c:pt idx="26">
                  <c:v>-3.9850000001024455E-2</c:v>
                </c:pt>
                <c:pt idx="27">
                  <c:v>-3.8950000001932494E-2</c:v>
                </c:pt>
                <c:pt idx="28">
                  <c:v>-3.6250000004656613E-2</c:v>
                </c:pt>
                <c:pt idx="29">
                  <c:v>-4.0939600003184751E-2</c:v>
                </c:pt>
                <c:pt idx="30">
                  <c:v>-4.1497600002912804E-2</c:v>
                </c:pt>
                <c:pt idx="31">
                  <c:v>-4.0597600003820844E-2</c:v>
                </c:pt>
                <c:pt idx="32">
                  <c:v>-4.1724400005477946E-2</c:v>
                </c:pt>
                <c:pt idx="33">
                  <c:v>-3.7724400004663039E-2</c:v>
                </c:pt>
                <c:pt idx="34">
                  <c:v>-4.357480000180658E-2</c:v>
                </c:pt>
                <c:pt idx="35">
                  <c:v>-3.8274800004728604E-2</c:v>
                </c:pt>
                <c:pt idx="36">
                  <c:v>-4.5543600004748441E-2</c:v>
                </c:pt>
                <c:pt idx="37">
                  <c:v>-4.4843600000604056E-2</c:v>
                </c:pt>
                <c:pt idx="38">
                  <c:v>-4.1643600001407322E-2</c:v>
                </c:pt>
                <c:pt idx="39">
                  <c:v>-4.1543600003933534E-2</c:v>
                </c:pt>
                <c:pt idx="40">
                  <c:v>-4.4710000001941808E-2</c:v>
                </c:pt>
                <c:pt idx="41">
                  <c:v>-4.3338800001947675E-2</c:v>
                </c:pt>
                <c:pt idx="42">
                  <c:v>-4.4472800000221469E-2</c:v>
                </c:pt>
                <c:pt idx="43">
                  <c:v>-4.5192000005044974E-2</c:v>
                </c:pt>
                <c:pt idx="44">
                  <c:v>-4.2000400004326366E-2</c:v>
                </c:pt>
                <c:pt idx="45">
                  <c:v>-4.8643600006471388E-2</c:v>
                </c:pt>
                <c:pt idx="46">
                  <c:v>-4.6170400004484691E-2</c:v>
                </c:pt>
                <c:pt idx="47">
                  <c:v>-4.7275999997509643E-2</c:v>
                </c:pt>
                <c:pt idx="48">
                  <c:v>-5.2128800001810305E-2</c:v>
                </c:pt>
                <c:pt idx="49">
                  <c:v>-5.2491600006760564E-2</c:v>
                </c:pt>
                <c:pt idx="50">
                  <c:v>-5.1609599999210332E-2</c:v>
                </c:pt>
                <c:pt idx="51">
                  <c:v>-4.9272399999608751E-2</c:v>
                </c:pt>
                <c:pt idx="52">
                  <c:v>-5.3486799995880574E-2</c:v>
                </c:pt>
                <c:pt idx="53">
                  <c:v>-5.6481599996914156E-2</c:v>
                </c:pt>
                <c:pt idx="54">
                  <c:v>-5.7817600005364511E-2</c:v>
                </c:pt>
                <c:pt idx="55">
                  <c:v>-5.7504000003973488E-2</c:v>
                </c:pt>
                <c:pt idx="56">
                  <c:v>-5.5530799996631686E-2</c:v>
                </c:pt>
                <c:pt idx="57">
                  <c:v>-5.8016800001496449E-2</c:v>
                </c:pt>
                <c:pt idx="58">
                  <c:v>-6.8113200002699159E-2</c:v>
                </c:pt>
                <c:pt idx="59">
                  <c:v>-7.0240000000922009E-2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FB9-4469-906A-8A2C3A4741A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Active!$D$21:$D$30</c:f>
                <c:numCache>
                  <c:formatCode>General</c:formatCode>
                  <c:ptCount val="10"/>
                  <c:pt idx="0">
                    <c:v>0</c:v>
                  </c:pt>
                  <c:pt idx="2">
                    <c:v>1.1999999999999999E-3</c:v>
                  </c:pt>
                  <c:pt idx="3">
                    <c:v>1.4E-3</c:v>
                  </c:pt>
                  <c:pt idx="4">
                    <c:v>1E-3</c:v>
                  </c:pt>
                  <c:pt idx="6">
                    <c:v>3.0999999999999999E-3</c:v>
                  </c:pt>
                  <c:pt idx="7">
                    <c:v>5.7999999999999996E-3</c:v>
                  </c:pt>
                  <c:pt idx="8">
                    <c:v>6.7000000000000002E-3</c:v>
                  </c:pt>
                </c:numCache>
              </c:numRef>
            </c:plus>
            <c:minus>
              <c:numRef>
                <c:f>Active!$D$21:$D$30</c:f>
                <c:numCache>
                  <c:formatCode>General</c:formatCode>
                  <c:ptCount val="10"/>
                  <c:pt idx="0">
                    <c:v>0</c:v>
                  </c:pt>
                  <c:pt idx="2">
                    <c:v>1.1999999999999999E-3</c:v>
                  </c:pt>
                  <c:pt idx="3">
                    <c:v>1.4E-3</c:v>
                  </c:pt>
                  <c:pt idx="4">
                    <c:v>1E-3</c:v>
                  </c:pt>
                  <c:pt idx="6">
                    <c:v>3.0999999999999999E-3</c:v>
                  </c:pt>
                  <c:pt idx="7">
                    <c:v>5.7999999999999996E-3</c:v>
                  </c:pt>
                  <c:pt idx="8">
                    <c:v>6.7000000000000002E-3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9830</c:v>
                </c:pt>
                <c:pt idx="2">
                  <c:v>24517</c:v>
                </c:pt>
                <c:pt idx="3">
                  <c:v>24665</c:v>
                </c:pt>
                <c:pt idx="4">
                  <c:v>24675.5</c:v>
                </c:pt>
                <c:pt idx="5">
                  <c:v>25734</c:v>
                </c:pt>
                <c:pt idx="6">
                  <c:v>26145</c:v>
                </c:pt>
                <c:pt idx="7">
                  <c:v>26184.5</c:v>
                </c:pt>
                <c:pt idx="8">
                  <c:v>26185</c:v>
                </c:pt>
                <c:pt idx="9">
                  <c:v>26191</c:v>
                </c:pt>
                <c:pt idx="10">
                  <c:v>26207.5</c:v>
                </c:pt>
                <c:pt idx="11">
                  <c:v>26207.5</c:v>
                </c:pt>
                <c:pt idx="12">
                  <c:v>26567</c:v>
                </c:pt>
                <c:pt idx="13">
                  <c:v>26607</c:v>
                </c:pt>
                <c:pt idx="14">
                  <c:v>26609</c:v>
                </c:pt>
                <c:pt idx="15">
                  <c:v>26619.5</c:v>
                </c:pt>
                <c:pt idx="16">
                  <c:v>26753</c:v>
                </c:pt>
                <c:pt idx="17">
                  <c:v>26826</c:v>
                </c:pt>
                <c:pt idx="18">
                  <c:v>26926</c:v>
                </c:pt>
                <c:pt idx="19">
                  <c:v>27362.5</c:v>
                </c:pt>
                <c:pt idx="20">
                  <c:v>27373</c:v>
                </c:pt>
                <c:pt idx="21">
                  <c:v>27373</c:v>
                </c:pt>
                <c:pt idx="22">
                  <c:v>27498</c:v>
                </c:pt>
                <c:pt idx="23">
                  <c:v>27498</c:v>
                </c:pt>
                <c:pt idx="24">
                  <c:v>27498</c:v>
                </c:pt>
                <c:pt idx="25">
                  <c:v>27529.5</c:v>
                </c:pt>
                <c:pt idx="26">
                  <c:v>27562.5</c:v>
                </c:pt>
                <c:pt idx="27">
                  <c:v>27562.5</c:v>
                </c:pt>
                <c:pt idx="28">
                  <c:v>27562.5</c:v>
                </c:pt>
                <c:pt idx="29">
                  <c:v>27573.5</c:v>
                </c:pt>
                <c:pt idx="30">
                  <c:v>28291</c:v>
                </c:pt>
                <c:pt idx="31">
                  <c:v>28291</c:v>
                </c:pt>
                <c:pt idx="32">
                  <c:v>28291.5</c:v>
                </c:pt>
                <c:pt idx="33">
                  <c:v>28291.5</c:v>
                </c:pt>
                <c:pt idx="34">
                  <c:v>28305.5</c:v>
                </c:pt>
                <c:pt idx="35">
                  <c:v>28305.5</c:v>
                </c:pt>
                <c:pt idx="36">
                  <c:v>28963.5</c:v>
                </c:pt>
                <c:pt idx="37">
                  <c:v>28963.5</c:v>
                </c:pt>
                <c:pt idx="38">
                  <c:v>28963.5</c:v>
                </c:pt>
                <c:pt idx="39">
                  <c:v>28963.5</c:v>
                </c:pt>
                <c:pt idx="40">
                  <c:v>29162.5</c:v>
                </c:pt>
                <c:pt idx="41">
                  <c:v>29170.5</c:v>
                </c:pt>
                <c:pt idx="42">
                  <c:v>29173</c:v>
                </c:pt>
                <c:pt idx="43">
                  <c:v>29720</c:v>
                </c:pt>
                <c:pt idx="44">
                  <c:v>29826.5</c:v>
                </c:pt>
                <c:pt idx="45">
                  <c:v>29838.5</c:v>
                </c:pt>
                <c:pt idx="46">
                  <c:v>29839</c:v>
                </c:pt>
                <c:pt idx="47">
                  <c:v>30660</c:v>
                </c:pt>
                <c:pt idx="48">
                  <c:v>33008</c:v>
                </c:pt>
                <c:pt idx="49">
                  <c:v>33018.5</c:v>
                </c:pt>
                <c:pt idx="50">
                  <c:v>33586</c:v>
                </c:pt>
                <c:pt idx="51">
                  <c:v>33596.5</c:v>
                </c:pt>
                <c:pt idx="52">
                  <c:v>33600.5</c:v>
                </c:pt>
                <c:pt idx="53">
                  <c:v>34481</c:v>
                </c:pt>
                <c:pt idx="54">
                  <c:v>35116</c:v>
                </c:pt>
                <c:pt idx="55">
                  <c:v>35140</c:v>
                </c:pt>
                <c:pt idx="56">
                  <c:v>35140.5</c:v>
                </c:pt>
                <c:pt idx="57">
                  <c:v>35213</c:v>
                </c:pt>
                <c:pt idx="58">
                  <c:v>38149.5</c:v>
                </c:pt>
                <c:pt idx="59">
                  <c:v>38150</c:v>
                </c:pt>
                <c:pt idx="60">
                  <c:v>38152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FB9-4469-906A-8A2C3A4741A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Active!$D$21:$D$30</c:f>
                <c:numCache>
                  <c:formatCode>General</c:formatCode>
                  <c:ptCount val="10"/>
                  <c:pt idx="0">
                    <c:v>0</c:v>
                  </c:pt>
                  <c:pt idx="2">
                    <c:v>1.1999999999999999E-3</c:v>
                  </c:pt>
                  <c:pt idx="3">
                    <c:v>1.4E-3</c:v>
                  </c:pt>
                  <c:pt idx="4">
                    <c:v>1E-3</c:v>
                  </c:pt>
                  <c:pt idx="6">
                    <c:v>3.0999999999999999E-3</c:v>
                  </c:pt>
                  <c:pt idx="7">
                    <c:v>5.7999999999999996E-3</c:v>
                  </c:pt>
                  <c:pt idx="8">
                    <c:v>6.7000000000000002E-3</c:v>
                  </c:pt>
                </c:numCache>
              </c:numRef>
            </c:plus>
            <c:minus>
              <c:numRef>
                <c:f>Active!$D$21:$D$30</c:f>
                <c:numCache>
                  <c:formatCode>General</c:formatCode>
                  <c:ptCount val="10"/>
                  <c:pt idx="0">
                    <c:v>0</c:v>
                  </c:pt>
                  <c:pt idx="2">
                    <c:v>1.1999999999999999E-3</c:v>
                  </c:pt>
                  <c:pt idx="3">
                    <c:v>1.4E-3</c:v>
                  </c:pt>
                  <c:pt idx="4">
                    <c:v>1E-3</c:v>
                  </c:pt>
                  <c:pt idx="6">
                    <c:v>3.0999999999999999E-3</c:v>
                  </c:pt>
                  <c:pt idx="7">
                    <c:v>5.7999999999999996E-3</c:v>
                  </c:pt>
                  <c:pt idx="8">
                    <c:v>6.7000000000000002E-3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9830</c:v>
                </c:pt>
                <c:pt idx="2">
                  <c:v>24517</c:v>
                </c:pt>
                <c:pt idx="3">
                  <c:v>24665</c:v>
                </c:pt>
                <c:pt idx="4">
                  <c:v>24675.5</c:v>
                </c:pt>
                <c:pt idx="5">
                  <c:v>25734</c:v>
                </c:pt>
                <c:pt idx="6">
                  <c:v>26145</c:v>
                </c:pt>
                <c:pt idx="7">
                  <c:v>26184.5</c:v>
                </c:pt>
                <c:pt idx="8">
                  <c:v>26185</c:v>
                </c:pt>
                <c:pt idx="9">
                  <c:v>26191</c:v>
                </c:pt>
                <c:pt idx="10">
                  <c:v>26207.5</c:v>
                </c:pt>
                <c:pt idx="11">
                  <c:v>26207.5</c:v>
                </c:pt>
                <c:pt idx="12">
                  <c:v>26567</c:v>
                </c:pt>
                <c:pt idx="13">
                  <c:v>26607</c:v>
                </c:pt>
                <c:pt idx="14">
                  <c:v>26609</c:v>
                </c:pt>
                <c:pt idx="15">
                  <c:v>26619.5</c:v>
                </c:pt>
                <c:pt idx="16">
                  <c:v>26753</c:v>
                </c:pt>
                <c:pt idx="17">
                  <c:v>26826</c:v>
                </c:pt>
                <c:pt idx="18">
                  <c:v>26926</c:v>
                </c:pt>
                <c:pt idx="19">
                  <c:v>27362.5</c:v>
                </c:pt>
                <c:pt idx="20">
                  <c:v>27373</c:v>
                </c:pt>
                <c:pt idx="21">
                  <c:v>27373</c:v>
                </c:pt>
                <c:pt idx="22">
                  <c:v>27498</c:v>
                </c:pt>
                <c:pt idx="23">
                  <c:v>27498</c:v>
                </c:pt>
                <c:pt idx="24">
                  <c:v>27498</c:v>
                </c:pt>
                <c:pt idx="25">
                  <c:v>27529.5</c:v>
                </c:pt>
                <c:pt idx="26">
                  <c:v>27562.5</c:v>
                </c:pt>
                <c:pt idx="27">
                  <c:v>27562.5</c:v>
                </c:pt>
                <c:pt idx="28">
                  <c:v>27562.5</c:v>
                </c:pt>
                <c:pt idx="29">
                  <c:v>27573.5</c:v>
                </c:pt>
                <c:pt idx="30">
                  <c:v>28291</c:v>
                </c:pt>
                <c:pt idx="31">
                  <c:v>28291</c:v>
                </c:pt>
                <c:pt idx="32">
                  <c:v>28291.5</c:v>
                </c:pt>
                <c:pt idx="33">
                  <c:v>28291.5</c:v>
                </c:pt>
                <c:pt idx="34">
                  <c:v>28305.5</c:v>
                </c:pt>
                <c:pt idx="35">
                  <c:v>28305.5</c:v>
                </c:pt>
                <c:pt idx="36">
                  <c:v>28963.5</c:v>
                </c:pt>
                <c:pt idx="37">
                  <c:v>28963.5</c:v>
                </c:pt>
                <c:pt idx="38">
                  <c:v>28963.5</c:v>
                </c:pt>
                <c:pt idx="39">
                  <c:v>28963.5</c:v>
                </c:pt>
                <c:pt idx="40">
                  <c:v>29162.5</c:v>
                </c:pt>
                <c:pt idx="41">
                  <c:v>29170.5</c:v>
                </c:pt>
                <c:pt idx="42">
                  <c:v>29173</c:v>
                </c:pt>
                <c:pt idx="43">
                  <c:v>29720</c:v>
                </c:pt>
                <c:pt idx="44">
                  <c:v>29826.5</c:v>
                </c:pt>
                <c:pt idx="45">
                  <c:v>29838.5</c:v>
                </c:pt>
                <c:pt idx="46">
                  <c:v>29839</c:v>
                </c:pt>
                <c:pt idx="47">
                  <c:v>30660</c:v>
                </c:pt>
                <c:pt idx="48">
                  <c:v>33008</c:v>
                </c:pt>
                <c:pt idx="49">
                  <c:v>33018.5</c:v>
                </c:pt>
                <c:pt idx="50">
                  <c:v>33586</c:v>
                </c:pt>
                <c:pt idx="51">
                  <c:v>33596.5</c:v>
                </c:pt>
                <c:pt idx="52">
                  <c:v>33600.5</c:v>
                </c:pt>
                <c:pt idx="53">
                  <c:v>34481</c:v>
                </c:pt>
                <c:pt idx="54">
                  <c:v>35116</c:v>
                </c:pt>
                <c:pt idx="55">
                  <c:v>35140</c:v>
                </c:pt>
                <c:pt idx="56">
                  <c:v>35140.5</c:v>
                </c:pt>
                <c:pt idx="57">
                  <c:v>35213</c:v>
                </c:pt>
                <c:pt idx="58">
                  <c:v>38149.5</c:v>
                </c:pt>
                <c:pt idx="59">
                  <c:v>38150</c:v>
                </c:pt>
                <c:pt idx="60">
                  <c:v>38152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FB9-4469-906A-8A2C3A4741A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Active!$D$21:$D$30</c:f>
                <c:numCache>
                  <c:formatCode>General</c:formatCode>
                  <c:ptCount val="10"/>
                  <c:pt idx="0">
                    <c:v>0</c:v>
                  </c:pt>
                  <c:pt idx="2">
                    <c:v>1.1999999999999999E-3</c:v>
                  </c:pt>
                  <c:pt idx="3">
                    <c:v>1.4E-3</c:v>
                  </c:pt>
                  <c:pt idx="4">
                    <c:v>1E-3</c:v>
                  </c:pt>
                  <c:pt idx="6">
                    <c:v>3.0999999999999999E-3</c:v>
                  </c:pt>
                  <c:pt idx="7">
                    <c:v>5.7999999999999996E-3</c:v>
                  </c:pt>
                  <c:pt idx="8">
                    <c:v>6.7000000000000002E-3</c:v>
                  </c:pt>
                </c:numCache>
              </c:numRef>
            </c:plus>
            <c:minus>
              <c:numRef>
                <c:f>Active!$D$21:$D$30</c:f>
                <c:numCache>
                  <c:formatCode>General</c:formatCode>
                  <c:ptCount val="10"/>
                  <c:pt idx="0">
                    <c:v>0</c:v>
                  </c:pt>
                  <c:pt idx="2">
                    <c:v>1.1999999999999999E-3</c:v>
                  </c:pt>
                  <c:pt idx="3">
                    <c:v>1.4E-3</c:v>
                  </c:pt>
                  <c:pt idx="4">
                    <c:v>1E-3</c:v>
                  </c:pt>
                  <c:pt idx="6">
                    <c:v>3.0999999999999999E-3</c:v>
                  </c:pt>
                  <c:pt idx="7">
                    <c:v>5.7999999999999996E-3</c:v>
                  </c:pt>
                  <c:pt idx="8">
                    <c:v>6.7000000000000002E-3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9830</c:v>
                </c:pt>
                <c:pt idx="2">
                  <c:v>24517</c:v>
                </c:pt>
                <c:pt idx="3">
                  <c:v>24665</c:v>
                </c:pt>
                <c:pt idx="4">
                  <c:v>24675.5</c:v>
                </c:pt>
                <c:pt idx="5">
                  <c:v>25734</c:v>
                </c:pt>
                <c:pt idx="6">
                  <c:v>26145</c:v>
                </c:pt>
                <c:pt idx="7">
                  <c:v>26184.5</c:v>
                </c:pt>
                <c:pt idx="8">
                  <c:v>26185</c:v>
                </c:pt>
                <c:pt idx="9">
                  <c:v>26191</c:v>
                </c:pt>
                <c:pt idx="10">
                  <c:v>26207.5</c:v>
                </c:pt>
                <c:pt idx="11">
                  <c:v>26207.5</c:v>
                </c:pt>
                <c:pt idx="12">
                  <c:v>26567</c:v>
                </c:pt>
                <c:pt idx="13">
                  <c:v>26607</c:v>
                </c:pt>
                <c:pt idx="14">
                  <c:v>26609</c:v>
                </c:pt>
                <c:pt idx="15">
                  <c:v>26619.5</c:v>
                </c:pt>
                <c:pt idx="16">
                  <c:v>26753</c:v>
                </c:pt>
                <c:pt idx="17">
                  <c:v>26826</c:v>
                </c:pt>
                <c:pt idx="18">
                  <c:v>26926</c:v>
                </c:pt>
                <c:pt idx="19">
                  <c:v>27362.5</c:v>
                </c:pt>
                <c:pt idx="20">
                  <c:v>27373</c:v>
                </c:pt>
                <c:pt idx="21">
                  <c:v>27373</c:v>
                </c:pt>
                <c:pt idx="22">
                  <c:v>27498</c:v>
                </c:pt>
                <c:pt idx="23">
                  <c:v>27498</c:v>
                </c:pt>
                <c:pt idx="24">
                  <c:v>27498</c:v>
                </c:pt>
                <c:pt idx="25">
                  <c:v>27529.5</c:v>
                </c:pt>
                <c:pt idx="26">
                  <c:v>27562.5</c:v>
                </c:pt>
                <c:pt idx="27">
                  <c:v>27562.5</c:v>
                </c:pt>
                <c:pt idx="28">
                  <c:v>27562.5</c:v>
                </c:pt>
                <c:pt idx="29">
                  <c:v>27573.5</c:v>
                </c:pt>
                <c:pt idx="30">
                  <c:v>28291</c:v>
                </c:pt>
                <c:pt idx="31">
                  <c:v>28291</c:v>
                </c:pt>
                <c:pt idx="32">
                  <c:v>28291.5</c:v>
                </c:pt>
                <c:pt idx="33">
                  <c:v>28291.5</c:v>
                </c:pt>
                <c:pt idx="34">
                  <c:v>28305.5</c:v>
                </c:pt>
                <c:pt idx="35">
                  <c:v>28305.5</c:v>
                </c:pt>
                <c:pt idx="36">
                  <c:v>28963.5</c:v>
                </c:pt>
                <c:pt idx="37">
                  <c:v>28963.5</c:v>
                </c:pt>
                <c:pt idx="38">
                  <c:v>28963.5</c:v>
                </c:pt>
                <c:pt idx="39">
                  <c:v>28963.5</c:v>
                </c:pt>
                <c:pt idx="40">
                  <c:v>29162.5</c:v>
                </c:pt>
                <c:pt idx="41">
                  <c:v>29170.5</c:v>
                </c:pt>
                <c:pt idx="42">
                  <c:v>29173</c:v>
                </c:pt>
                <c:pt idx="43">
                  <c:v>29720</c:v>
                </c:pt>
                <c:pt idx="44">
                  <c:v>29826.5</c:v>
                </c:pt>
                <c:pt idx="45">
                  <c:v>29838.5</c:v>
                </c:pt>
                <c:pt idx="46">
                  <c:v>29839</c:v>
                </c:pt>
                <c:pt idx="47">
                  <c:v>30660</c:v>
                </c:pt>
                <c:pt idx="48">
                  <c:v>33008</c:v>
                </c:pt>
                <c:pt idx="49">
                  <c:v>33018.5</c:v>
                </c:pt>
                <c:pt idx="50">
                  <c:v>33586</c:v>
                </c:pt>
                <c:pt idx="51">
                  <c:v>33596.5</c:v>
                </c:pt>
                <c:pt idx="52">
                  <c:v>33600.5</c:v>
                </c:pt>
                <c:pt idx="53">
                  <c:v>34481</c:v>
                </c:pt>
                <c:pt idx="54">
                  <c:v>35116</c:v>
                </c:pt>
                <c:pt idx="55">
                  <c:v>35140</c:v>
                </c:pt>
                <c:pt idx="56">
                  <c:v>35140.5</c:v>
                </c:pt>
                <c:pt idx="57">
                  <c:v>35213</c:v>
                </c:pt>
                <c:pt idx="58">
                  <c:v>38149.5</c:v>
                </c:pt>
                <c:pt idx="59">
                  <c:v>38150</c:v>
                </c:pt>
                <c:pt idx="60">
                  <c:v>38152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FB9-4469-906A-8A2C3A4741A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9830</c:v>
                </c:pt>
                <c:pt idx="2">
                  <c:v>24517</c:v>
                </c:pt>
                <c:pt idx="3">
                  <c:v>24665</c:v>
                </c:pt>
                <c:pt idx="4">
                  <c:v>24675.5</c:v>
                </c:pt>
                <c:pt idx="5">
                  <c:v>25734</c:v>
                </c:pt>
                <c:pt idx="6">
                  <c:v>26145</c:v>
                </c:pt>
                <c:pt idx="7">
                  <c:v>26184.5</c:v>
                </c:pt>
                <c:pt idx="8">
                  <c:v>26185</c:v>
                </c:pt>
                <c:pt idx="9">
                  <c:v>26191</c:v>
                </c:pt>
                <c:pt idx="10">
                  <c:v>26207.5</c:v>
                </c:pt>
                <c:pt idx="11">
                  <c:v>26207.5</c:v>
                </c:pt>
                <c:pt idx="12">
                  <c:v>26567</c:v>
                </c:pt>
                <c:pt idx="13">
                  <c:v>26607</c:v>
                </c:pt>
                <c:pt idx="14">
                  <c:v>26609</c:v>
                </c:pt>
                <c:pt idx="15">
                  <c:v>26619.5</c:v>
                </c:pt>
                <c:pt idx="16">
                  <c:v>26753</c:v>
                </c:pt>
                <c:pt idx="17">
                  <c:v>26826</c:v>
                </c:pt>
                <c:pt idx="18">
                  <c:v>26926</c:v>
                </c:pt>
                <c:pt idx="19">
                  <c:v>27362.5</c:v>
                </c:pt>
                <c:pt idx="20">
                  <c:v>27373</c:v>
                </c:pt>
                <c:pt idx="21">
                  <c:v>27373</c:v>
                </c:pt>
                <c:pt idx="22">
                  <c:v>27498</c:v>
                </c:pt>
                <c:pt idx="23">
                  <c:v>27498</c:v>
                </c:pt>
                <c:pt idx="24">
                  <c:v>27498</c:v>
                </c:pt>
                <c:pt idx="25">
                  <c:v>27529.5</c:v>
                </c:pt>
                <c:pt idx="26">
                  <c:v>27562.5</c:v>
                </c:pt>
                <c:pt idx="27">
                  <c:v>27562.5</c:v>
                </c:pt>
                <c:pt idx="28">
                  <c:v>27562.5</c:v>
                </c:pt>
                <c:pt idx="29">
                  <c:v>27573.5</c:v>
                </c:pt>
                <c:pt idx="30">
                  <c:v>28291</c:v>
                </c:pt>
                <c:pt idx="31">
                  <c:v>28291</c:v>
                </c:pt>
                <c:pt idx="32">
                  <c:v>28291.5</c:v>
                </c:pt>
                <c:pt idx="33">
                  <c:v>28291.5</c:v>
                </c:pt>
                <c:pt idx="34">
                  <c:v>28305.5</c:v>
                </c:pt>
                <c:pt idx="35">
                  <c:v>28305.5</c:v>
                </c:pt>
                <c:pt idx="36">
                  <c:v>28963.5</c:v>
                </c:pt>
                <c:pt idx="37">
                  <c:v>28963.5</c:v>
                </c:pt>
                <c:pt idx="38">
                  <c:v>28963.5</c:v>
                </c:pt>
                <c:pt idx="39">
                  <c:v>28963.5</c:v>
                </c:pt>
                <c:pt idx="40">
                  <c:v>29162.5</c:v>
                </c:pt>
                <c:pt idx="41">
                  <c:v>29170.5</c:v>
                </c:pt>
                <c:pt idx="42">
                  <c:v>29173</c:v>
                </c:pt>
                <c:pt idx="43">
                  <c:v>29720</c:v>
                </c:pt>
                <c:pt idx="44">
                  <c:v>29826.5</c:v>
                </c:pt>
                <c:pt idx="45">
                  <c:v>29838.5</c:v>
                </c:pt>
                <c:pt idx="46">
                  <c:v>29839</c:v>
                </c:pt>
                <c:pt idx="47">
                  <c:v>30660</c:v>
                </c:pt>
                <c:pt idx="48">
                  <c:v>33008</c:v>
                </c:pt>
                <c:pt idx="49">
                  <c:v>33018.5</c:v>
                </c:pt>
                <c:pt idx="50">
                  <c:v>33586</c:v>
                </c:pt>
                <c:pt idx="51">
                  <c:v>33596.5</c:v>
                </c:pt>
                <c:pt idx="52">
                  <c:v>33600.5</c:v>
                </c:pt>
                <c:pt idx="53">
                  <c:v>34481</c:v>
                </c:pt>
                <c:pt idx="54">
                  <c:v>35116</c:v>
                </c:pt>
                <c:pt idx="55">
                  <c:v>35140</c:v>
                </c:pt>
                <c:pt idx="56">
                  <c:v>35140.5</c:v>
                </c:pt>
                <c:pt idx="57">
                  <c:v>35213</c:v>
                </c:pt>
                <c:pt idx="58">
                  <c:v>38149.5</c:v>
                </c:pt>
                <c:pt idx="59">
                  <c:v>38150</c:v>
                </c:pt>
                <c:pt idx="60">
                  <c:v>38152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5">
                  <c:v>-3.5296204768438491E-2</c:v>
                </c:pt>
                <c:pt idx="6">
                  <c:v>-3.6303857538391923E-2</c:v>
                </c:pt>
                <c:pt idx="7">
                  <c:v>-3.6400700079543172E-2</c:v>
                </c:pt>
                <c:pt idx="8">
                  <c:v>-3.6401925934494456E-2</c:v>
                </c:pt>
                <c:pt idx="9">
                  <c:v>-3.6416636193909835E-2</c:v>
                </c:pt>
                <c:pt idx="10">
                  <c:v>-3.6457089407302121E-2</c:v>
                </c:pt>
                <c:pt idx="11">
                  <c:v>-3.6457089407302121E-2</c:v>
                </c:pt>
                <c:pt idx="12">
                  <c:v>-3.7338479117273574E-2</c:v>
                </c:pt>
                <c:pt idx="13">
                  <c:v>-3.7436547513376092E-2</c:v>
                </c:pt>
                <c:pt idx="14">
                  <c:v>-3.7441450933181214E-2</c:v>
                </c:pt>
                <c:pt idx="15">
                  <c:v>-3.7467193887158134E-2</c:v>
                </c:pt>
                <c:pt idx="16">
                  <c:v>-3.7794497159150314E-2</c:v>
                </c:pt>
                <c:pt idx="17">
                  <c:v>-3.7973471982037418E-2</c:v>
                </c:pt>
                <c:pt idx="18">
                  <c:v>-3.8218642972293729E-2</c:v>
                </c:pt>
                <c:pt idx="19">
                  <c:v>-3.9288814344762529E-2</c:v>
                </c:pt>
                <c:pt idx="20">
                  <c:v>-3.931455729873945E-2</c:v>
                </c:pt>
                <c:pt idx="21">
                  <c:v>-3.931455729873945E-2</c:v>
                </c:pt>
                <c:pt idx="22">
                  <c:v>-3.9621021036559845E-2</c:v>
                </c:pt>
                <c:pt idx="23">
                  <c:v>-3.9621021036559845E-2</c:v>
                </c:pt>
                <c:pt idx="24">
                  <c:v>-3.9621021036559845E-2</c:v>
                </c:pt>
                <c:pt idx="25">
                  <c:v>-3.9698249898490579E-2</c:v>
                </c:pt>
                <c:pt idx="26">
                  <c:v>-3.9779156325275164E-2</c:v>
                </c:pt>
                <c:pt idx="27">
                  <c:v>-3.9779156325275164E-2</c:v>
                </c:pt>
                <c:pt idx="28">
                  <c:v>-3.9779156325275164E-2</c:v>
                </c:pt>
                <c:pt idx="29">
                  <c:v>-3.9806125134203355E-2</c:v>
                </c:pt>
                <c:pt idx="30">
                  <c:v>-4.1565226989292395E-2</c:v>
                </c:pt>
                <c:pt idx="31">
                  <c:v>-4.1565226989292395E-2</c:v>
                </c:pt>
                <c:pt idx="32">
                  <c:v>-4.1566452844243679E-2</c:v>
                </c:pt>
                <c:pt idx="33">
                  <c:v>-4.1566452844243679E-2</c:v>
                </c:pt>
                <c:pt idx="34">
                  <c:v>-4.1600776782879559E-2</c:v>
                </c:pt>
                <c:pt idx="35">
                  <c:v>-4.1600776782879559E-2</c:v>
                </c:pt>
                <c:pt idx="36">
                  <c:v>-4.3214001898766105E-2</c:v>
                </c:pt>
                <c:pt idx="37">
                  <c:v>-4.3214001898766105E-2</c:v>
                </c:pt>
                <c:pt idx="38">
                  <c:v>-4.3214001898766105E-2</c:v>
                </c:pt>
                <c:pt idx="39">
                  <c:v>-4.3214001898766105E-2</c:v>
                </c:pt>
                <c:pt idx="40">
                  <c:v>-4.3701892169376158E-2</c:v>
                </c:pt>
                <c:pt idx="41">
                  <c:v>-4.3721505848596673E-2</c:v>
                </c:pt>
                <c:pt idx="42">
                  <c:v>-4.3727635123353079E-2</c:v>
                </c:pt>
                <c:pt idx="43">
                  <c:v>-4.506872044005511E-2</c:v>
                </c:pt>
                <c:pt idx="44">
                  <c:v>-4.5329827544678084E-2</c:v>
                </c:pt>
                <c:pt idx="45">
                  <c:v>-4.5359248063508828E-2</c:v>
                </c:pt>
                <c:pt idx="46">
                  <c:v>-4.5360473918460112E-2</c:v>
                </c:pt>
                <c:pt idx="47">
                  <c:v>-4.7373327748464436E-2</c:v>
                </c:pt>
                <c:pt idx="48">
                  <c:v>-5.3129942599682664E-2</c:v>
                </c:pt>
                <c:pt idx="49">
                  <c:v>-5.3155685553659571E-2</c:v>
                </c:pt>
                <c:pt idx="50">
                  <c:v>-5.4547030923364145E-2</c:v>
                </c:pt>
                <c:pt idx="51">
                  <c:v>-5.4572773877341066E-2</c:v>
                </c:pt>
                <c:pt idx="52">
                  <c:v>-5.4582580716951309E-2</c:v>
                </c:pt>
                <c:pt idx="53">
                  <c:v>-5.6741311286158141E-2</c:v>
                </c:pt>
                <c:pt idx="54">
                  <c:v>-5.8298147074285725E-2</c:v>
                </c:pt>
                <c:pt idx="55">
                  <c:v>-5.8356988111947242E-2</c:v>
                </c:pt>
                <c:pt idx="56">
                  <c:v>-5.8358213966898526E-2</c:v>
                </c:pt>
                <c:pt idx="57">
                  <c:v>-5.853596293483436E-2</c:v>
                </c:pt>
                <c:pt idx="58">
                  <c:v>-6.5735409063710976E-2</c:v>
                </c:pt>
                <c:pt idx="59">
                  <c:v>-6.5736634918662259E-2</c:v>
                </c:pt>
                <c:pt idx="60">
                  <c:v>-6.5741538338467381E-2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FB9-4469-906A-8A2C3A4741A2}"/>
            </c:ext>
          </c:extLst>
        </c:ser>
        <c:ser>
          <c:idx val="8"/>
          <c:order val="8"/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9830</c:v>
                </c:pt>
                <c:pt idx="2">
                  <c:v>24517</c:v>
                </c:pt>
                <c:pt idx="3">
                  <c:v>24665</c:v>
                </c:pt>
                <c:pt idx="4">
                  <c:v>24675.5</c:v>
                </c:pt>
                <c:pt idx="5">
                  <c:v>25734</c:v>
                </c:pt>
                <c:pt idx="6">
                  <c:v>26145</c:v>
                </c:pt>
                <c:pt idx="7">
                  <c:v>26184.5</c:v>
                </c:pt>
                <c:pt idx="8">
                  <c:v>26185</c:v>
                </c:pt>
                <c:pt idx="9">
                  <c:v>26191</c:v>
                </c:pt>
                <c:pt idx="10">
                  <c:v>26207.5</c:v>
                </c:pt>
                <c:pt idx="11">
                  <c:v>26207.5</c:v>
                </c:pt>
                <c:pt idx="12">
                  <c:v>26567</c:v>
                </c:pt>
                <c:pt idx="13">
                  <c:v>26607</c:v>
                </c:pt>
                <c:pt idx="14">
                  <c:v>26609</c:v>
                </c:pt>
                <c:pt idx="15">
                  <c:v>26619.5</c:v>
                </c:pt>
                <c:pt idx="16">
                  <c:v>26753</c:v>
                </c:pt>
                <c:pt idx="17">
                  <c:v>26826</c:v>
                </c:pt>
                <c:pt idx="18">
                  <c:v>26926</c:v>
                </c:pt>
                <c:pt idx="19">
                  <c:v>27362.5</c:v>
                </c:pt>
                <c:pt idx="20">
                  <c:v>27373</c:v>
                </c:pt>
                <c:pt idx="21">
                  <c:v>27373</c:v>
                </c:pt>
                <c:pt idx="22">
                  <c:v>27498</c:v>
                </c:pt>
                <c:pt idx="23">
                  <c:v>27498</c:v>
                </c:pt>
                <c:pt idx="24">
                  <c:v>27498</c:v>
                </c:pt>
                <c:pt idx="25">
                  <c:v>27529.5</c:v>
                </c:pt>
                <c:pt idx="26">
                  <c:v>27562.5</c:v>
                </c:pt>
                <c:pt idx="27">
                  <c:v>27562.5</c:v>
                </c:pt>
                <c:pt idx="28">
                  <c:v>27562.5</c:v>
                </c:pt>
                <c:pt idx="29">
                  <c:v>27573.5</c:v>
                </c:pt>
                <c:pt idx="30">
                  <c:v>28291</c:v>
                </c:pt>
                <c:pt idx="31">
                  <c:v>28291</c:v>
                </c:pt>
                <c:pt idx="32">
                  <c:v>28291.5</c:v>
                </c:pt>
                <c:pt idx="33">
                  <c:v>28291.5</c:v>
                </c:pt>
                <c:pt idx="34">
                  <c:v>28305.5</c:v>
                </c:pt>
                <c:pt idx="35">
                  <c:v>28305.5</c:v>
                </c:pt>
                <c:pt idx="36">
                  <c:v>28963.5</c:v>
                </c:pt>
                <c:pt idx="37">
                  <c:v>28963.5</c:v>
                </c:pt>
                <c:pt idx="38">
                  <c:v>28963.5</c:v>
                </c:pt>
                <c:pt idx="39">
                  <c:v>28963.5</c:v>
                </c:pt>
                <c:pt idx="40">
                  <c:v>29162.5</c:v>
                </c:pt>
                <c:pt idx="41">
                  <c:v>29170.5</c:v>
                </c:pt>
                <c:pt idx="42">
                  <c:v>29173</c:v>
                </c:pt>
                <c:pt idx="43">
                  <c:v>29720</c:v>
                </c:pt>
                <c:pt idx="44">
                  <c:v>29826.5</c:v>
                </c:pt>
                <c:pt idx="45">
                  <c:v>29838.5</c:v>
                </c:pt>
                <c:pt idx="46">
                  <c:v>29839</c:v>
                </c:pt>
                <c:pt idx="47">
                  <c:v>30660</c:v>
                </c:pt>
                <c:pt idx="48">
                  <c:v>33008</c:v>
                </c:pt>
                <c:pt idx="49">
                  <c:v>33018.5</c:v>
                </c:pt>
                <c:pt idx="50">
                  <c:v>33586</c:v>
                </c:pt>
                <c:pt idx="51">
                  <c:v>33596.5</c:v>
                </c:pt>
                <c:pt idx="52">
                  <c:v>33600.5</c:v>
                </c:pt>
                <c:pt idx="53">
                  <c:v>34481</c:v>
                </c:pt>
                <c:pt idx="54">
                  <c:v>35116</c:v>
                </c:pt>
                <c:pt idx="55">
                  <c:v>35140</c:v>
                </c:pt>
                <c:pt idx="56">
                  <c:v>35140.5</c:v>
                </c:pt>
                <c:pt idx="57">
                  <c:v>35213</c:v>
                </c:pt>
                <c:pt idx="58">
                  <c:v>38149.5</c:v>
                </c:pt>
                <c:pt idx="59">
                  <c:v>38150</c:v>
                </c:pt>
                <c:pt idx="60">
                  <c:v>38152</c:v>
                </c:pt>
              </c:numCache>
            </c:numRef>
          </c:xVal>
          <c:yVal>
            <c:numRef>
              <c:f>Active!$U$21:$U$987</c:f>
              <c:numCache>
                <c:formatCode>General</c:formatCode>
                <c:ptCount val="967"/>
                <c:pt idx="15">
                  <c:v>-6.6005200002109632E-2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FB9-4469-906A-8A2C3A4741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8310120"/>
        <c:axId val="1"/>
      </c:scatterChart>
      <c:valAx>
        <c:axId val="428310120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72881355932199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847457627118647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83101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728813559322034"/>
          <c:y val="0.92024539877300615"/>
          <c:w val="0.83050847457627119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495300</xdr:colOff>
      <xdr:row>18</xdr:row>
      <xdr:rowOff>95250</xdr:rowOff>
    </xdr:to>
    <xdr:graphicFrame macro="">
      <xdr:nvGraphicFramePr>
        <xdr:cNvPr id="1031" name="Chart 1">
          <a:extLst>
            <a:ext uri="{FF2B5EF4-FFF2-40B4-BE49-F238E27FC236}">
              <a16:creationId xmlns:a16="http://schemas.microsoft.com/office/drawing/2014/main" id="{67079D94-1E79-5EEC-4385-CAAE3899C6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19050</xdr:colOff>
      <xdr:row>0</xdr:row>
      <xdr:rowOff>0</xdr:rowOff>
    </xdr:from>
    <xdr:to>
      <xdr:col>27</xdr:col>
      <xdr:colOff>381000</xdr:colOff>
      <xdr:row>18</xdr:row>
      <xdr:rowOff>76200</xdr:rowOff>
    </xdr:to>
    <xdr:graphicFrame macro="">
      <xdr:nvGraphicFramePr>
        <xdr:cNvPr id="1032" name="Chart 4">
          <a:extLst>
            <a:ext uri="{FF2B5EF4-FFF2-40B4-BE49-F238E27FC236}">
              <a16:creationId xmlns:a16="http://schemas.microsoft.com/office/drawing/2014/main" id="{F4660F07-3BD2-D57C-C749-8649DD4FD2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583" TargetMode="External"/><Relationship Id="rId13" Type="http://schemas.openxmlformats.org/officeDocument/2006/relationships/hyperlink" Target="http://www.konkoly.hu/cgi-bin/IBVS?5583" TargetMode="External"/><Relationship Id="rId18" Type="http://schemas.openxmlformats.org/officeDocument/2006/relationships/hyperlink" Target="http://www.konkoly.hu/cgi-bin/IBVS?5583" TargetMode="External"/><Relationship Id="rId26" Type="http://schemas.openxmlformats.org/officeDocument/2006/relationships/hyperlink" Target="http://www.konkoly.hu/cgi-bin/IBVS?5509" TargetMode="External"/><Relationship Id="rId39" Type="http://schemas.openxmlformats.org/officeDocument/2006/relationships/hyperlink" Target="http://www.bav-astro.de/sfs/BAVM_link.php?BAVMnr=225" TargetMode="External"/><Relationship Id="rId3" Type="http://schemas.openxmlformats.org/officeDocument/2006/relationships/hyperlink" Target="http://www.konkoly.hu/cgi-bin/IBVS?5583" TargetMode="External"/><Relationship Id="rId21" Type="http://schemas.openxmlformats.org/officeDocument/2006/relationships/hyperlink" Target="http://www.konkoly.hu/cgi-bin/IBVS?5583" TargetMode="External"/><Relationship Id="rId34" Type="http://schemas.openxmlformats.org/officeDocument/2006/relationships/hyperlink" Target="http://www.konkoly.hu/cgi-bin/IBVS?5920" TargetMode="External"/><Relationship Id="rId7" Type="http://schemas.openxmlformats.org/officeDocument/2006/relationships/hyperlink" Target="http://www.konkoly.hu/cgi-bin/IBVS?5583" TargetMode="External"/><Relationship Id="rId12" Type="http://schemas.openxmlformats.org/officeDocument/2006/relationships/hyperlink" Target="http://www.konkoly.hu/cgi-bin/IBVS?5583" TargetMode="External"/><Relationship Id="rId17" Type="http://schemas.openxmlformats.org/officeDocument/2006/relationships/hyperlink" Target="http://www.konkoly.hu/cgi-bin/IBVS?5583" TargetMode="External"/><Relationship Id="rId25" Type="http://schemas.openxmlformats.org/officeDocument/2006/relationships/hyperlink" Target="http://www.konkoly.hu/cgi-bin/IBVS?5690" TargetMode="External"/><Relationship Id="rId33" Type="http://schemas.openxmlformats.org/officeDocument/2006/relationships/hyperlink" Target="http://www.konkoly.hu/cgi-bin/IBVS?5920" TargetMode="External"/><Relationship Id="rId38" Type="http://schemas.openxmlformats.org/officeDocument/2006/relationships/hyperlink" Target="http://www.bav-astro.de/sfs/BAVM_link.php?BAVMnr=225" TargetMode="External"/><Relationship Id="rId2" Type="http://schemas.openxmlformats.org/officeDocument/2006/relationships/hyperlink" Target="http://www.konkoly.hu/cgi-bin/IBVS?5583" TargetMode="External"/><Relationship Id="rId16" Type="http://schemas.openxmlformats.org/officeDocument/2006/relationships/hyperlink" Target="http://www.konkoly.hu/cgi-bin/IBVS?5583" TargetMode="External"/><Relationship Id="rId20" Type="http://schemas.openxmlformats.org/officeDocument/2006/relationships/hyperlink" Target="http://www.konkoly.hu/cgi-bin/IBVS?5583" TargetMode="External"/><Relationship Id="rId29" Type="http://schemas.openxmlformats.org/officeDocument/2006/relationships/hyperlink" Target="http://www.konkoly.hu/cgi-bin/IBVS?5741" TargetMode="External"/><Relationship Id="rId1" Type="http://schemas.openxmlformats.org/officeDocument/2006/relationships/hyperlink" Target="http://www.konkoly.hu/cgi-bin/IBVS?5287" TargetMode="External"/><Relationship Id="rId6" Type="http://schemas.openxmlformats.org/officeDocument/2006/relationships/hyperlink" Target="http://www.konkoly.hu/cgi-bin/IBVS?5583" TargetMode="External"/><Relationship Id="rId11" Type="http://schemas.openxmlformats.org/officeDocument/2006/relationships/hyperlink" Target="http://www.konkoly.hu/cgi-bin/IBVS?5583" TargetMode="External"/><Relationship Id="rId24" Type="http://schemas.openxmlformats.org/officeDocument/2006/relationships/hyperlink" Target="http://www.konkoly.hu/cgi-bin/IBVS?5509" TargetMode="External"/><Relationship Id="rId32" Type="http://schemas.openxmlformats.org/officeDocument/2006/relationships/hyperlink" Target="http://www.konkoly.hu/cgi-bin/IBVS?5920" TargetMode="External"/><Relationship Id="rId37" Type="http://schemas.openxmlformats.org/officeDocument/2006/relationships/hyperlink" Target="http://www.bav-astro.de/sfs/BAVM_link.php?BAVMnr=225" TargetMode="External"/><Relationship Id="rId5" Type="http://schemas.openxmlformats.org/officeDocument/2006/relationships/hyperlink" Target="http://www.konkoly.hu/cgi-bin/IBVS?5583" TargetMode="External"/><Relationship Id="rId15" Type="http://schemas.openxmlformats.org/officeDocument/2006/relationships/hyperlink" Target="http://www.konkoly.hu/cgi-bin/IBVS?5583" TargetMode="External"/><Relationship Id="rId23" Type="http://schemas.openxmlformats.org/officeDocument/2006/relationships/hyperlink" Target="http://www.konkoly.hu/cgi-bin/IBVS?5509" TargetMode="External"/><Relationship Id="rId28" Type="http://schemas.openxmlformats.org/officeDocument/2006/relationships/hyperlink" Target="http://www.konkoly.hu/cgi-bin/IBVS?5509" TargetMode="External"/><Relationship Id="rId36" Type="http://schemas.openxmlformats.org/officeDocument/2006/relationships/hyperlink" Target="http://www.konkoly.hu/cgi-bin/IBVS?6011" TargetMode="External"/><Relationship Id="rId10" Type="http://schemas.openxmlformats.org/officeDocument/2006/relationships/hyperlink" Target="http://www.konkoly.hu/cgi-bin/IBVS?5583" TargetMode="External"/><Relationship Id="rId19" Type="http://schemas.openxmlformats.org/officeDocument/2006/relationships/hyperlink" Target="http://www.konkoly.hu/cgi-bin/IBVS?5583" TargetMode="External"/><Relationship Id="rId31" Type="http://schemas.openxmlformats.org/officeDocument/2006/relationships/hyperlink" Target="http://vsolj.cetus-net.org/vsoljno50.pdf" TargetMode="External"/><Relationship Id="rId4" Type="http://schemas.openxmlformats.org/officeDocument/2006/relationships/hyperlink" Target="http://www.konkoly.hu/cgi-bin/IBVS?5583" TargetMode="External"/><Relationship Id="rId9" Type="http://schemas.openxmlformats.org/officeDocument/2006/relationships/hyperlink" Target="http://www.konkoly.hu/cgi-bin/IBVS?5287" TargetMode="External"/><Relationship Id="rId14" Type="http://schemas.openxmlformats.org/officeDocument/2006/relationships/hyperlink" Target="http://www.konkoly.hu/cgi-bin/IBVS?5583" TargetMode="External"/><Relationship Id="rId22" Type="http://schemas.openxmlformats.org/officeDocument/2006/relationships/hyperlink" Target="http://www.konkoly.hu/cgi-bin/IBVS?5509" TargetMode="External"/><Relationship Id="rId27" Type="http://schemas.openxmlformats.org/officeDocument/2006/relationships/hyperlink" Target="http://www.konkoly.hu/cgi-bin/IBVS?5509" TargetMode="External"/><Relationship Id="rId30" Type="http://schemas.openxmlformats.org/officeDocument/2006/relationships/hyperlink" Target="http://vsolj.cetus-net.org/vsoljno50.pdf" TargetMode="External"/><Relationship Id="rId35" Type="http://schemas.openxmlformats.org/officeDocument/2006/relationships/hyperlink" Target="http://www.konkoly.hu/cgi-bin/IBVS?59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53"/>
  <sheetViews>
    <sheetView tabSelected="1" workbookViewId="0">
      <pane xSplit="14" ySplit="22" topLeftCell="O65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5.140625" style="2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s="9" customFormat="1" ht="20.25" x14ac:dyDescent="0.2">
      <c r="A1" s="67" t="s">
        <v>40</v>
      </c>
      <c r="B1" s="44"/>
    </row>
    <row r="2" spans="1:6" s="9" customFormat="1" ht="12.95" customHeight="1" x14ac:dyDescent="0.2">
      <c r="A2" s="9" t="s">
        <v>24</v>
      </c>
      <c r="B2" s="43" t="s">
        <v>42</v>
      </c>
    </row>
    <row r="3" spans="1:6" s="9" customFormat="1" ht="12.95" customHeight="1" x14ac:dyDescent="0.2">
      <c r="B3" s="44"/>
    </row>
    <row r="4" spans="1:6" s="9" customFormat="1" ht="12.95" customHeight="1" thickTop="1" thickBot="1" x14ac:dyDescent="0.25">
      <c r="A4" s="45" t="s">
        <v>0</v>
      </c>
      <c r="B4" s="44"/>
      <c r="C4" s="46">
        <v>39025.468000000001</v>
      </c>
      <c r="D4" s="47">
        <v>0.47905360000000002</v>
      </c>
    </row>
    <row r="5" spans="1:6" s="9" customFormat="1" ht="12.95" customHeight="1" thickTop="1" x14ac:dyDescent="0.2">
      <c r="A5" s="48" t="s">
        <v>43</v>
      </c>
      <c r="C5" s="49">
        <v>-9.5</v>
      </c>
      <c r="D5" s="9" t="s">
        <v>44</v>
      </c>
    </row>
    <row r="6" spans="1:6" s="9" customFormat="1" ht="12.95" customHeight="1" x14ac:dyDescent="0.2">
      <c r="A6" s="45" t="s">
        <v>1</v>
      </c>
      <c r="B6" s="44"/>
    </row>
    <row r="7" spans="1:6" s="9" customFormat="1" ht="12.95" customHeight="1" x14ac:dyDescent="0.2">
      <c r="A7" s="9" t="s">
        <v>2</v>
      </c>
      <c r="B7" s="44"/>
      <c r="C7" s="9">
        <f>+C4</f>
        <v>39025.468000000001</v>
      </c>
    </row>
    <row r="8" spans="1:6" s="9" customFormat="1" ht="12.95" customHeight="1" x14ac:dyDescent="0.2">
      <c r="A8" s="9" t="s">
        <v>3</v>
      </c>
      <c r="B8" s="44"/>
      <c r="C8" s="9">
        <f>+D4</f>
        <v>0.47905360000000002</v>
      </c>
    </row>
    <row r="9" spans="1:6" s="9" customFormat="1" ht="12.95" customHeight="1" x14ac:dyDescent="0.2">
      <c r="A9" s="50" t="s">
        <v>49</v>
      </c>
      <c r="B9" s="51">
        <v>26</v>
      </c>
      <c r="C9" s="52" t="str">
        <f>"F"&amp;B9</f>
        <v>F26</v>
      </c>
      <c r="D9" s="53" t="str">
        <f>"G"&amp;B9</f>
        <v>G26</v>
      </c>
    </row>
    <row r="10" spans="1:6" s="9" customFormat="1" ht="12.95" customHeight="1" thickBot="1" x14ac:dyDescent="0.25">
      <c r="C10" s="54" t="s">
        <v>20</v>
      </c>
      <c r="D10" s="54" t="s">
        <v>21</v>
      </c>
    </row>
    <row r="11" spans="1:6" s="9" customFormat="1" ht="12.95" customHeight="1" x14ac:dyDescent="0.2">
      <c r="A11" s="9" t="s">
        <v>16</v>
      </c>
      <c r="C11" s="53">
        <f ca="1">INTERCEPT(INDIRECT($D$9):G986,INDIRECT($C$9):F986)</f>
        <v>2.7796097864120989E-2</v>
      </c>
      <c r="D11" s="44"/>
    </row>
    <row r="12" spans="1:6" s="9" customFormat="1" ht="12.95" customHeight="1" x14ac:dyDescent="0.2">
      <c r="A12" s="9" t="s">
        <v>17</v>
      </c>
      <c r="C12" s="53">
        <f ca="1">SLOPE(INDIRECT($D$9):G986,INDIRECT($C$9):F986)</f>
        <v>-2.4517099025631256E-6</v>
      </c>
      <c r="D12" s="44"/>
    </row>
    <row r="13" spans="1:6" s="9" customFormat="1" ht="12.95" customHeight="1" x14ac:dyDescent="0.2">
      <c r="A13" s="9" t="s">
        <v>19</v>
      </c>
      <c r="C13" s="44" t="s">
        <v>14</v>
      </c>
    </row>
    <row r="14" spans="1:6" s="9" customFormat="1" ht="12.95" customHeight="1" x14ac:dyDescent="0.2"/>
    <row r="15" spans="1:6" s="9" customFormat="1" ht="12.95" customHeight="1" x14ac:dyDescent="0.2">
      <c r="A15" s="55" t="s">
        <v>18</v>
      </c>
      <c r="C15" s="56">
        <f ca="1">(C7+C11)+(C8+C12)*INT(MAX(F21:F3527))</f>
        <v>57302.255205661662</v>
      </c>
      <c r="E15" s="57" t="s">
        <v>52</v>
      </c>
      <c r="F15" s="49">
        <v>1</v>
      </c>
    </row>
    <row r="16" spans="1:6" s="9" customFormat="1" ht="12.95" customHeight="1" x14ac:dyDescent="0.2">
      <c r="A16" s="45" t="s">
        <v>4</v>
      </c>
      <c r="C16" s="58">
        <f ca="1">+C8+C12</f>
        <v>0.47905114829009748</v>
      </c>
      <c r="E16" s="57" t="s">
        <v>45</v>
      </c>
      <c r="F16" s="59">
        <f ca="1">NOW()+15018.5+$C$5/24</f>
        <v>60378.664788310183</v>
      </c>
    </row>
    <row r="17" spans="1:32" s="9" customFormat="1" ht="12.95" customHeight="1" thickBot="1" x14ac:dyDescent="0.25">
      <c r="A17" s="57" t="s">
        <v>47</v>
      </c>
      <c r="C17" s="9">
        <f>COUNT(C21:C2185)</f>
        <v>61</v>
      </c>
      <c r="E17" s="57" t="s">
        <v>53</v>
      </c>
      <c r="F17" s="59">
        <f ca="1">ROUND(2*(F16-$C$7)/$C$8,0)/2+F15</f>
        <v>44574.5</v>
      </c>
    </row>
    <row r="18" spans="1:32" s="9" customFormat="1" ht="12.95" customHeight="1" thickTop="1" thickBot="1" x14ac:dyDescent="0.25">
      <c r="A18" s="45" t="s">
        <v>5</v>
      </c>
      <c r="C18" s="46">
        <f ca="1">+C15</f>
        <v>57302.255205661662</v>
      </c>
      <c r="D18" s="47">
        <f ca="1">+C16</f>
        <v>0.47905114829009748</v>
      </c>
      <c r="E18" s="57" t="s">
        <v>46</v>
      </c>
      <c r="F18" s="53">
        <f ca="1">ROUND(2*(F16-$C$15)/$C$16,0)/2+F15</f>
        <v>6423</v>
      </c>
    </row>
    <row r="19" spans="1:32" s="9" customFormat="1" ht="12.95" customHeight="1" thickTop="1" x14ac:dyDescent="0.2">
      <c r="B19" s="44"/>
      <c r="E19" s="57" t="s">
        <v>48</v>
      </c>
      <c r="F19" s="60">
        <f ca="1">+$C$15+$C$16*F18-15018.5-$C$5/24</f>
        <v>45361.096564462292</v>
      </c>
    </row>
    <row r="20" spans="1:32" s="9" customFormat="1" ht="12.95" customHeight="1" thickBot="1" x14ac:dyDescent="0.25">
      <c r="A20" s="54" t="s">
        <v>6</v>
      </c>
      <c r="B20" s="54" t="s">
        <v>7</v>
      </c>
      <c r="C20" s="54" t="s">
        <v>8</v>
      </c>
      <c r="D20" s="54" t="s">
        <v>13</v>
      </c>
      <c r="E20" s="54" t="s">
        <v>9</v>
      </c>
      <c r="F20" s="54" t="s">
        <v>10</v>
      </c>
      <c r="G20" s="54" t="s">
        <v>11</v>
      </c>
      <c r="H20" s="61" t="s">
        <v>63</v>
      </c>
      <c r="I20" s="61" t="s">
        <v>66</v>
      </c>
      <c r="J20" s="61" t="s">
        <v>60</v>
      </c>
      <c r="K20" s="61" t="s">
        <v>58</v>
      </c>
      <c r="L20" s="61" t="s">
        <v>25</v>
      </c>
      <c r="M20" s="61" t="s">
        <v>26</v>
      </c>
      <c r="N20" s="61" t="s">
        <v>27</v>
      </c>
      <c r="O20" s="61" t="s">
        <v>23</v>
      </c>
      <c r="P20" s="62" t="s">
        <v>22</v>
      </c>
      <c r="Q20" s="54" t="s">
        <v>15</v>
      </c>
      <c r="U20" s="63" t="s">
        <v>223</v>
      </c>
    </row>
    <row r="21" spans="1:32" s="9" customFormat="1" ht="12.95" customHeight="1" x14ac:dyDescent="0.2">
      <c r="A21" s="9" t="s">
        <v>12</v>
      </c>
      <c r="B21" s="44"/>
      <c r="C21" s="64">
        <v>39025.468000000001</v>
      </c>
      <c r="D21" s="64" t="s">
        <v>14</v>
      </c>
      <c r="E21" s="9">
        <f t="shared" ref="E21:E52" si="0">+(C21-C$7)/C$8</f>
        <v>0</v>
      </c>
      <c r="F21" s="9">
        <f t="shared" ref="F21:F52" si="1">ROUND(2*E21,0)/2</f>
        <v>0</v>
      </c>
      <c r="G21" s="9">
        <f t="shared" ref="G21:G35" si="2">+C21-(C$7+F21*C$8)</f>
        <v>0</v>
      </c>
      <c r="H21" s="9">
        <f>+G21</f>
        <v>0</v>
      </c>
      <c r="Q21" s="65">
        <f t="shared" ref="Q21:Q52" si="3">+C21-15018.5</f>
        <v>24006.968000000001</v>
      </c>
    </row>
    <row r="22" spans="1:32" s="9" customFormat="1" ht="12.95" customHeight="1" x14ac:dyDescent="0.2">
      <c r="A22" s="66" t="s">
        <v>29</v>
      </c>
      <c r="B22" s="44"/>
      <c r="C22" s="64">
        <v>43734.610999999997</v>
      </c>
      <c r="D22" s="64"/>
      <c r="E22" s="9">
        <f t="shared" si="0"/>
        <v>9830.0962564522979</v>
      </c>
      <c r="F22" s="9">
        <f t="shared" si="1"/>
        <v>9830</v>
      </c>
      <c r="G22" s="9">
        <f t="shared" si="2"/>
        <v>4.6111999996355735E-2</v>
      </c>
      <c r="I22" s="9">
        <f>+G22</f>
        <v>4.6111999996355735E-2</v>
      </c>
      <c r="Q22" s="65">
        <f t="shared" si="3"/>
        <v>28716.110999999997</v>
      </c>
      <c r="AB22" s="9">
        <v>8</v>
      </c>
      <c r="AD22" s="9" t="s">
        <v>28</v>
      </c>
      <c r="AF22" s="9" t="s">
        <v>30</v>
      </c>
    </row>
    <row r="23" spans="1:32" s="9" customFormat="1" ht="12.95" customHeight="1" x14ac:dyDescent="0.2">
      <c r="A23" s="66" t="s">
        <v>32</v>
      </c>
      <c r="B23" s="44"/>
      <c r="C23" s="64">
        <v>50770.383000000002</v>
      </c>
      <c r="D23" s="64">
        <v>1.1999999999999999E-3</v>
      </c>
      <c r="E23" s="9">
        <f t="shared" si="0"/>
        <v>24516.912095014002</v>
      </c>
      <c r="F23" s="9">
        <f t="shared" si="1"/>
        <v>24517</v>
      </c>
      <c r="G23" s="9">
        <f t="shared" si="2"/>
        <v>-4.2111200004001148E-2</v>
      </c>
      <c r="I23" s="9">
        <f>+G23</f>
        <v>-4.2111200004001148E-2</v>
      </c>
      <c r="Q23" s="65">
        <f t="shared" si="3"/>
        <v>35751.883000000002</v>
      </c>
      <c r="AB23" s="9">
        <v>13</v>
      </c>
      <c r="AD23" s="9" t="s">
        <v>31</v>
      </c>
      <c r="AF23" s="9" t="s">
        <v>30</v>
      </c>
    </row>
    <row r="24" spans="1:32" s="9" customFormat="1" ht="12.95" customHeight="1" x14ac:dyDescent="0.2">
      <c r="A24" s="66" t="s">
        <v>33</v>
      </c>
      <c r="B24" s="44"/>
      <c r="C24" s="64">
        <v>50841.288800000002</v>
      </c>
      <c r="D24" s="64">
        <v>1.4E-3</v>
      </c>
      <c r="E24" s="9">
        <f t="shared" si="0"/>
        <v>24664.924342495287</v>
      </c>
      <c r="F24" s="9">
        <f t="shared" si="1"/>
        <v>24665</v>
      </c>
      <c r="G24" s="9">
        <f t="shared" si="2"/>
        <v>-3.6243999995349441E-2</v>
      </c>
      <c r="I24" s="9">
        <f>+G24</f>
        <v>-3.6243999995349441E-2</v>
      </c>
      <c r="Q24" s="65">
        <f t="shared" si="3"/>
        <v>35822.788800000002</v>
      </c>
      <c r="AB24" s="9">
        <v>18</v>
      </c>
      <c r="AD24" s="9" t="s">
        <v>31</v>
      </c>
      <c r="AF24" s="9" t="s">
        <v>30</v>
      </c>
    </row>
    <row r="25" spans="1:32" s="9" customFormat="1" ht="12.95" customHeight="1" x14ac:dyDescent="0.2">
      <c r="A25" s="66" t="s">
        <v>33</v>
      </c>
      <c r="B25" s="44" t="s">
        <v>34</v>
      </c>
      <c r="C25" s="64">
        <v>50846.31</v>
      </c>
      <c r="D25" s="64">
        <v>1E-3</v>
      </c>
      <c r="E25" s="9">
        <f t="shared" si="0"/>
        <v>24675.405841851509</v>
      </c>
      <c r="F25" s="9">
        <f t="shared" si="1"/>
        <v>24675.5</v>
      </c>
      <c r="G25" s="9">
        <f t="shared" si="2"/>
        <v>-4.5106800003850367E-2</v>
      </c>
      <c r="I25" s="9">
        <f>+G25</f>
        <v>-4.5106800003850367E-2</v>
      </c>
      <c r="Q25" s="65">
        <f t="shared" si="3"/>
        <v>35827.81</v>
      </c>
      <c r="AB25" s="9">
        <v>37</v>
      </c>
      <c r="AD25" s="9" t="s">
        <v>31</v>
      </c>
      <c r="AF25" s="9" t="s">
        <v>30</v>
      </c>
    </row>
    <row r="26" spans="1:32" s="9" customFormat="1" ht="12.95" customHeight="1" x14ac:dyDescent="0.2">
      <c r="A26" s="66" t="s">
        <v>38</v>
      </c>
      <c r="B26" s="44" t="s">
        <v>36</v>
      </c>
      <c r="C26" s="64">
        <v>51353.394399999997</v>
      </c>
      <c r="D26" s="64"/>
      <c r="E26" s="9">
        <f t="shared" si="0"/>
        <v>25733.91870972266</v>
      </c>
      <c r="F26" s="9">
        <f t="shared" si="1"/>
        <v>25734</v>
      </c>
      <c r="G26" s="9">
        <f t="shared" si="2"/>
        <v>-3.8942400002270006E-2</v>
      </c>
      <c r="K26" s="9">
        <f t="shared" ref="K26:K35" si="4">G26</f>
        <v>-3.8942400002270006E-2</v>
      </c>
      <c r="O26" s="9">
        <f t="shared" ref="O26:O57" ca="1" si="5">+C$11+C$12*$F26</f>
        <v>-3.5296204768438491E-2</v>
      </c>
      <c r="Q26" s="65">
        <f t="shared" si="3"/>
        <v>36334.894399999997</v>
      </c>
    </row>
    <row r="27" spans="1:32" s="9" customFormat="1" ht="12.95" customHeight="1" x14ac:dyDescent="0.2">
      <c r="A27" s="6" t="s">
        <v>35</v>
      </c>
      <c r="B27" s="4" t="s">
        <v>36</v>
      </c>
      <c r="C27" s="64">
        <v>51550.286399999997</v>
      </c>
      <c r="D27" s="64">
        <v>3.0999999999999999E-3</v>
      </c>
      <c r="E27" s="9">
        <f t="shared" si="0"/>
        <v>26144.920735383257</v>
      </c>
      <c r="F27" s="9">
        <f t="shared" si="1"/>
        <v>26145</v>
      </c>
      <c r="G27" s="9">
        <f t="shared" si="2"/>
        <v>-3.7972000005538575E-2</v>
      </c>
      <c r="K27" s="9">
        <f t="shared" si="4"/>
        <v>-3.7972000005538575E-2</v>
      </c>
      <c r="O27" s="9">
        <f t="shared" ca="1" si="5"/>
        <v>-3.6303857538391923E-2</v>
      </c>
      <c r="Q27" s="65">
        <f t="shared" si="3"/>
        <v>36531.786399999997</v>
      </c>
    </row>
    <row r="28" spans="1:32" x14ac:dyDescent="0.2">
      <c r="A28" s="7" t="s">
        <v>39</v>
      </c>
      <c r="B28" s="4" t="s">
        <v>34</v>
      </c>
      <c r="C28" s="12">
        <v>51569.213100000001</v>
      </c>
      <c r="D28" s="13">
        <v>5.7999999999999996E-3</v>
      </c>
      <c r="E28">
        <f t="shared" si="0"/>
        <v>26184.429258020395</v>
      </c>
      <c r="F28">
        <f t="shared" si="1"/>
        <v>26184.5</v>
      </c>
      <c r="G28">
        <f t="shared" si="2"/>
        <v>-3.3889199999975972E-2</v>
      </c>
      <c r="K28">
        <f t="shared" si="4"/>
        <v>-3.3889199999975972E-2</v>
      </c>
      <c r="O28">
        <f t="shared" ca="1" si="5"/>
        <v>-3.6400700079543172E-2</v>
      </c>
      <c r="Q28" s="1">
        <f t="shared" si="3"/>
        <v>36550.713100000001</v>
      </c>
    </row>
    <row r="29" spans="1:32" x14ac:dyDescent="0.2">
      <c r="A29" s="7" t="s">
        <v>39</v>
      </c>
      <c r="B29" s="4" t="s">
        <v>36</v>
      </c>
      <c r="C29" s="12">
        <v>51569.449800000002</v>
      </c>
      <c r="D29" s="13">
        <v>6.7000000000000002E-3</v>
      </c>
      <c r="E29">
        <f t="shared" si="0"/>
        <v>26184.923357219319</v>
      </c>
      <c r="F29">
        <f t="shared" si="1"/>
        <v>26185</v>
      </c>
      <c r="G29">
        <f t="shared" si="2"/>
        <v>-3.6716000002343208E-2</v>
      </c>
      <c r="K29">
        <f t="shared" si="4"/>
        <v>-3.6716000002343208E-2</v>
      </c>
      <c r="O29">
        <f t="shared" ca="1" si="5"/>
        <v>-3.6401925934494456E-2</v>
      </c>
      <c r="Q29" s="1">
        <f t="shared" si="3"/>
        <v>36550.949800000002</v>
      </c>
    </row>
    <row r="30" spans="1:32" x14ac:dyDescent="0.2">
      <c r="A30" s="5" t="s">
        <v>37</v>
      </c>
      <c r="B30" s="3"/>
      <c r="C30" s="12">
        <v>51572.322099999998</v>
      </c>
      <c r="D30" s="12"/>
      <c r="E30">
        <f t="shared" si="0"/>
        <v>26190.919137232235</v>
      </c>
      <c r="F30">
        <f t="shared" si="1"/>
        <v>26191</v>
      </c>
      <c r="G30">
        <f t="shared" si="2"/>
        <v>-3.8737600007152651E-2</v>
      </c>
      <c r="K30">
        <f t="shared" si="4"/>
        <v>-3.8737600007152651E-2</v>
      </c>
      <c r="O30">
        <f t="shared" ca="1" si="5"/>
        <v>-3.6416636193909835E-2</v>
      </c>
      <c r="Q30" s="1">
        <f t="shared" si="3"/>
        <v>36553.822099999998</v>
      </c>
    </row>
    <row r="31" spans="1:32" x14ac:dyDescent="0.2">
      <c r="A31" s="7" t="s">
        <v>39</v>
      </c>
      <c r="B31" s="4" t="s">
        <v>34</v>
      </c>
      <c r="C31" s="12">
        <v>51580.221899999997</v>
      </c>
      <c r="D31" s="13">
        <v>3.5999999999999999E-3</v>
      </c>
      <c r="E31">
        <f t="shared" si="0"/>
        <v>26207.409567530638</v>
      </c>
      <c r="F31">
        <f t="shared" si="1"/>
        <v>26207.5</v>
      </c>
      <c r="G31">
        <f t="shared" si="2"/>
        <v>-4.3322000004991423E-2</v>
      </c>
      <c r="K31">
        <f t="shared" si="4"/>
        <v>-4.3322000004991423E-2</v>
      </c>
      <c r="O31">
        <f t="shared" ca="1" si="5"/>
        <v>-3.6457089407302121E-2</v>
      </c>
      <c r="Q31" s="1">
        <f t="shared" si="3"/>
        <v>36561.721899999997</v>
      </c>
    </row>
    <row r="32" spans="1:32" x14ac:dyDescent="0.2">
      <c r="A32" s="7" t="s">
        <v>39</v>
      </c>
      <c r="B32" s="4" t="s">
        <v>34</v>
      </c>
      <c r="C32" s="12">
        <v>51580.232400000001</v>
      </c>
      <c r="D32" s="13">
        <v>3.3999999999999998E-3</v>
      </c>
      <c r="E32">
        <f t="shared" si="0"/>
        <v>26207.431485746063</v>
      </c>
      <c r="F32">
        <f t="shared" si="1"/>
        <v>26207.5</v>
      </c>
      <c r="G32">
        <f t="shared" si="2"/>
        <v>-3.2822000001033302E-2</v>
      </c>
      <c r="K32">
        <f t="shared" si="4"/>
        <v>-3.2822000001033302E-2</v>
      </c>
      <c r="O32">
        <f t="shared" ca="1" si="5"/>
        <v>-3.6457089407302121E-2</v>
      </c>
      <c r="Q32" s="1">
        <f t="shared" si="3"/>
        <v>36561.732400000001</v>
      </c>
    </row>
    <row r="33" spans="1:21" x14ac:dyDescent="0.2">
      <c r="A33" s="7" t="s">
        <v>39</v>
      </c>
      <c r="B33" s="4" t="s">
        <v>36</v>
      </c>
      <c r="C33" s="12">
        <v>51752.444100000001</v>
      </c>
      <c r="D33" s="13">
        <v>8.6999999999999994E-3</v>
      </c>
      <c r="E33">
        <f t="shared" si="0"/>
        <v>26566.914641701886</v>
      </c>
      <c r="F33">
        <f t="shared" si="1"/>
        <v>26567</v>
      </c>
      <c r="G33">
        <f t="shared" si="2"/>
        <v>-4.0891199998441152E-2</v>
      </c>
      <c r="K33">
        <f t="shared" si="4"/>
        <v>-4.0891199998441152E-2</v>
      </c>
      <c r="O33">
        <f t="shared" ca="1" si="5"/>
        <v>-3.7338479117273574E-2</v>
      </c>
      <c r="Q33" s="1">
        <f t="shared" si="3"/>
        <v>36733.944100000001</v>
      </c>
    </row>
    <row r="34" spans="1:21" x14ac:dyDescent="0.2">
      <c r="A34" s="7" t="s">
        <v>39</v>
      </c>
      <c r="B34" s="4" t="s">
        <v>36</v>
      </c>
      <c r="C34" s="12">
        <v>51771.609299999996</v>
      </c>
      <c r="D34" s="13">
        <v>4.1999999999999997E-3</v>
      </c>
      <c r="E34">
        <f t="shared" si="0"/>
        <v>26606.921020946287</v>
      </c>
      <c r="F34">
        <f t="shared" si="1"/>
        <v>26607</v>
      </c>
      <c r="G34">
        <f t="shared" si="2"/>
        <v>-3.7835200004337821E-2</v>
      </c>
      <c r="K34">
        <f t="shared" si="4"/>
        <v>-3.7835200004337821E-2</v>
      </c>
      <c r="O34">
        <f t="shared" ca="1" si="5"/>
        <v>-3.7436547513376092E-2</v>
      </c>
      <c r="Q34" s="1">
        <f t="shared" si="3"/>
        <v>36753.109299999996</v>
      </c>
    </row>
    <row r="35" spans="1:21" x14ac:dyDescent="0.2">
      <c r="A35" s="7" t="s">
        <v>39</v>
      </c>
      <c r="B35" s="4" t="s">
        <v>36</v>
      </c>
      <c r="C35" s="12">
        <v>51772.572399999997</v>
      </c>
      <c r="D35" s="13">
        <v>3.3999999999999998E-3</v>
      </c>
      <c r="E35">
        <f t="shared" si="0"/>
        <v>26608.931443162091</v>
      </c>
      <c r="F35">
        <f t="shared" si="1"/>
        <v>26609</v>
      </c>
      <c r="G35">
        <f t="shared" si="2"/>
        <v>-3.2842400003573857E-2</v>
      </c>
      <c r="K35">
        <f t="shared" si="4"/>
        <v>-3.2842400003573857E-2</v>
      </c>
      <c r="O35">
        <f t="shared" ca="1" si="5"/>
        <v>-3.7441450933181214E-2</v>
      </c>
      <c r="Q35" s="1">
        <f t="shared" si="3"/>
        <v>36754.072399999997</v>
      </c>
    </row>
    <row r="36" spans="1:21" x14ac:dyDescent="0.2">
      <c r="A36" s="7" t="s">
        <v>39</v>
      </c>
      <c r="B36" s="4" t="s">
        <v>34</v>
      </c>
      <c r="C36" s="12">
        <v>51777.569300000003</v>
      </c>
      <c r="D36" s="13">
        <v>4.0000000000000001E-3</v>
      </c>
      <c r="E36">
        <f t="shared" si="0"/>
        <v>26619.362217505517</v>
      </c>
      <c r="F36">
        <f t="shared" si="1"/>
        <v>26619.5</v>
      </c>
      <c r="O36">
        <f t="shared" ca="1" si="5"/>
        <v>-3.7467193887158134E-2</v>
      </c>
      <c r="Q36" s="1">
        <f t="shared" si="3"/>
        <v>36759.069300000003</v>
      </c>
      <c r="U36" s="8">
        <v>-6.6005200002109632E-2</v>
      </c>
    </row>
    <row r="37" spans="1:21" x14ac:dyDescent="0.2">
      <c r="A37" s="6" t="s">
        <v>35</v>
      </c>
      <c r="B37" s="4" t="s">
        <v>36</v>
      </c>
      <c r="C37" s="12">
        <v>51841.549400000004</v>
      </c>
      <c r="D37" s="12">
        <v>3.0000000000000001E-3</v>
      </c>
      <c r="E37">
        <f t="shared" si="0"/>
        <v>26752.917418844158</v>
      </c>
      <c r="F37">
        <f t="shared" si="1"/>
        <v>26753</v>
      </c>
      <c r="G37">
        <f t="shared" ref="G37:G81" si="6">+C37-(C$7+F37*C$8)</f>
        <v>-3.9560799996252172E-2</v>
      </c>
      <c r="K37">
        <f t="shared" ref="K37:K80" si="7">G37</f>
        <v>-3.9560799996252172E-2</v>
      </c>
      <c r="O37">
        <f t="shared" ca="1" si="5"/>
        <v>-3.7794497159150314E-2</v>
      </c>
      <c r="Q37" s="1">
        <f t="shared" si="3"/>
        <v>36823.049400000004</v>
      </c>
    </row>
    <row r="38" spans="1:21" x14ac:dyDescent="0.2">
      <c r="A38" s="7" t="s">
        <v>39</v>
      </c>
      <c r="B38" s="4" t="s">
        <v>36</v>
      </c>
      <c r="C38" s="12">
        <v>51876.520499999999</v>
      </c>
      <c r="D38" s="12">
        <v>3.0000000000000001E-3</v>
      </c>
      <c r="E38">
        <f t="shared" si="0"/>
        <v>26825.917809614617</v>
      </c>
      <c r="F38">
        <f t="shared" si="1"/>
        <v>26826</v>
      </c>
      <c r="G38">
        <f t="shared" si="6"/>
        <v>-3.9373600004182663E-2</v>
      </c>
      <c r="K38">
        <f t="shared" si="7"/>
        <v>-3.9373600004182663E-2</v>
      </c>
      <c r="O38">
        <f t="shared" ca="1" si="5"/>
        <v>-3.7973471982037418E-2</v>
      </c>
      <c r="Q38" s="1">
        <f t="shared" si="3"/>
        <v>36858.020499999999</v>
      </c>
    </row>
    <row r="39" spans="1:21" x14ac:dyDescent="0.2">
      <c r="A39" s="7" t="s">
        <v>39</v>
      </c>
      <c r="B39" s="4" t="s">
        <v>36</v>
      </c>
      <c r="C39" s="12">
        <v>51924.426299999999</v>
      </c>
      <c r="D39" s="12">
        <v>2.2000000000000001E-3</v>
      </c>
      <c r="E39">
        <f t="shared" si="0"/>
        <v>26925.918728092216</v>
      </c>
      <c r="F39">
        <f t="shared" si="1"/>
        <v>26926</v>
      </c>
      <c r="G39">
        <f t="shared" si="6"/>
        <v>-3.8933600000746083E-2</v>
      </c>
      <c r="K39">
        <f t="shared" si="7"/>
        <v>-3.8933600000746083E-2</v>
      </c>
      <c r="O39">
        <f t="shared" ca="1" si="5"/>
        <v>-3.8218642972293729E-2</v>
      </c>
      <c r="Q39" s="1">
        <f t="shared" si="3"/>
        <v>36905.926299999999</v>
      </c>
    </row>
    <row r="40" spans="1:21" x14ac:dyDescent="0.2">
      <c r="A40" s="7" t="s">
        <v>39</v>
      </c>
      <c r="B40" s="4" t="s">
        <v>34</v>
      </c>
      <c r="C40" s="12">
        <v>52133.537199999999</v>
      </c>
      <c r="D40" s="12">
        <v>5.8999999999999999E-3</v>
      </c>
      <c r="E40">
        <f t="shared" si="0"/>
        <v>27362.427085403382</v>
      </c>
      <c r="F40">
        <f t="shared" si="1"/>
        <v>27362.5</v>
      </c>
      <c r="G40">
        <f t="shared" si="6"/>
        <v>-3.493000000162283E-2</v>
      </c>
      <c r="K40">
        <f t="shared" si="7"/>
        <v>-3.493000000162283E-2</v>
      </c>
      <c r="O40">
        <f t="shared" ca="1" si="5"/>
        <v>-3.9288814344762529E-2</v>
      </c>
      <c r="Q40" s="1">
        <f t="shared" si="3"/>
        <v>37115.037199999999</v>
      </c>
    </row>
    <row r="41" spans="1:21" x14ac:dyDescent="0.2">
      <c r="A41" s="7" t="s">
        <v>39</v>
      </c>
      <c r="B41" s="4" t="s">
        <v>36</v>
      </c>
      <c r="C41" s="12">
        <v>52138.561600000001</v>
      </c>
      <c r="D41" s="12">
        <v>3.8E-3</v>
      </c>
      <c r="E41">
        <f t="shared" si="0"/>
        <v>27372.915264596697</v>
      </c>
      <c r="F41">
        <f t="shared" si="1"/>
        <v>27373</v>
      </c>
      <c r="G41">
        <f t="shared" si="6"/>
        <v>-4.0592799996375106E-2</v>
      </c>
      <c r="K41">
        <f t="shared" si="7"/>
        <v>-4.0592799996375106E-2</v>
      </c>
      <c r="O41">
        <f t="shared" ca="1" si="5"/>
        <v>-3.931455729873945E-2</v>
      </c>
      <c r="Q41" s="1">
        <f t="shared" si="3"/>
        <v>37120.061600000001</v>
      </c>
    </row>
    <row r="42" spans="1:21" x14ac:dyDescent="0.2">
      <c r="A42" s="7" t="s">
        <v>39</v>
      </c>
      <c r="B42" s="4" t="s">
        <v>36</v>
      </c>
      <c r="C42" s="12">
        <v>52138.5645</v>
      </c>
      <c r="D42" s="12">
        <v>3.5999999999999999E-3</v>
      </c>
      <c r="E42">
        <f t="shared" si="0"/>
        <v>27372.921318199045</v>
      </c>
      <c r="F42">
        <f t="shared" si="1"/>
        <v>27373</v>
      </c>
      <c r="G42">
        <f t="shared" si="6"/>
        <v>-3.7692799996875692E-2</v>
      </c>
      <c r="K42">
        <f t="shared" si="7"/>
        <v>-3.7692799996875692E-2</v>
      </c>
      <c r="O42">
        <f t="shared" ca="1" si="5"/>
        <v>-3.931455729873945E-2</v>
      </c>
      <c r="Q42" s="1">
        <f t="shared" si="3"/>
        <v>37120.0645</v>
      </c>
    </row>
    <row r="43" spans="1:21" x14ac:dyDescent="0.2">
      <c r="A43" s="7" t="s">
        <v>39</v>
      </c>
      <c r="B43" s="4" t="s">
        <v>36</v>
      </c>
      <c r="C43" s="12">
        <v>52198.442600000002</v>
      </c>
      <c r="D43" s="12">
        <v>3.8999999999999998E-3</v>
      </c>
      <c r="E43">
        <f t="shared" si="0"/>
        <v>27497.913803382336</v>
      </c>
      <c r="F43">
        <f t="shared" si="1"/>
        <v>27498</v>
      </c>
      <c r="G43">
        <f t="shared" si="6"/>
        <v>-4.1292800000519492E-2</v>
      </c>
      <c r="K43">
        <f t="shared" si="7"/>
        <v>-4.1292800000519492E-2</v>
      </c>
      <c r="O43">
        <f t="shared" ca="1" si="5"/>
        <v>-3.9621021036559845E-2</v>
      </c>
      <c r="Q43" s="1">
        <f t="shared" si="3"/>
        <v>37179.942600000002</v>
      </c>
    </row>
    <row r="44" spans="1:21" x14ac:dyDescent="0.2">
      <c r="A44" s="7" t="s">
        <v>39</v>
      </c>
      <c r="B44" s="4" t="s">
        <v>36</v>
      </c>
      <c r="C44" s="12">
        <v>52198.444199999998</v>
      </c>
      <c r="D44" s="12">
        <v>3.2000000000000002E-3</v>
      </c>
      <c r="E44">
        <f t="shared" si="0"/>
        <v>27497.917143300867</v>
      </c>
      <c r="F44">
        <f t="shared" si="1"/>
        <v>27498</v>
      </c>
      <c r="G44">
        <f t="shared" si="6"/>
        <v>-3.9692800004559103E-2</v>
      </c>
      <c r="K44">
        <f t="shared" si="7"/>
        <v>-3.9692800004559103E-2</v>
      </c>
      <c r="O44">
        <f t="shared" ca="1" si="5"/>
        <v>-3.9621021036559845E-2</v>
      </c>
      <c r="Q44" s="1">
        <f t="shared" si="3"/>
        <v>37179.944199999998</v>
      </c>
    </row>
    <row r="45" spans="1:21" x14ac:dyDescent="0.2">
      <c r="A45" s="7" t="s">
        <v>39</v>
      </c>
      <c r="B45" s="4" t="s">
        <v>36</v>
      </c>
      <c r="C45" s="12">
        <v>52198.444600000003</v>
      </c>
      <c r="D45" s="12">
        <v>2.3E-3</v>
      </c>
      <c r="E45">
        <f t="shared" si="0"/>
        <v>27497.917978280511</v>
      </c>
      <c r="F45">
        <f t="shared" si="1"/>
        <v>27498</v>
      </c>
      <c r="G45">
        <f t="shared" si="6"/>
        <v>-3.9292800000112038E-2</v>
      </c>
      <c r="K45">
        <f t="shared" si="7"/>
        <v>-3.9292800000112038E-2</v>
      </c>
      <c r="O45">
        <f t="shared" ca="1" si="5"/>
        <v>-3.9621021036559845E-2</v>
      </c>
      <c r="Q45" s="1">
        <f t="shared" si="3"/>
        <v>37179.944600000003</v>
      </c>
    </row>
    <row r="46" spans="1:21" x14ac:dyDescent="0.2">
      <c r="A46" s="7" t="s">
        <v>39</v>
      </c>
      <c r="B46" s="4" t="s">
        <v>34</v>
      </c>
      <c r="C46" s="12">
        <v>52213.531799999997</v>
      </c>
      <c r="D46" s="12">
        <v>8.0999999999999996E-3</v>
      </c>
      <c r="E46">
        <f t="shared" si="0"/>
        <v>27529.411740147647</v>
      </c>
      <c r="F46">
        <f t="shared" si="1"/>
        <v>27529.5</v>
      </c>
      <c r="G46">
        <f t="shared" si="6"/>
        <v>-4.2281200003344566E-2</v>
      </c>
      <c r="K46">
        <f t="shared" si="7"/>
        <v>-4.2281200003344566E-2</v>
      </c>
      <c r="O46">
        <f t="shared" ca="1" si="5"/>
        <v>-3.9698249898490579E-2</v>
      </c>
      <c r="Q46" s="1">
        <f t="shared" si="3"/>
        <v>37195.031799999997</v>
      </c>
    </row>
    <row r="47" spans="1:21" x14ac:dyDescent="0.2">
      <c r="A47" s="7" t="s">
        <v>39</v>
      </c>
      <c r="B47" s="4" t="s">
        <v>34</v>
      </c>
      <c r="C47" s="12">
        <v>52229.343000000001</v>
      </c>
      <c r="D47" s="12">
        <v>3.5000000000000001E-3</v>
      </c>
      <c r="E47">
        <f t="shared" si="0"/>
        <v>27562.416815153876</v>
      </c>
      <c r="F47">
        <f t="shared" si="1"/>
        <v>27562.5</v>
      </c>
      <c r="G47">
        <f t="shared" si="6"/>
        <v>-3.9850000001024455E-2</v>
      </c>
      <c r="K47">
        <f t="shared" si="7"/>
        <v>-3.9850000001024455E-2</v>
      </c>
      <c r="O47">
        <f t="shared" ca="1" si="5"/>
        <v>-3.9779156325275164E-2</v>
      </c>
      <c r="Q47" s="1">
        <f t="shared" si="3"/>
        <v>37210.843000000001</v>
      </c>
    </row>
    <row r="48" spans="1:21" x14ac:dyDescent="0.2">
      <c r="A48" s="7" t="s">
        <v>39</v>
      </c>
      <c r="B48" s="4" t="s">
        <v>34</v>
      </c>
      <c r="C48" s="12">
        <v>52229.3439</v>
      </c>
      <c r="D48" s="12">
        <v>7.4000000000000003E-3</v>
      </c>
      <c r="E48">
        <f t="shared" si="0"/>
        <v>27562.418693858053</v>
      </c>
      <c r="F48">
        <f t="shared" si="1"/>
        <v>27562.5</v>
      </c>
      <c r="G48">
        <f t="shared" si="6"/>
        <v>-3.8950000001932494E-2</v>
      </c>
      <c r="K48">
        <f t="shared" si="7"/>
        <v>-3.8950000001932494E-2</v>
      </c>
      <c r="O48">
        <f t="shared" ca="1" si="5"/>
        <v>-3.9779156325275164E-2</v>
      </c>
      <c r="Q48" s="1">
        <f t="shared" si="3"/>
        <v>37210.8439</v>
      </c>
    </row>
    <row r="49" spans="1:17" x14ac:dyDescent="0.2">
      <c r="A49" s="7" t="s">
        <v>39</v>
      </c>
      <c r="B49" s="4" t="s">
        <v>34</v>
      </c>
      <c r="C49" s="12">
        <v>52229.346599999997</v>
      </c>
      <c r="D49" s="12">
        <v>3.3E-3</v>
      </c>
      <c r="E49">
        <f t="shared" si="0"/>
        <v>27562.424329970581</v>
      </c>
      <c r="F49">
        <f t="shared" si="1"/>
        <v>27562.5</v>
      </c>
      <c r="G49">
        <f t="shared" si="6"/>
        <v>-3.6250000004656613E-2</v>
      </c>
      <c r="K49">
        <f t="shared" si="7"/>
        <v>-3.6250000004656613E-2</v>
      </c>
      <c r="O49">
        <f t="shared" ca="1" si="5"/>
        <v>-3.9779156325275164E-2</v>
      </c>
      <c r="Q49" s="1">
        <f t="shared" si="3"/>
        <v>37210.846599999997</v>
      </c>
    </row>
    <row r="50" spans="1:17" x14ac:dyDescent="0.2">
      <c r="A50" s="7" t="s">
        <v>39</v>
      </c>
      <c r="B50" s="4" t="s">
        <v>34</v>
      </c>
      <c r="C50" s="12">
        <v>52234.611499999999</v>
      </c>
      <c r="D50" s="12">
        <v>3.8E-3</v>
      </c>
      <c r="E50">
        <f t="shared" si="0"/>
        <v>27573.41454066935</v>
      </c>
      <c r="F50">
        <f t="shared" si="1"/>
        <v>27573.5</v>
      </c>
      <c r="G50">
        <f t="shared" si="6"/>
        <v>-4.0939600003184751E-2</v>
      </c>
      <c r="K50">
        <f t="shared" si="7"/>
        <v>-4.0939600003184751E-2</v>
      </c>
      <c r="O50">
        <f t="shared" ca="1" si="5"/>
        <v>-3.9806125134203355E-2</v>
      </c>
      <c r="Q50" s="1">
        <f t="shared" si="3"/>
        <v>37216.111499999999</v>
      </c>
    </row>
    <row r="51" spans="1:17" x14ac:dyDescent="0.2">
      <c r="A51" s="7" t="s">
        <v>39</v>
      </c>
      <c r="B51" s="4" t="s">
        <v>36</v>
      </c>
      <c r="C51" s="12">
        <v>52578.331899999997</v>
      </c>
      <c r="D51" s="12">
        <v>1.8E-3</v>
      </c>
      <c r="E51">
        <f t="shared" si="0"/>
        <v>28290.913375872755</v>
      </c>
      <c r="F51">
        <f t="shared" si="1"/>
        <v>28291</v>
      </c>
      <c r="G51">
        <f t="shared" si="6"/>
        <v>-4.1497600002912804E-2</v>
      </c>
      <c r="K51">
        <f t="shared" si="7"/>
        <v>-4.1497600002912804E-2</v>
      </c>
      <c r="O51">
        <f t="shared" ca="1" si="5"/>
        <v>-4.1565226989292395E-2</v>
      </c>
      <c r="Q51" s="1">
        <f t="shared" si="3"/>
        <v>37559.831899999997</v>
      </c>
    </row>
    <row r="52" spans="1:17" x14ac:dyDescent="0.2">
      <c r="A52" s="7" t="s">
        <v>39</v>
      </c>
      <c r="B52" s="4" t="s">
        <v>36</v>
      </c>
      <c r="C52" s="12">
        <v>52578.332799999996</v>
      </c>
      <c r="D52" s="12">
        <v>2.5000000000000001E-3</v>
      </c>
      <c r="E52">
        <f t="shared" si="0"/>
        <v>28290.915254576932</v>
      </c>
      <c r="F52">
        <f t="shared" si="1"/>
        <v>28291</v>
      </c>
      <c r="G52">
        <f t="shared" si="6"/>
        <v>-4.0597600003820844E-2</v>
      </c>
      <c r="K52">
        <f t="shared" si="7"/>
        <v>-4.0597600003820844E-2</v>
      </c>
      <c r="O52">
        <f t="shared" ca="1" si="5"/>
        <v>-4.1565226989292395E-2</v>
      </c>
      <c r="Q52" s="1">
        <f t="shared" si="3"/>
        <v>37559.832799999996</v>
      </c>
    </row>
    <row r="53" spans="1:17" x14ac:dyDescent="0.2">
      <c r="A53" s="7" t="s">
        <v>39</v>
      </c>
      <c r="B53" s="4" t="s">
        <v>34</v>
      </c>
      <c r="C53" s="12">
        <v>52578.571199999998</v>
      </c>
      <c r="D53" s="12">
        <v>2.7000000000000001E-3</v>
      </c>
      <c r="E53">
        <f t="shared" ref="E53:E81" si="8">+(C53-C$7)/C$8</f>
        <v>28291.412902439304</v>
      </c>
      <c r="F53">
        <f t="shared" ref="F53:F81" si="9">ROUND(2*E53,0)/2</f>
        <v>28291.5</v>
      </c>
      <c r="G53">
        <f t="shared" si="6"/>
        <v>-4.1724400005477946E-2</v>
      </c>
      <c r="K53">
        <f t="shared" si="7"/>
        <v>-4.1724400005477946E-2</v>
      </c>
      <c r="O53">
        <f t="shared" ca="1" si="5"/>
        <v>-4.1566452844243679E-2</v>
      </c>
      <c r="Q53" s="1">
        <f t="shared" ref="Q53:Q81" si="10">+C53-15018.5</f>
        <v>37560.071199999998</v>
      </c>
    </row>
    <row r="54" spans="1:17" x14ac:dyDescent="0.2">
      <c r="A54" s="7" t="s">
        <v>39</v>
      </c>
      <c r="B54" s="4" t="s">
        <v>34</v>
      </c>
      <c r="C54" s="12">
        <v>52578.575199999999</v>
      </c>
      <c r="D54" s="12">
        <v>4.5999999999999999E-3</v>
      </c>
      <c r="E54">
        <f t="shared" si="8"/>
        <v>28291.421252235654</v>
      </c>
      <c r="F54">
        <f t="shared" si="9"/>
        <v>28291.5</v>
      </c>
      <c r="G54">
        <f t="shared" si="6"/>
        <v>-3.7724400004663039E-2</v>
      </c>
      <c r="K54">
        <f t="shared" si="7"/>
        <v>-3.7724400004663039E-2</v>
      </c>
      <c r="O54">
        <f t="shared" ca="1" si="5"/>
        <v>-4.1566452844243679E-2</v>
      </c>
      <c r="Q54" s="1">
        <f t="shared" si="10"/>
        <v>37560.075199999999</v>
      </c>
    </row>
    <row r="55" spans="1:17" x14ac:dyDescent="0.2">
      <c r="A55" s="7" t="s">
        <v>39</v>
      </c>
      <c r="B55" s="4" t="s">
        <v>34</v>
      </c>
      <c r="C55" s="12">
        <v>52585.276100000003</v>
      </c>
      <c r="D55" s="12">
        <v>9.7999999999999997E-3</v>
      </c>
      <c r="E55">
        <f t="shared" si="8"/>
        <v>28305.40903982352</v>
      </c>
      <c r="F55">
        <f t="shared" si="9"/>
        <v>28305.5</v>
      </c>
      <c r="G55">
        <f t="shared" si="6"/>
        <v>-4.357480000180658E-2</v>
      </c>
      <c r="K55">
        <f t="shared" si="7"/>
        <v>-4.357480000180658E-2</v>
      </c>
      <c r="O55">
        <f t="shared" ca="1" si="5"/>
        <v>-4.1600776782879559E-2</v>
      </c>
      <c r="Q55" s="1">
        <f t="shared" si="10"/>
        <v>37566.776100000003</v>
      </c>
    </row>
    <row r="56" spans="1:17" x14ac:dyDescent="0.2">
      <c r="A56" s="7" t="s">
        <v>39</v>
      </c>
      <c r="B56" s="4" t="s">
        <v>34</v>
      </c>
      <c r="C56" s="12">
        <v>52585.2814</v>
      </c>
      <c r="D56" s="12">
        <v>3.5000000000000001E-3</v>
      </c>
      <c r="E56">
        <f t="shared" si="8"/>
        <v>28305.420103303677</v>
      </c>
      <c r="F56">
        <f t="shared" si="9"/>
        <v>28305.5</v>
      </c>
      <c r="G56">
        <f t="shared" si="6"/>
        <v>-3.8274800004728604E-2</v>
      </c>
      <c r="K56">
        <f t="shared" si="7"/>
        <v>-3.8274800004728604E-2</v>
      </c>
      <c r="O56">
        <f t="shared" ca="1" si="5"/>
        <v>-4.1600776782879559E-2</v>
      </c>
      <c r="Q56" s="1">
        <f t="shared" si="10"/>
        <v>37566.7814</v>
      </c>
    </row>
    <row r="57" spans="1:17" x14ac:dyDescent="0.2">
      <c r="A57" s="7" t="s">
        <v>39</v>
      </c>
      <c r="B57" s="4" t="s">
        <v>34</v>
      </c>
      <c r="C57" s="12">
        <v>52900.491399999999</v>
      </c>
      <c r="D57" s="12">
        <v>4.4000000000000003E-3</v>
      </c>
      <c r="E57">
        <f t="shared" si="8"/>
        <v>28963.404930053752</v>
      </c>
      <c r="F57">
        <f t="shared" si="9"/>
        <v>28963.5</v>
      </c>
      <c r="G57">
        <f t="shared" si="6"/>
        <v>-4.5543600004748441E-2</v>
      </c>
      <c r="K57">
        <f t="shared" si="7"/>
        <v>-4.5543600004748441E-2</v>
      </c>
      <c r="O57">
        <f t="shared" ca="1" si="5"/>
        <v>-4.3214001898766105E-2</v>
      </c>
      <c r="Q57" s="1">
        <f t="shared" si="10"/>
        <v>37881.991399999999</v>
      </c>
    </row>
    <row r="58" spans="1:17" x14ac:dyDescent="0.2">
      <c r="A58" s="7" t="s">
        <v>39</v>
      </c>
      <c r="B58" s="4" t="s">
        <v>34</v>
      </c>
      <c r="C58" s="12">
        <v>52900.492100000003</v>
      </c>
      <c r="D58" s="12">
        <v>4.1999999999999997E-3</v>
      </c>
      <c r="E58">
        <f t="shared" si="8"/>
        <v>28963.406391268119</v>
      </c>
      <c r="F58">
        <f t="shared" si="9"/>
        <v>28963.5</v>
      </c>
      <c r="G58">
        <f t="shared" si="6"/>
        <v>-4.4843600000604056E-2</v>
      </c>
      <c r="K58">
        <f t="shared" si="7"/>
        <v>-4.4843600000604056E-2</v>
      </c>
      <c r="O58">
        <f t="shared" ref="O58:O81" ca="1" si="11">+C$11+C$12*$F58</f>
        <v>-4.3214001898766105E-2</v>
      </c>
      <c r="Q58" s="1">
        <f t="shared" si="10"/>
        <v>37881.992100000003</v>
      </c>
    </row>
    <row r="59" spans="1:17" x14ac:dyDescent="0.2">
      <c r="A59" s="7" t="s">
        <v>39</v>
      </c>
      <c r="B59" s="4" t="s">
        <v>34</v>
      </c>
      <c r="C59" s="12">
        <v>52900.495300000002</v>
      </c>
      <c r="D59" s="12">
        <v>4.4000000000000003E-3</v>
      </c>
      <c r="E59">
        <f t="shared" si="8"/>
        <v>28963.413071105198</v>
      </c>
      <c r="F59">
        <f t="shared" si="9"/>
        <v>28963.5</v>
      </c>
      <c r="G59">
        <f t="shared" si="6"/>
        <v>-4.1643600001407322E-2</v>
      </c>
      <c r="K59">
        <f t="shared" si="7"/>
        <v>-4.1643600001407322E-2</v>
      </c>
      <c r="O59">
        <f t="shared" ca="1" si="11"/>
        <v>-4.3214001898766105E-2</v>
      </c>
      <c r="Q59" s="1">
        <f t="shared" si="10"/>
        <v>37881.995300000002</v>
      </c>
    </row>
    <row r="60" spans="1:17" x14ac:dyDescent="0.2">
      <c r="A60" s="7" t="s">
        <v>39</v>
      </c>
      <c r="B60" s="4" t="s">
        <v>34</v>
      </c>
      <c r="C60" s="12">
        <v>52900.4954</v>
      </c>
      <c r="D60" s="12">
        <v>4.1000000000000003E-3</v>
      </c>
      <c r="E60">
        <f t="shared" si="8"/>
        <v>28963.413279850101</v>
      </c>
      <c r="F60">
        <f t="shared" si="9"/>
        <v>28963.5</v>
      </c>
      <c r="G60">
        <f t="shared" si="6"/>
        <v>-4.1543600003933534E-2</v>
      </c>
      <c r="K60">
        <f t="shared" si="7"/>
        <v>-4.1543600003933534E-2</v>
      </c>
      <c r="O60">
        <f t="shared" ca="1" si="11"/>
        <v>-4.3214001898766105E-2</v>
      </c>
      <c r="Q60" s="1">
        <f t="shared" si="10"/>
        <v>37881.9954</v>
      </c>
    </row>
    <row r="61" spans="1:17" x14ac:dyDescent="0.2">
      <c r="A61" s="42" t="s">
        <v>225</v>
      </c>
      <c r="B61" s="38" t="s">
        <v>34</v>
      </c>
      <c r="C61" s="39">
        <v>52995.823900000003</v>
      </c>
      <c r="D61" s="13"/>
      <c r="E61">
        <f t="shared" si="8"/>
        <v>29162.406670151318</v>
      </c>
      <c r="F61">
        <f t="shared" si="9"/>
        <v>29162.5</v>
      </c>
      <c r="G61">
        <f t="shared" si="6"/>
        <v>-4.4710000001941808E-2</v>
      </c>
      <c r="K61">
        <f t="shared" si="7"/>
        <v>-4.4710000001941808E-2</v>
      </c>
      <c r="O61">
        <f t="shared" ca="1" si="11"/>
        <v>-4.3701892169376158E-2</v>
      </c>
      <c r="Q61" s="1">
        <f t="shared" si="10"/>
        <v>37977.323900000003</v>
      </c>
    </row>
    <row r="62" spans="1:17" x14ac:dyDescent="0.2">
      <c r="A62" s="42" t="s">
        <v>225</v>
      </c>
      <c r="B62" s="38" t="s">
        <v>34</v>
      </c>
      <c r="C62" s="39">
        <v>52999.657700000003</v>
      </c>
      <c r="D62" s="13"/>
      <c r="E62">
        <f t="shared" si="8"/>
        <v>29170.409532461508</v>
      </c>
      <c r="F62">
        <f t="shared" si="9"/>
        <v>29170.5</v>
      </c>
      <c r="G62">
        <f t="shared" si="6"/>
        <v>-4.3338800001947675E-2</v>
      </c>
      <c r="K62">
        <f t="shared" si="7"/>
        <v>-4.3338800001947675E-2</v>
      </c>
      <c r="O62">
        <f t="shared" ca="1" si="11"/>
        <v>-4.3721505848596673E-2</v>
      </c>
      <c r="Q62" s="1">
        <f t="shared" si="10"/>
        <v>37981.157700000003</v>
      </c>
    </row>
    <row r="63" spans="1:17" x14ac:dyDescent="0.2">
      <c r="A63" s="42" t="s">
        <v>225</v>
      </c>
      <c r="B63" s="38" t="s">
        <v>36</v>
      </c>
      <c r="C63" s="39">
        <v>53000.854200000002</v>
      </c>
      <c r="D63" s="13"/>
      <c r="E63">
        <f t="shared" si="8"/>
        <v>29172.90716529424</v>
      </c>
      <c r="F63">
        <f t="shared" si="9"/>
        <v>29173</v>
      </c>
      <c r="G63">
        <f t="shared" si="6"/>
        <v>-4.4472800000221469E-2</v>
      </c>
      <c r="K63">
        <f t="shared" si="7"/>
        <v>-4.4472800000221469E-2</v>
      </c>
      <c r="O63">
        <f t="shared" ca="1" si="11"/>
        <v>-4.3727635123353079E-2</v>
      </c>
      <c r="Q63" s="1">
        <f t="shared" si="10"/>
        <v>37982.354200000002</v>
      </c>
    </row>
    <row r="64" spans="1:17" x14ac:dyDescent="0.2">
      <c r="A64" s="9" t="s">
        <v>41</v>
      </c>
      <c r="B64" s="2" t="s">
        <v>36</v>
      </c>
      <c r="C64" s="12">
        <v>53262.895799999998</v>
      </c>
      <c r="D64" s="12">
        <v>2.0000000000000001E-4</v>
      </c>
      <c r="E64">
        <f t="shared" si="8"/>
        <v>29719.905664000849</v>
      </c>
      <c r="F64">
        <f t="shared" si="9"/>
        <v>29720</v>
      </c>
      <c r="G64">
        <f t="shared" si="6"/>
        <v>-4.5192000005044974E-2</v>
      </c>
      <c r="K64">
        <f t="shared" si="7"/>
        <v>-4.5192000005044974E-2</v>
      </c>
      <c r="O64">
        <f t="shared" ca="1" si="11"/>
        <v>-4.506872044005511E-2</v>
      </c>
      <c r="Q64" s="1">
        <f t="shared" si="10"/>
        <v>38244.395799999998</v>
      </c>
    </row>
    <row r="65" spans="1:17" x14ac:dyDescent="0.2">
      <c r="A65" s="42" t="s">
        <v>225</v>
      </c>
      <c r="B65" s="38" t="s">
        <v>34</v>
      </c>
      <c r="C65" s="39">
        <v>53313.9182</v>
      </c>
      <c r="D65" s="13"/>
      <c r="E65">
        <f t="shared" si="8"/>
        <v>29826.412326303358</v>
      </c>
      <c r="F65">
        <f t="shared" si="9"/>
        <v>29826.5</v>
      </c>
      <c r="G65">
        <f t="shared" si="6"/>
        <v>-4.2000400004326366E-2</v>
      </c>
      <c r="K65">
        <f t="shared" si="7"/>
        <v>-4.2000400004326366E-2</v>
      </c>
      <c r="O65">
        <f t="shared" ca="1" si="11"/>
        <v>-4.5329827544678084E-2</v>
      </c>
      <c r="Q65" s="1">
        <f t="shared" si="10"/>
        <v>38295.4182</v>
      </c>
    </row>
    <row r="66" spans="1:17" x14ac:dyDescent="0.2">
      <c r="A66" s="42" t="s">
        <v>225</v>
      </c>
      <c r="B66" s="38" t="s">
        <v>34</v>
      </c>
      <c r="C66" s="39">
        <v>53319.660199999998</v>
      </c>
      <c r="D66" s="13"/>
      <c r="E66">
        <f t="shared" si="8"/>
        <v>29838.398458961579</v>
      </c>
      <c r="F66">
        <f t="shared" si="9"/>
        <v>29838.5</v>
      </c>
      <c r="G66">
        <f t="shared" si="6"/>
        <v>-4.8643600006471388E-2</v>
      </c>
      <c r="K66">
        <f t="shared" si="7"/>
        <v>-4.8643600006471388E-2</v>
      </c>
      <c r="O66">
        <f t="shared" ca="1" si="11"/>
        <v>-4.5359248063508828E-2</v>
      </c>
      <c r="Q66" s="1">
        <f t="shared" si="10"/>
        <v>38301.160199999998</v>
      </c>
    </row>
    <row r="67" spans="1:17" x14ac:dyDescent="0.2">
      <c r="A67" s="42" t="s">
        <v>225</v>
      </c>
      <c r="B67" s="38" t="s">
        <v>36</v>
      </c>
      <c r="C67" s="39">
        <v>53319.902199999997</v>
      </c>
      <c r="D67" s="13"/>
      <c r="E67">
        <f t="shared" si="8"/>
        <v>29838.90362164066</v>
      </c>
      <c r="F67">
        <f t="shared" si="9"/>
        <v>29839</v>
      </c>
      <c r="G67">
        <f t="shared" si="6"/>
        <v>-4.6170400004484691E-2</v>
      </c>
      <c r="K67">
        <f t="shared" si="7"/>
        <v>-4.6170400004484691E-2</v>
      </c>
      <c r="O67">
        <f t="shared" ca="1" si="11"/>
        <v>-4.5360473918460112E-2</v>
      </c>
      <c r="Q67" s="1">
        <f t="shared" si="10"/>
        <v>38301.402199999997</v>
      </c>
    </row>
    <row r="68" spans="1:17" x14ac:dyDescent="0.2">
      <c r="A68" s="15" t="s">
        <v>50</v>
      </c>
      <c r="B68" s="3" t="s">
        <v>36</v>
      </c>
      <c r="C68" s="11">
        <v>53713.204100000003</v>
      </c>
      <c r="D68" s="16">
        <v>5.0000000000000001E-4</v>
      </c>
      <c r="E68">
        <f t="shared" si="8"/>
        <v>30659.90131375696</v>
      </c>
      <c r="F68">
        <f t="shared" si="9"/>
        <v>30660</v>
      </c>
      <c r="G68">
        <f t="shared" si="6"/>
        <v>-4.7275999997509643E-2</v>
      </c>
      <c r="K68">
        <f t="shared" si="7"/>
        <v>-4.7275999997509643E-2</v>
      </c>
      <c r="O68">
        <f t="shared" ca="1" si="11"/>
        <v>-4.7373327748464436E-2</v>
      </c>
      <c r="Q68" s="1">
        <f t="shared" si="10"/>
        <v>38694.704100000003</v>
      </c>
    </row>
    <row r="69" spans="1:17" x14ac:dyDescent="0.2">
      <c r="A69" s="37" t="s">
        <v>186</v>
      </c>
      <c r="B69" s="38" t="s">
        <v>36</v>
      </c>
      <c r="C69" s="39">
        <v>54838.017099999997</v>
      </c>
      <c r="D69" s="13"/>
      <c r="E69">
        <f t="shared" si="8"/>
        <v>33007.891183784021</v>
      </c>
      <c r="F69">
        <f t="shared" si="9"/>
        <v>33008</v>
      </c>
      <c r="G69">
        <f t="shared" si="6"/>
        <v>-5.2128800001810305E-2</v>
      </c>
      <c r="K69">
        <f t="shared" si="7"/>
        <v>-5.2128800001810305E-2</v>
      </c>
      <c r="O69">
        <f t="shared" ca="1" si="11"/>
        <v>-5.3129942599682664E-2</v>
      </c>
      <c r="Q69" s="1">
        <f t="shared" si="10"/>
        <v>39819.517099999997</v>
      </c>
    </row>
    <row r="70" spans="1:17" x14ac:dyDescent="0.2">
      <c r="A70" s="37" t="s">
        <v>186</v>
      </c>
      <c r="B70" s="38" t="s">
        <v>34</v>
      </c>
      <c r="C70" s="39">
        <v>54843.046799999996</v>
      </c>
      <c r="D70" s="13"/>
      <c r="E70">
        <f t="shared" si="8"/>
        <v>33018.390426457489</v>
      </c>
      <c r="F70">
        <f t="shared" si="9"/>
        <v>33018.5</v>
      </c>
      <c r="G70">
        <f t="shared" si="6"/>
        <v>-5.2491600006760564E-2</v>
      </c>
      <c r="K70">
        <f t="shared" si="7"/>
        <v>-5.2491600006760564E-2</v>
      </c>
      <c r="O70">
        <f t="shared" ca="1" si="11"/>
        <v>-5.3155685553659571E-2</v>
      </c>
      <c r="Q70" s="1">
        <f t="shared" si="10"/>
        <v>39824.546799999996</v>
      </c>
    </row>
    <row r="71" spans="1:17" x14ac:dyDescent="0.2">
      <c r="A71" s="17" t="s">
        <v>51</v>
      </c>
      <c r="B71" s="18" t="s">
        <v>36</v>
      </c>
      <c r="C71" s="17">
        <v>55114.910600000003</v>
      </c>
      <c r="D71" s="17">
        <v>2.9999999999999997E-4</v>
      </c>
      <c r="E71">
        <f t="shared" si="8"/>
        <v>33585.892267587595</v>
      </c>
      <c r="F71">
        <f t="shared" si="9"/>
        <v>33586</v>
      </c>
      <c r="G71">
        <f t="shared" si="6"/>
        <v>-5.1609599999210332E-2</v>
      </c>
      <c r="K71">
        <f t="shared" si="7"/>
        <v>-5.1609599999210332E-2</v>
      </c>
      <c r="O71">
        <f t="shared" ca="1" si="11"/>
        <v>-5.4547030923364145E-2</v>
      </c>
      <c r="Q71" s="1">
        <f t="shared" si="10"/>
        <v>40096.410600000003</v>
      </c>
    </row>
    <row r="72" spans="1:17" x14ac:dyDescent="0.2">
      <c r="A72" s="17" t="s">
        <v>51</v>
      </c>
      <c r="B72" s="18" t="s">
        <v>34</v>
      </c>
      <c r="C72" s="17">
        <v>55119.942999999999</v>
      </c>
      <c r="D72" s="17">
        <v>6.9999999999999999E-4</v>
      </c>
      <c r="E72">
        <f t="shared" si="8"/>
        <v>33596.397146373594</v>
      </c>
      <c r="F72">
        <f t="shared" si="9"/>
        <v>33596.5</v>
      </c>
      <c r="G72">
        <f t="shared" si="6"/>
        <v>-4.9272399999608751E-2</v>
      </c>
      <c r="K72">
        <f t="shared" si="7"/>
        <v>-4.9272399999608751E-2</v>
      </c>
      <c r="O72">
        <f t="shared" ca="1" si="11"/>
        <v>-5.4572773877341066E-2</v>
      </c>
      <c r="Q72" s="1">
        <f t="shared" si="10"/>
        <v>40101.442999999999</v>
      </c>
    </row>
    <row r="73" spans="1:17" x14ac:dyDescent="0.2">
      <c r="A73" s="17" t="s">
        <v>51</v>
      </c>
      <c r="B73" s="18" t="s">
        <v>34</v>
      </c>
      <c r="C73" s="17">
        <v>55121.855000000003</v>
      </c>
      <c r="D73" s="17">
        <v>2.9999999999999997E-4</v>
      </c>
      <c r="E73">
        <f t="shared" si="8"/>
        <v>33600.388349028173</v>
      </c>
      <c r="F73">
        <f t="shared" si="9"/>
        <v>33600.5</v>
      </c>
      <c r="G73">
        <f t="shared" si="6"/>
        <v>-5.3486799995880574E-2</v>
      </c>
      <c r="K73">
        <f t="shared" si="7"/>
        <v>-5.3486799995880574E-2</v>
      </c>
      <c r="O73">
        <f t="shared" ca="1" si="11"/>
        <v>-5.4582580716951309E-2</v>
      </c>
      <c r="Q73" s="1">
        <f t="shared" si="10"/>
        <v>40103.355000000003</v>
      </c>
    </row>
    <row r="74" spans="1:17" x14ac:dyDescent="0.2">
      <c r="A74" s="19" t="s">
        <v>54</v>
      </c>
      <c r="B74" s="20" t="s">
        <v>36</v>
      </c>
      <c r="C74" s="21">
        <v>55543.6587</v>
      </c>
      <c r="D74" s="21">
        <v>2.9999999999999997E-4</v>
      </c>
      <c r="E74">
        <f t="shared" si="8"/>
        <v>34480.882097535636</v>
      </c>
      <c r="F74">
        <f t="shared" si="9"/>
        <v>34481</v>
      </c>
      <c r="G74">
        <f t="shared" si="6"/>
        <v>-5.6481599996914156E-2</v>
      </c>
      <c r="K74">
        <f t="shared" si="7"/>
        <v>-5.6481599996914156E-2</v>
      </c>
      <c r="O74">
        <f t="shared" ca="1" si="11"/>
        <v>-5.6741311286158141E-2</v>
      </c>
      <c r="Q74" s="1">
        <f t="shared" si="10"/>
        <v>40525.1587</v>
      </c>
    </row>
    <row r="75" spans="1:17" x14ac:dyDescent="0.2">
      <c r="A75" s="22" t="s">
        <v>55</v>
      </c>
      <c r="B75" s="23" t="s">
        <v>36</v>
      </c>
      <c r="C75" s="22">
        <v>55847.856399999997</v>
      </c>
      <c r="D75" s="22">
        <v>1.1000000000000001E-3</v>
      </c>
      <c r="E75">
        <f t="shared" si="8"/>
        <v>35115.879308703654</v>
      </c>
      <c r="F75">
        <f t="shared" si="9"/>
        <v>35116</v>
      </c>
      <c r="G75">
        <f t="shared" si="6"/>
        <v>-5.7817600005364511E-2</v>
      </c>
      <c r="K75">
        <f t="shared" si="7"/>
        <v>-5.7817600005364511E-2</v>
      </c>
      <c r="O75">
        <f t="shared" ca="1" si="11"/>
        <v>-5.8298147074285725E-2</v>
      </c>
      <c r="Q75" s="1">
        <f t="shared" si="10"/>
        <v>40829.356399999997</v>
      </c>
    </row>
    <row r="76" spans="1:17" x14ac:dyDescent="0.2">
      <c r="A76" s="37" t="s">
        <v>214</v>
      </c>
      <c r="B76" s="38" t="s">
        <v>36</v>
      </c>
      <c r="C76" s="39">
        <v>55859.353999999999</v>
      </c>
      <c r="D76" s="13"/>
      <c r="E76">
        <f t="shared" si="8"/>
        <v>35139.879963327687</v>
      </c>
      <c r="F76">
        <f t="shared" si="9"/>
        <v>35140</v>
      </c>
      <c r="G76">
        <f t="shared" si="6"/>
        <v>-5.7504000003973488E-2</v>
      </c>
      <c r="K76">
        <f t="shared" si="7"/>
        <v>-5.7504000003973488E-2</v>
      </c>
      <c r="O76">
        <f t="shared" ca="1" si="11"/>
        <v>-5.8356988111947242E-2</v>
      </c>
      <c r="Q76" s="1">
        <f t="shared" si="10"/>
        <v>40840.853999999999</v>
      </c>
    </row>
    <row r="77" spans="1:17" x14ac:dyDescent="0.2">
      <c r="A77" s="37" t="s">
        <v>214</v>
      </c>
      <c r="B77" s="38" t="s">
        <v>34</v>
      </c>
      <c r="C77" s="39">
        <v>55859.595500000003</v>
      </c>
      <c r="D77" s="13"/>
      <c r="E77">
        <f t="shared" si="8"/>
        <v>35140.384082282239</v>
      </c>
      <c r="F77">
        <f t="shared" si="9"/>
        <v>35140.5</v>
      </c>
      <c r="G77">
        <f t="shared" si="6"/>
        <v>-5.5530799996631686E-2</v>
      </c>
      <c r="K77">
        <f t="shared" si="7"/>
        <v>-5.5530799996631686E-2</v>
      </c>
      <c r="O77">
        <f t="shared" ca="1" si="11"/>
        <v>-5.8358213966898526E-2</v>
      </c>
      <c r="Q77" s="1">
        <f t="shared" si="10"/>
        <v>40841.095500000003</v>
      </c>
    </row>
    <row r="78" spans="1:17" x14ac:dyDescent="0.2">
      <c r="A78" s="37" t="s">
        <v>214</v>
      </c>
      <c r="B78" s="38" t="s">
        <v>36</v>
      </c>
      <c r="C78" s="39">
        <v>55894.324399999998</v>
      </c>
      <c r="D78" s="13"/>
      <c r="E78">
        <f t="shared" si="8"/>
        <v>35212.878892883797</v>
      </c>
      <c r="F78">
        <f t="shared" si="9"/>
        <v>35213</v>
      </c>
      <c r="G78">
        <f t="shared" si="6"/>
        <v>-5.8016800001496449E-2</v>
      </c>
      <c r="K78">
        <f t="shared" si="7"/>
        <v>-5.8016800001496449E-2</v>
      </c>
      <c r="O78">
        <f t="shared" ca="1" si="11"/>
        <v>-5.853596293483436E-2</v>
      </c>
      <c r="Q78" s="1">
        <f t="shared" si="10"/>
        <v>40875.824399999998</v>
      </c>
    </row>
    <row r="79" spans="1:17" x14ac:dyDescent="0.2">
      <c r="A79" s="40" t="s">
        <v>224</v>
      </c>
      <c r="B79" s="41" t="s">
        <v>34</v>
      </c>
      <c r="C79" s="40">
        <v>57301.055200000003</v>
      </c>
      <c r="D79" s="40" t="s">
        <v>65</v>
      </c>
      <c r="E79">
        <f t="shared" si="8"/>
        <v>38149.35781716284</v>
      </c>
      <c r="F79">
        <f t="shared" si="9"/>
        <v>38149.5</v>
      </c>
      <c r="G79">
        <f t="shared" si="6"/>
        <v>-6.8113200002699159E-2</v>
      </c>
      <c r="K79">
        <f t="shared" si="7"/>
        <v>-6.8113200002699159E-2</v>
      </c>
      <c r="O79">
        <f t="shared" ca="1" si="11"/>
        <v>-6.5735409063710976E-2</v>
      </c>
      <c r="Q79" s="1">
        <f t="shared" si="10"/>
        <v>42282.555200000003</v>
      </c>
    </row>
    <row r="80" spans="1:17" x14ac:dyDescent="0.2">
      <c r="A80" s="40" t="s">
        <v>224</v>
      </c>
      <c r="B80" s="41" t="s">
        <v>36</v>
      </c>
      <c r="C80" s="40">
        <v>57301.292600000001</v>
      </c>
      <c r="D80" s="40" t="s">
        <v>65</v>
      </c>
      <c r="E80">
        <f t="shared" si="8"/>
        <v>38149.853377576117</v>
      </c>
      <c r="F80">
        <f t="shared" si="9"/>
        <v>38150</v>
      </c>
      <c r="G80">
        <f t="shared" si="6"/>
        <v>-7.0240000000922009E-2</v>
      </c>
      <c r="K80">
        <f t="shared" si="7"/>
        <v>-7.0240000000922009E-2</v>
      </c>
      <c r="O80">
        <f t="shared" ca="1" si="11"/>
        <v>-6.5736634918662259E-2</v>
      </c>
      <c r="Q80" s="1">
        <f t="shared" si="10"/>
        <v>42282.792600000001</v>
      </c>
    </row>
    <row r="81" spans="1:17" x14ac:dyDescent="0.2">
      <c r="A81" s="40" t="s">
        <v>224</v>
      </c>
      <c r="B81" s="41" t="s">
        <v>36</v>
      </c>
      <c r="C81" s="40">
        <v>57302.250999999997</v>
      </c>
      <c r="D81" s="40" t="s">
        <v>65</v>
      </c>
      <c r="E81">
        <f t="shared" si="8"/>
        <v>38151.8539887812</v>
      </c>
      <c r="F81">
        <f t="shared" si="9"/>
        <v>38152</v>
      </c>
      <c r="G81">
        <f t="shared" si="6"/>
        <v>-6.9947200005117338E-2</v>
      </c>
      <c r="O81">
        <f t="shared" ca="1" si="11"/>
        <v>-6.5741538338467381E-2</v>
      </c>
      <c r="Q81" s="1">
        <f t="shared" si="10"/>
        <v>42283.750999999997</v>
      </c>
    </row>
    <row r="82" spans="1:17" x14ac:dyDescent="0.2">
      <c r="B82" s="3"/>
      <c r="C82" s="12"/>
      <c r="D82" s="12"/>
      <c r="Q82" s="1"/>
    </row>
    <row r="83" spans="1:17" x14ac:dyDescent="0.2">
      <c r="B83" s="3"/>
      <c r="C83" s="12"/>
      <c r="D83" s="12"/>
      <c r="Q83" s="1"/>
    </row>
    <row r="84" spans="1:17" x14ac:dyDescent="0.2">
      <c r="C84" s="12"/>
      <c r="D84" s="12"/>
    </row>
    <row r="85" spans="1:17" x14ac:dyDescent="0.2">
      <c r="C85" s="12"/>
      <c r="D85" s="12"/>
    </row>
    <row r="86" spans="1:17" x14ac:dyDescent="0.2">
      <c r="C86" s="12"/>
      <c r="D86" s="12"/>
    </row>
    <row r="87" spans="1:17" x14ac:dyDescent="0.2">
      <c r="C87" s="12"/>
      <c r="D87" s="12"/>
    </row>
    <row r="88" spans="1:17" x14ac:dyDescent="0.2">
      <c r="C88" s="12"/>
      <c r="D88" s="12"/>
    </row>
    <row r="89" spans="1:17" x14ac:dyDescent="0.2">
      <c r="C89" s="12"/>
      <c r="D89" s="12"/>
    </row>
    <row r="90" spans="1:17" x14ac:dyDescent="0.2">
      <c r="C90" s="12"/>
      <c r="D90" s="12"/>
    </row>
    <row r="91" spans="1:17" x14ac:dyDescent="0.2">
      <c r="C91" s="12"/>
      <c r="D91" s="12"/>
    </row>
    <row r="92" spans="1:17" x14ac:dyDescent="0.2">
      <c r="C92" s="12"/>
      <c r="D92" s="12"/>
    </row>
    <row r="93" spans="1:17" x14ac:dyDescent="0.2">
      <c r="C93" s="12"/>
      <c r="D93" s="12"/>
    </row>
    <row r="94" spans="1:17" x14ac:dyDescent="0.2">
      <c r="C94" s="12"/>
      <c r="D94" s="12"/>
    </row>
    <row r="95" spans="1:17" x14ac:dyDescent="0.2">
      <c r="C95" s="12"/>
      <c r="D95" s="12"/>
    </row>
    <row r="96" spans="1:17" x14ac:dyDescent="0.2">
      <c r="C96" s="12"/>
      <c r="D96" s="12"/>
    </row>
    <row r="97" spans="3:4" x14ac:dyDescent="0.2">
      <c r="C97" s="12"/>
      <c r="D97" s="12"/>
    </row>
    <row r="98" spans="3:4" x14ac:dyDescent="0.2">
      <c r="C98" s="12"/>
      <c r="D98" s="12"/>
    </row>
    <row r="99" spans="3:4" x14ac:dyDescent="0.2">
      <c r="C99" s="12"/>
      <c r="D99" s="12"/>
    </row>
    <row r="100" spans="3:4" x14ac:dyDescent="0.2">
      <c r="C100" s="12"/>
      <c r="D100" s="12"/>
    </row>
    <row r="101" spans="3:4" x14ac:dyDescent="0.2">
      <c r="C101" s="12"/>
      <c r="D101" s="12"/>
    </row>
    <row r="102" spans="3:4" x14ac:dyDescent="0.2">
      <c r="C102" s="12"/>
      <c r="D102" s="12"/>
    </row>
    <row r="103" spans="3:4" x14ac:dyDescent="0.2">
      <c r="C103" s="12"/>
      <c r="D103" s="12"/>
    </row>
    <row r="104" spans="3:4" x14ac:dyDescent="0.2">
      <c r="C104" s="12"/>
      <c r="D104" s="12"/>
    </row>
    <row r="105" spans="3:4" x14ac:dyDescent="0.2">
      <c r="C105" s="12"/>
      <c r="D105" s="12"/>
    </row>
    <row r="106" spans="3:4" x14ac:dyDescent="0.2">
      <c r="C106" s="12"/>
      <c r="D106" s="12"/>
    </row>
    <row r="107" spans="3:4" x14ac:dyDescent="0.2">
      <c r="C107" s="12"/>
      <c r="D107" s="12"/>
    </row>
    <row r="108" spans="3:4" x14ac:dyDescent="0.2">
      <c r="C108" s="12"/>
      <c r="D108" s="12"/>
    </row>
    <row r="109" spans="3:4" x14ac:dyDescent="0.2">
      <c r="C109" s="12"/>
      <c r="D109" s="12"/>
    </row>
    <row r="110" spans="3:4" x14ac:dyDescent="0.2">
      <c r="C110" s="12"/>
      <c r="D110" s="12"/>
    </row>
    <row r="111" spans="3:4" x14ac:dyDescent="0.2">
      <c r="C111" s="12"/>
      <c r="D111" s="12"/>
    </row>
    <row r="112" spans="3:4" x14ac:dyDescent="0.2">
      <c r="C112" s="12"/>
      <c r="D112" s="12"/>
    </row>
    <row r="113" spans="3:4" x14ac:dyDescent="0.2">
      <c r="C113" s="12"/>
      <c r="D113" s="12"/>
    </row>
    <row r="114" spans="3:4" x14ac:dyDescent="0.2">
      <c r="C114" s="12"/>
      <c r="D114" s="12"/>
    </row>
    <row r="115" spans="3:4" x14ac:dyDescent="0.2">
      <c r="C115" s="12"/>
      <c r="D115" s="12"/>
    </row>
    <row r="116" spans="3:4" x14ac:dyDescent="0.2">
      <c r="C116" s="12"/>
      <c r="D116" s="12"/>
    </row>
    <row r="117" spans="3:4" x14ac:dyDescent="0.2">
      <c r="C117" s="12"/>
      <c r="D117" s="12"/>
    </row>
    <row r="118" spans="3:4" x14ac:dyDescent="0.2">
      <c r="C118" s="12"/>
      <c r="D118" s="12"/>
    </row>
    <row r="119" spans="3:4" x14ac:dyDescent="0.2">
      <c r="C119" s="12"/>
      <c r="D119" s="12"/>
    </row>
    <row r="120" spans="3:4" x14ac:dyDescent="0.2">
      <c r="C120" s="12"/>
      <c r="D120" s="12"/>
    </row>
    <row r="121" spans="3:4" x14ac:dyDescent="0.2">
      <c r="C121" s="12"/>
      <c r="D121" s="12"/>
    </row>
    <row r="122" spans="3:4" x14ac:dyDescent="0.2">
      <c r="C122" s="12"/>
      <c r="D122" s="12"/>
    </row>
    <row r="123" spans="3:4" x14ac:dyDescent="0.2">
      <c r="C123" s="12"/>
      <c r="D123" s="12"/>
    </row>
    <row r="124" spans="3:4" x14ac:dyDescent="0.2">
      <c r="C124" s="12"/>
      <c r="D124" s="12"/>
    </row>
    <row r="125" spans="3:4" x14ac:dyDescent="0.2">
      <c r="C125" s="12"/>
      <c r="D125" s="12"/>
    </row>
    <row r="126" spans="3:4" x14ac:dyDescent="0.2">
      <c r="C126" s="12"/>
      <c r="D126" s="12"/>
    </row>
    <row r="127" spans="3:4" x14ac:dyDescent="0.2">
      <c r="C127" s="12"/>
      <c r="D127" s="12"/>
    </row>
    <row r="128" spans="3:4" x14ac:dyDescent="0.2">
      <c r="C128" s="12"/>
      <c r="D128" s="12"/>
    </row>
    <row r="129" spans="3:4" x14ac:dyDescent="0.2">
      <c r="C129" s="12"/>
      <c r="D129" s="12"/>
    </row>
    <row r="130" spans="3:4" x14ac:dyDescent="0.2">
      <c r="C130" s="12"/>
      <c r="D130" s="12"/>
    </row>
    <row r="131" spans="3:4" x14ac:dyDescent="0.2">
      <c r="C131" s="12"/>
      <c r="D131" s="12"/>
    </row>
    <row r="132" spans="3:4" x14ac:dyDescent="0.2">
      <c r="C132" s="12"/>
      <c r="D132" s="12"/>
    </row>
    <row r="133" spans="3:4" x14ac:dyDescent="0.2">
      <c r="C133" s="12"/>
      <c r="D133" s="12"/>
    </row>
    <row r="134" spans="3:4" x14ac:dyDescent="0.2">
      <c r="C134" s="12"/>
      <c r="D134" s="12"/>
    </row>
    <row r="135" spans="3:4" x14ac:dyDescent="0.2">
      <c r="C135" s="12"/>
      <c r="D135" s="12"/>
    </row>
    <row r="136" spans="3:4" x14ac:dyDescent="0.2">
      <c r="C136" s="12"/>
      <c r="D136" s="12"/>
    </row>
    <row r="137" spans="3:4" x14ac:dyDescent="0.2">
      <c r="C137" s="12"/>
      <c r="D137" s="12"/>
    </row>
    <row r="138" spans="3:4" x14ac:dyDescent="0.2">
      <c r="C138" s="12"/>
      <c r="D138" s="12"/>
    </row>
    <row r="139" spans="3:4" x14ac:dyDescent="0.2">
      <c r="C139" s="12"/>
      <c r="D139" s="12"/>
    </row>
    <row r="140" spans="3:4" x14ac:dyDescent="0.2">
      <c r="C140" s="12"/>
      <c r="D140" s="12"/>
    </row>
    <row r="141" spans="3:4" x14ac:dyDescent="0.2">
      <c r="C141" s="12"/>
      <c r="D141" s="12"/>
    </row>
    <row r="142" spans="3:4" x14ac:dyDescent="0.2">
      <c r="C142" s="12"/>
      <c r="D142" s="12"/>
    </row>
    <row r="143" spans="3:4" x14ac:dyDescent="0.2">
      <c r="C143" s="12"/>
      <c r="D143" s="12"/>
    </row>
    <row r="144" spans="3:4" x14ac:dyDescent="0.2">
      <c r="C144" s="12"/>
      <c r="D144" s="12"/>
    </row>
    <row r="145" spans="3:4" x14ac:dyDescent="0.2">
      <c r="C145" s="12"/>
      <c r="D145" s="12"/>
    </row>
    <row r="146" spans="3:4" x14ac:dyDescent="0.2">
      <c r="C146" s="12"/>
      <c r="D146" s="12"/>
    </row>
    <row r="147" spans="3:4" x14ac:dyDescent="0.2">
      <c r="C147" s="12"/>
      <c r="D147" s="12"/>
    </row>
    <row r="148" spans="3:4" x14ac:dyDescent="0.2">
      <c r="C148" s="12"/>
      <c r="D148" s="12"/>
    </row>
    <row r="149" spans="3:4" x14ac:dyDescent="0.2">
      <c r="C149" s="12"/>
      <c r="D149" s="12"/>
    </row>
    <row r="150" spans="3:4" x14ac:dyDescent="0.2">
      <c r="C150" s="12"/>
      <c r="D150" s="12"/>
    </row>
    <row r="151" spans="3:4" x14ac:dyDescent="0.2">
      <c r="C151" s="12"/>
      <c r="D151" s="12"/>
    </row>
    <row r="152" spans="3:4" x14ac:dyDescent="0.2">
      <c r="C152" s="12"/>
      <c r="D152" s="12"/>
    </row>
    <row r="153" spans="3:4" x14ac:dyDescent="0.2">
      <c r="C153" s="12"/>
      <c r="D153" s="12"/>
    </row>
    <row r="154" spans="3:4" x14ac:dyDescent="0.2">
      <c r="C154" s="12"/>
      <c r="D154" s="12"/>
    </row>
    <row r="155" spans="3:4" x14ac:dyDescent="0.2">
      <c r="C155" s="12"/>
      <c r="D155" s="12"/>
    </row>
    <row r="156" spans="3:4" x14ac:dyDescent="0.2">
      <c r="C156" s="12"/>
      <c r="D156" s="12"/>
    </row>
    <row r="157" spans="3:4" x14ac:dyDescent="0.2">
      <c r="C157" s="12"/>
      <c r="D157" s="12"/>
    </row>
    <row r="158" spans="3:4" x14ac:dyDescent="0.2">
      <c r="C158" s="12"/>
      <c r="D158" s="12"/>
    </row>
    <row r="159" spans="3:4" x14ac:dyDescent="0.2">
      <c r="C159" s="12"/>
      <c r="D159" s="12"/>
    </row>
    <row r="160" spans="3:4" x14ac:dyDescent="0.2">
      <c r="C160" s="12"/>
      <c r="D160" s="12"/>
    </row>
    <row r="161" spans="3:4" x14ac:dyDescent="0.2">
      <c r="C161" s="12"/>
      <c r="D161" s="12"/>
    </row>
    <row r="162" spans="3:4" x14ac:dyDescent="0.2">
      <c r="C162" s="12"/>
      <c r="D162" s="12"/>
    </row>
    <row r="163" spans="3:4" x14ac:dyDescent="0.2">
      <c r="C163" s="12"/>
      <c r="D163" s="12"/>
    </row>
    <row r="164" spans="3:4" x14ac:dyDescent="0.2">
      <c r="C164" s="12"/>
      <c r="D164" s="12"/>
    </row>
    <row r="165" spans="3:4" x14ac:dyDescent="0.2">
      <c r="C165" s="12"/>
      <c r="D165" s="12"/>
    </row>
    <row r="166" spans="3:4" x14ac:dyDescent="0.2">
      <c r="C166" s="12"/>
      <c r="D166" s="12"/>
    </row>
    <row r="167" spans="3:4" x14ac:dyDescent="0.2">
      <c r="C167" s="12"/>
      <c r="D167" s="12"/>
    </row>
    <row r="168" spans="3:4" x14ac:dyDescent="0.2">
      <c r="C168" s="12"/>
      <c r="D168" s="12"/>
    </row>
    <row r="169" spans="3:4" x14ac:dyDescent="0.2">
      <c r="C169" s="12"/>
      <c r="D169" s="12"/>
    </row>
    <row r="170" spans="3:4" x14ac:dyDescent="0.2">
      <c r="C170" s="12"/>
      <c r="D170" s="12"/>
    </row>
    <row r="171" spans="3:4" x14ac:dyDescent="0.2">
      <c r="C171" s="12"/>
      <c r="D171" s="12"/>
    </row>
    <row r="172" spans="3:4" x14ac:dyDescent="0.2">
      <c r="C172" s="12"/>
      <c r="D172" s="12"/>
    </row>
    <row r="173" spans="3:4" x14ac:dyDescent="0.2">
      <c r="C173" s="12"/>
      <c r="D173" s="12"/>
    </row>
    <row r="174" spans="3:4" x14ac:dyDescent="0.2">
      <c r="C174" s="12"/>
      <c r="D174" s="12"/>
    </row>
    <row r="175" spans="3:4" x14ac:dyDescent="0.2">
      <c r="C175" s="12"/>
      <c r="D175" s="12"/>
    </row>
    <row r="176" spans="3:4" x14ac:dyDescent="0.2">
      <c r="C176" s="12"/>
      <c r="D176" s="12"/>
    </row>
    <row r="177" spans="3:4" x14ac:dyDescent="0.2">
      <c r="C177" s="12"/>
      <c r="D177" s="12"/>
    </row>
    <row r="178" spans="3:4" x14ac:dyDescent="0.2">
      <c r="C178" s="12"/>
      <c r="D178" s="12"/>
    </row>
    <row r="179" spans="3:4" x14ac:dyDescent="0.2">
      <c r="C179" s="12"/>
      <c r="D179" s="12"/>
    </row>
    <row r="180" spans="3:4" x14ac:dyDescent="0.2">
      <c r="C180" s="12"/>
      <c r="D180" s="12"/>
    </row>
    <row r="181" spans="3:4" x14ac:dyDescent="0.2">
      <c r="C181" s="12"/>
      <c r="D181" s="12"/>
    </row>
    <row r="182" spans="3:4" x14ac:dyDescent="0.2">
      <c r="C182" s="12"/>
      <c r="D182" s="12"/>
    </row>
    <row r="183" spans="3:4" x14ac:dyDescent="0.2">
      <c r="C183" s="12"/>
      <c r="D183" s="12"/>
    </row>
    <row r="184" spans="3:4" x14ac:dyDescent="0.2">
      <c r="C184" s="12"/>
      <c r="D184" s="12"/>
    </row>
    <row r="185" spans="3:4" x14ac:dyDescent="0.2">
      <c r="C185" s="12"/>
      <c r="D185" s="12"/>
    </row>
    <row r="186" spans="3:4" x14ac:dyDescent="0.2">
      <c r="C186" s="12"/>
      <c r="D186" s="12"/>
    </row>
    <row r="187" spans="3:4" x14ac:dyDescent="0.2">
      <c r="C187" s="12"/>
      <c r="D187" s="12"/>
    </row>
    <row r="188" spans="3:4" x14ac:dyDescent="0.2">
      <c r="C188" s="12"/>
      <c r="D188" s="12"/>
    </row>
    <row r="189" spans="3:4" x14ac:dyDescent="0.2">
      <c r="C189" s="12"/>
      <c r="D189" s="12"/>
    </row>
    <row r="190" spans="3:4" x14ac:dyDescent="0.2">
      <c r="C190" s="12"/>
      <c r="D190" s="12"/>
    </row>
    <row r="191" spans="3:4" x14ac:dyDescent="0.2">
      <c r="C191" s="12"/>
      <c r="D191" s="12"/>
    </row>
    <row r="192" spans="3:4" x14ac:dyDescent="0.2">
      <c r="C192" s="12"/>
      <c r="D192" s="12"/>
    </row>
    <row r="193" spans="3:4" x14ac:dyDescent="0.2">
      <c r="C193" s="12"/>
      <c r="D193" s="12"/>
    </row>
    <row r="194" spans="3:4" x14ac:dyDescent="0.2">
      <c r="C194" s="12"/>
      <c r="D194" s="12"/>
    </row>
    <row r="195" spans="3:4" x14ac:dyDescent="0.2">
      <c r="C195" s="12"/>
      <c r="D195" s="12"/>
    </row>
    <row r="196" spans="3:4" x14ac:dyDescent="0.2">
      <c r="C196" s="12"/>
      <c r="D196" s="12"/>
    </row>
    <row r="197" spans="3:4" x14ac:dyDescent="0.2">
      <c r="C197" s="12"/>
      <c r="D197" s="12"/>
    </row>
    <row r="198" spans="3:4" x14ac:dyDescent="0.2">
      <c r="C198" s="12"/>
      <c r="D198" s="12"/>
    </row>
    <row r="199" spans="3:4" x14ac:dyDescent="0.2">
      <c r="C199" s="12"/>
      <c r="D199" s="12"/>
    </row>
    <row r="200" spans="3:4" x14ac:dyDescent="0.2">
      <c r="C200" s="12"/>
      <c r="D200" s="12"/>
    </row>
    <row r="201" spans="3:4" x14ac:dyDescent="0.2">
      <c r="C201" s="12"/>
      <c r="D201" s="12"/>
    </row>
    <row r="202" spans="3:4" x14ac:dyDescent="0.2">
      <c r="C202" s="12"/>
      <c r="D202" s="12"/>
    </row>
    <row r="203" spans="3:4" x14ac:dyDescent="0.2">
      <c r="C203" s="12"/>
      <c r="D203" s="12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58"/>
  <sheetViews>
    <sheetView topLeftCell="A19" workbookViewId="0">
      <selection activeCell="A43" sqref="A43:C53"/>
    </sheetView>
  </sheetViews>
  <sheetFormatPr defaultRowHeight="12.75" x14ac:dyDescent="0.2"/>
  <cols>
    <col min="1" max="1" width="19.7109375" style="10" customWidth="1"/>
    <col min="2" max="2" width="4.42578125" style="14" customWidth="1"/>
    <col min="3" max="3" width="12.7109375" style="10" customWidth="1"/>
    <col min="4" max="4" width="5.42578125" style="14" customWidth="1"/>
    <col min="5" max="5" width="14.85546875" style="14" customWidth="1"/>
    <col min="6" max="6" width="9.140625" style="14"/>
    <col min="7" max="7" width="12" style="14" customWidth="1"/>
    <col min="8" max="8" width="14.140625" style="10" customWidth="1"/>
    <col min="9" max="9" width="22.5703125" style="14" customWidth="1"/>
    <col min="10" max="10" width="25.140625" style="14" customWidth="1"/>
    <col min="11" max="11" width="15.7109375" style="14" customWidth="1"/>
    <col min="12" max="12" width="14.140625" style="14" customWidth="1"/>
    <col min="13" max="13" width="9.5703125" style="14" customWidth="1"/>
    <col min="14" max="14" width="14.140625" style="14" customWidth="1"/>
    <col min="15" max="15" width="23.42578125" style="14" customWidth="1"/>
    <col min="16" max="16" width="16.5703125" style="14" customWidth="1"/>
    <col min="17" max="17" width="41" style="14" customWidth="1"/>
    <col min="18" max="16384" width="9.140625" style="14"/>
  </cols>
  <sheetData>
    <row r="1" spans="1:16" ht="15.75" x14ac:dyDescent="0.25">
      <c r="A1" s="24" t="s">
        <v>56</v>
      </c>
      <c r="I1" s="25" t="s">
        <v>57</v>
      </c>
      <c r="J1" s="26" t="s">
        <v>58</v>
      </c>
    </row>
    <row r="2" spans="1:16" x14ac:dyDescent="0.2">
      <c r="I2" s="27" t="s">
        <v>59</v>
      </c>
      <c r="J2" s="28" t="s">
        <v>60</v>
      </c>
    </row>
    <row r="3" spans="1:16" x14ac:dyDescent="0.2">
      <c r="A3" s="29" t="s">
        <v>61</v>
      </c>
      <c r="I3" s="27" t="s">
        <v>62</v>
      </c>
      <c r="J3" s="28" t="s">
        <v>63</v>
      </c>
    </row>
    <row r="4" spans="1:16" x14ac:dyDescent="0.2">
      <c r="I4" s="27" t="s">
        <v>64</v>
      </c>
      <c r="J4" s="28" t="s">
        <v>63</v>
      </c>
    </row>
    <row r="5" spans="1:16" ht="13.5" thickBot="1" x14ac:dyDescent="0.25">
      <c r="I5" s="30" t="s">
        <v>65</v>
      </c>
      <c r="J5" s="31" t="s">
        <v>66</v>
      </c>
    </row>
    <row r="10" spans="1:16" ht="13.5" thickBot="1" x14ac:dyDescent="0.25"/>
    <row r="11" spans="1:16" ht="12.75" customHeight="1" thickBot="1" x14ac:dyDescent="0.25">
      <c r="A11" s="10" t="str">
        <f t="shared" ref="A11:A53" si="0">P11</f>
        <v> BBS 116 </v>
      </c>
      <c r="B11" s="2" t="str">
        <f t="shared" ref="B11:B53" si="1">IF(H11=INT(H11),"I","II")</f>
        <v>I</v>
      </c>
      <c r="C11" s="10">
        <f t="shared" ref="C11:C53" si="2">1*G11</f>
        <v>50770.383000000002</v>
      </c>
      <c r="D11" s="14" t="str">
        <f t="shared" ref="D11:D53" si="3">VLOOKUP(F11,I$1:J$5,2,FALSE)</f>
        <v>vis</v>
      </c>
      <c r="E11" s="32">
        <f>VLOOKUP(C11,Active!C$21:E$967,3,FALSE)</f>
        <v>24516.912095014002</v>
      </c>
      <c r="F11" s="2" t="s">
        <v>65</v>
      </c>
      <c r="G11" s="14" t="str">
        <f t="shared" ref="G11:G53" si="4">MID(I11,3,LEN(I11)-3)</f>
        <v>50770.383</v>
      </c>
      <c r="H11" s="10">
        <f t="shared" ref="H11:H53" si="5">1*K11</f>
        <v>24517</v>
      </c>
      <c r="I11" s="33" t="s">
        <v>67</v>
      </c>
      <c r="J11" s="34" t="s">
        <v>68</v>
      </c>
      <c r="K11" s="33">
        <v>24517</v>
      </c>
      <c r="L11" s="33" t="s">
        <v>69</v>
      </c>
      <c r="M11" s="34" t="s">
        <v>70</v>
      </c>
      <c r="N11" s="34" t="s">
        <v>71</v>
      </c>
      <c r="O11" s="35" t="s">
        <v>72</v>
      </c>
      <c r="P11" s="35" t="s">
        <v>73</v>
      </c>
    </row>
    <row r="12" spans="1:16" ht="12.75" customHeight="1" thickBot="1" x14ac:dyDescent="0.25">
      <c r="A12" s="10" t="str">
        <f t="shared" si="0"/>
        <v> BBS 117 </v>
      </c>
      <c r="B12" s="2" t="str">
        <f t="shared" si="1"/>
        <v>I</v>
      </c>
      <c r="C12" s="10">
        <f t="shared" si="2"/>
        <v>50841.288800000002</v>
      </c>
      <c r="D12" s="14" t="str">
        <f t="shared" si="3"/>
        <v>vis</v>
      </c>
      <c r="E12" s="32">
        <f>VLOOKUP(C12,Active!C$21:E$967,3,FALSE)</f>
        <v>24664.924342495287</v>
      </c>
      <c r="F12" s="2" t="s">
        <v>65</v>
      </c>
      <c r="G12" s="14" t="str">
        <f t="shared" si="4"/>
        <v>50841.2888</v>
      </c>
      <c r="H12" s="10">
        <f t="shared" si="5"/>
        <v>24665</v>
      </c>
      <c r="I12" s="33" t="s">
        <v>74</v>
      </c>
      <c r="J12" s="34" t="s">
        <v>75</v>
      </c>
      <c r="K12" s="33">
        <v>24665</v>
      </c>
      <c r="L12" s="33" t="s">
        <v>76</v>
      </c>
      <c r="M12" s="34" t="s">
        <v>70</v>
      </c>
      <c r="N12" s="34" t="s">
        <v>71</v>
      </c>
      <c r="O12" s="35" t="s">
        <v>72</v>
      </c>
      <c r="P12" s="35" t="s">
        <v>77</v>
      </c>
    </row>
    <row r="13" spans="1:16" ht="12.75" customHeight="1" thickBot="1" x14ac:dyDescent="0.25">
      <c r="A13" s="10" t="str">
        <f t="shared" si="0"/>
        <v> BBS 117 </v>
      </c>
      <c r="B13" s="2" t="str">
        <f t="shared" si="1"/>
        <v>II</v>
      </c>
      <c r="C13" s="10">
        <f t="shared" si="2"/>
        <v>50846.31</v>
      </c>
      <c r="D13" s="14" t="str">
        <f t="shared" si="3"/>
        <v>vis</v>
      </c>
      <c r="E13" s="32">
        <f>VLOOKUP(C13,Active!C$21:E$967,3,FALSE)</f>
        <v>24675.405841851509</v>
      </c>
      <c r="F13" s="2" t="s">
        <v>65</v>
      </c>
      <c r="G13" s="14" t="str">
        <f t="shared" si="4"/>
        <v>50846.3100</v>
      </c>
      <c r="H13" s="10">
        <f t="shared" si="5"/>
        <v>24675.5</v>
      </c>
      <c r="I13" s="33" t="s">
        <v>78</v>
      </c>
      <c r="J13" s="34" t="s">
        <v>79</v>
      </c>
      <c r="K13" s="33">
        <v>24675.5</v>
      </c>
      <c r="L13" s="33" t="s">
        <v>80</v>
      </c>
      <c r="M13" s="34" t="s">
        <v>70</v>
      </c>
      <c r="N13" s="34" t="s">
        <v>71</v>
      </c>
      <c r="O13" s="35" t="s">
        <v>72</v>
      </c>
      <c r="P13" s="35" t="s">
        <v>77</v>
      </c>
    </row>
    <row r="14" spans="1:16" ht="12.75" customHeight="1" thickBot="1" x14ac:dyDescent="0.25">
      <c r="A14" s="10" t="str">
        <f t="shared" si="0"/>
        <v>IBVS 5287 </v>
      </c>
      <c r="B14" s="2" t="str">
        <f t="shared" si="1"/>
        <v>I</v>
      </c>
      <c r="C14" s="10">
        <f t="shared" si="2"/>
        <v>51550.286399999997</v>
      </c>
      <c r="D14" s="14" t="str">
        <f t="shared" si="3"/>
        <v>vis</v>
      </c>
      <c r="E14" s="32">
        <f>VLOOKUP(C14,Active!C$21:E$967,3,FALSE)</f>
        <v>26144.920735383257</v>
      </c>
      <c r="F14" s="2" t="s">
        <v>65</v>
      </c>
      <c r="G14" s="14" t="str">
        <f t="shared" si="4"/>
        <v>51550.2864</v>
      </c>
      <c r="H14" s="10">
        <f t="shared" si="5"/>
        <v>26145</v>
      </c>
      <c r="I14" s="33" t="s">
        <v>81</v>
      </c>
      <c r="J14" s="34" t="s">
        <v>82</v>
      </c>
      <c r="K14" s="33">
        <v>26145</v>
      </c>
      <c r="L14" s="33" t="s">
        <v>83</v>
      </c>
      <c r="M14" s="34" t="s">
        <v>70</v>
      </c>
      <c r="N14" s="34" t="s">
        <v>71</v>
      </c>
      <c r="O14" s="35" t="s">
        <v>84</v>
      </c>
      <c r="P14" s="36" t="s">
        <v>85</v>
      </c>
    </row>
    <row r="15" spans="1:16" ht="12.75" customHeight="1" thickBot="1" x14ac:dyDescent="0.25">
      <c r="A15" s="10" t="str">
        <f t="shared" si="0"/>
        <v>IBVS 5583 </v>
      </c>
      <c r="B15" s="2" t="str">
        <f t="shared" si="1"/>
        <v>II</v>
      </c>
      <c r="C15" s="10">
        <f t="shared" si="2"/>
        <v>51569.213100000001</v>
      </c>
      <c r="D15" s="14" t="str">
        <f t="shared" si="3"/>
        <v>vis</v>
      </c>
      <c r="E15" s="32">
        <f>VLOOKUP(C15,Active!C$21:E$967,3,FALSE)</f>
        <v>26184.429258020395</v>
      </c>
      <c r="F15" s="2" t="s">
        <v>65</v>
      </c>
      <c r="G15" s="14" t="str">
        <f t="shared" si="4"/>
        <v>51569.2131</v>
      </c>
      <c r="H15" s="10">
        <f t="shared" si="5"/>
        <v>26184.5</v>
      </c>
      <c r="I15" s="33" t="s">
        <v>86</v>
      </c>
      <c r="J15" s="34" t="s">
        <v>87</v>
      </c>
      <c r="K15" s="33">
        <v>26184.5</v>
      </c>
      <c r="L15" s="33" t="s">
        <v>88</v>
      </c>
      <c r="M15" s="34" t="s">
        <v>70</v>
      </c>
      <c r="N15" s="34" t="s">
        <v>71</v>
      </c>
      <c r="O15" s="35" t="s">
        <v>84</v>
      </c>
      <c r="P15" s="36" t="s">
        <v>89</v>
      </c>
    </row>
    <row r="16" spans="1:16" ht="12.75" customHeight="1" thickBot="1" x14ac:dyDescent="0.25">
      <c r="A16" s="10" t="str">
        <f t="shared" si="0"/>
        <v>IBVS 5583 </v>
      </c>
      <c r="B16" s="2" t="str">
        <f t="shared" si="1"/>
        <v>I</v>
      </c>
      <c r="C16" s="10">
        <f t="shared" si="2"/>
        <v>51569.449800000002</v>
      </c>
      <c r="D16" s="14" t="str">
        <f t="shared" si="3"/>
        <v>vis</v>
      </c>
      <c r="E16" s="32">
        <f>VLOOKUP(C16,Active!C$21:E$967,3,FALSE)</f>
        <v>26184.923357219319</v>
      </c>
      <c r="F16" s="2" t="s">
        <v>65</v>
      </c>
      <c r="G16" s="14" t="str">
        <f t="shared" si="4"/>
        <v>51569.4498</v>
      </c>
      <c r="H16" s="10">
        <f t="shared" si="5"/>
        <v>26185</v>
      </c>
      <c r="I16" s="33" t="s">
        <v>90</v>
      </c>
      <c r="J16" s="34" t="s">
        <v>91</v>
      </c>
      <c r="K16" s="33">
        <v>26185</v>
      </c>
      <c r="L16" s="33" t="s">
        <v>92</v>
      </c>
      <c r="M16" s="34" t="s">
        <v>70</v>
      </c>
      <c r="N16" s="34" t="s">
        <v>71</v>
      </c>
      <c r="O16" s="35" t="s">
        <v>84</v>
      </c>
      <c r="P16" s="36" t="s">
        <v>89</v>
      </c>
    </row>
    <row r="17" spans="1:16" ht="12.75" customHeight="1" thickBot="1" x14ac:dyDescent="0.25">
      <c r="A17" s="10" t="str">
        <f t="shared" si="0"/>
        <v> BRNO 32 </v>
      </c>
      <c r="B17" s="2" t="str">
        <f t="shared" si="1"/>
        <v>I</v>
      </c>
      <c r="C17" s="10">
        <f t="shared" si="2"/>
        <v>51572.322099999998</v>
      </c>
      <c r="D17" s="14" t="str">
        <f t="shared" si="3"/>
        <v>vis</v>
      </c>
      <c r="E17" s="32">
        <f>VLOOKUP(C17,Active!C$21:E$967,3,FALSE)</f>
        <v>26190.919137232235</v>
      </c>
      <c r="F17" s="2" t="s">
        <v>65</v>
      </c>
      <c r="G17" s="14" t="str">
        <f t="shared" si="4"/>
        <v>51572.3221</v>
      </c>
      <c r="H17" s="10">
        <f t="shared" si="5"/>
        <v>26191</v>
      </c>
      <c r="I17" s="33" t="s">
        <v>93</v>
      </c>
      <c r="J17" s="34" t="s">
        <v>94</v>
      </c>
      <c r="K17" s="33">
        <v>26191</v>
      </c>
      <c r="L17" s="33" t="s">
        <v>95</v>
      </c>
      <c r="M17" s="34" t="s">
        <v>70</v>
      </c>
      <c r="N17" s="34" t="s">
        <v>71</v>
      </c>
      <c r="O17" s="35" t="s">
        <v>96</v>
      </c>
      <c r="P17" s="35" t="s">
        <v>97</v>
      </c>
    </row>
    <row r="18" spans="1:16" ht="12.75" customHeight="1" thickBot="1" x14ac:dyDescent="0.25">
      <c r="A18" s="10" t="str">
        <f t="shared" si="0"/>
        <v>IBVS 5583 </v>
      </c>
      <c r="B18" s="2" t="str">
        <f t="shared" si="1"/>
        <v>II</v>
      </c>
      <c r="C18" s="10">
        <f t="shared" si="2"/>
        <v>51580.221899999997</v>
      </c>
      <c r="D18" s="14" t="str">
        <f t="shared" si="3"/>
        <v>vis</v>
      </c>
      <c r="E18" s="32">
        <f>VLOOKUP(C18,Active!C$21:E$967,3,FALSE)</f>
        <v>26207.409567530638</v>
      </c>
      <c r="F18" s="2" t="s">
        <v>65</v>
      </c>
      <c r="G18" s="14" t="str">
        <f t="shared" si="4"/>
        <v>51580.2219</v>
      </c>
      <c r="H18" s="10">
        <f t="shared" si="5"/>
        <v>26207.5</v>
      </c>
      <c r="I18" s="33" t="s">
        <v>98</v>
      </c>
      <c r="J18" s="34" t="s">
        <v>99</v>
      </c>
      <c r="K18" s="33">
        <v>26207.5</v>
      </c>
      <c r="L18" s="33" t="s">
        <v>100</v>
      </c>
      <c r="M18" s="34" t="s">
        <v>70</v>
      </c>
      <c r="N18" s="34" t="s">
        <v>71</v>
      </c>
      <c r="O18" s="35" t="s">
        <v>84</v>
      </c>
      <c r="P18" s="36" t="s">
        <v>89</v>
      </c>
    </row>
    <row r="19" spans="1:16" ht="12.75" customHeight="1" thickBot="1" x14ac:dyDescent="0.25">
      <c r="A19" s="10" t="str">
        <f t="shared" si="0"/>
        <v>IBVS 5583 </v>
      </c>
      <c r="B19" s="2" t="str">
        <f t="shared" si="1"/>
        <v>I</v>
      </c>
      <c r="C19" s="10">
        <f t="shared" si="2"/>
        <v>51752.444100000001</v>
      </c>
      <c r="D19" s="14" t="str">
        <f t="shared" si="3"/>
        <v>vis</v>
      </c>
      <c r="E19" s="32">
        <f>VLOOKUP(C19,Active!C$21:E$967,3,FALSE)</f>
        <v>26566.914641701886</v>
      </c>
      <c r="F19" s="2" t="s">
        <v>65</v>
      </c>
      <c r="G19" s="14" t="str">
        <f t="shared" si="4"/>
        <v>51752.4441</v>
      </c>
      <c r="H19" s="10">
        <f t="shared" si="5"/>
        <v>26567</v>
      </c>
      <c r="I19" s="33" t="s">
        <v>101</v>
      </c>
      <c r="J19" s="34" t="s">
        <v>102</v>
      </c>
      <c r="K19" s="33">
        <v>26567</v>
      </c>
      <c r="L19" s="33" t="s">
        <v>103</v>
      </c>
      <c r="M19" s="34" t="s">
        <v>70</v>
      </c>
      <c r="N19" s="34" t="s">
        <v>71</v>
      </c>
      <c r="O19" s="35" t="s">
        <v>84</v>
      </c>
      <c r="P19" s="36" t="s">
        <v>89</v>
      </c>
    </row>
    <row r="20" spans="1:16" ht="12.75" customHeight="1" thickBot="1" x14ac:dyDescent="0.25">
      <c r="A20" s="10" t="str">
        <f t="shared" si="0"/>
        <v>IBVS 5583 </v>
      </c>
      <c r="B20" s="2" t="str">
        <f t="shared" si="1"/>
        <v>I</v>
      </c>
      <c r="C20" s="10">
        <f t="shared" si="2"/>
        <v>51771.609299999996</v>
      </c>
      <c r="D20" s="14" t="str">
        <f t="shared" si="3"/>
        <v>vis</v>
      </c>
      <c r="E20" s="32">
        <f>VLOOKUP(C20,Active!C$21:E$967,3,FALSE)</f>
        <v>26606.921020946287</v>
      </c>
      <c r="F20" s="2" t="s">
        <v>65</v>
      </c>
      <c r="G20" s="14" t="str">
        <f t="shared" si="4"/>
        <v>51771.6093</v>
      </c>
      <c r="H20" s="10">
        <f t="shared" si="5"/>
        <v>26607</v>
      </c>
      <c r="I20" s="33" t="s">
        <v>104</v>
      </c>
      <c r="J20" s="34" t="s">
        <v>105</v>
      </c>
      <c r="K20" s="33">
        <v>26607</v>
      </c>
      <c r="L20" s="33" t="s">
        <v>106</v>
      </c>
      <c r="M20" s="34" t="s">
        <v>70</v>
      </c>
      <c r="N20" s="34" t="s">
        <v>71</v>
      </c>
      <c r="O20" s="35" t="s">
        <v>84</v>
      </c>
      <c r="P20" s="36" t="s">
        <v>89</v>
      </c>
    </row>
    <row r="21" spans="1:16" ht="12.75" customHeight="1" thickBot="1" x14ac:dyDescent="0.25">
      <c r="A21" s="10" t="str">
        <f t="shared" si="0"/>
        <v>IBVS 5583 </v>
      </c>
      <c r="B21" s="2" t="str">
        <f t="shared" si="1"/>
        <v>I</v>
      </c>
      <c r="C21" s="10">
        <f t="shared" si="2"/>
        <v>51772.572399999997</v>
      </c>
      <c r="D21" s="14" t="str">
        <f t="shared" si="3"/>
        <v>vis</v>
      </c>
      <c r="E21" s="32">
        <f>VLOOKUP(C21,Active!C$21:E$967,3,FALSE)</f>
        <v>26608.931443162091</v>
      </c>
      <c r="F21" s="2" t="s">
        <v>65</v>
      </c>
      <c r="G21" s="14" t="str">
        <f t="shared" si="4"/>
        <v>51772.5724</v>
      </c>
      <c r="H21" s="10">
        <f t="shared" si="5"/>
        <v>26609</v>
      </c>
      <c r="I21" s="33" t="s">
        <v>107</v>
      </c>
      <c r="J21" s="34" t="s">
        <v>108</v>
      </c>
      <c r="K21" s="33">
        <v>26609</v>
      </c>
      <c r="L21" s="33" t="s">
        <v>109</v>
      </c>
      <c r="M21" s="34" t="s">
        <v>70</v>
      </c>
      <c r="N21" s="34" t="s">
        <v>71</v>
      </c>
      <c r="O21" s="35" t="s">
        <v>84</v>
      </c>
      <c r="P21" s="36" t="s">
        <v>89</v>
      </c>
    </row>
    <row r="22" spans="1:16" ht="12.75" customHeight="1" thickBot="1" x14ac:dyDescent="0.25">
      <c r="A22" s="10" t="str">
        <f t="shared" si="0"/>
        <v>IBVS 5583 </v>
      </c>
      <c r="B22" s="2" t="str">
        <f t="shared" si="1"/>
        <v>II</v>
      </c>
      <c r="C22" s="10">
        <f t="shared" si="2"/>
        <v>51777.569300000003</v>
      </c>
      <c r="D22" s="14" t="str">
        <f t="shared" si="3"/>
        <v>vis</v>
      </c>
      <c r="E22" s="32">
        <f>VLOOKUP(C22,Active!C$21:E$967,3,FALSE)</f>
        <v>26619.362217505517</v>
      </c>
      <c r="F22" s="2" t="s">
        <v>65</v>
      </c>
      <c r="G22" s="14" t="str">
        <f t="shared" si="4"/>
        <v>51777.5693</v>
      </c>
      <c r="H22" s="10">
        <f t="shared" si="5"/>
        <v>26619.5</v>
      </c>
      <c r="I22" s="33" t="s">
        <v>110</v>
      </c>
      <c r="J22" s="34" t="s">
        <v>111</v>
      </c>
      <c r="K22" s="33">
        <v>26619.5</v>
      </c>
      <c r="L22" s="33" t="s">
        <v>112</v>
      </c>
      <c r="M22" s="34" t="s">
        <v>70</v>
      </c>
      <c r="N22" s="34" t="s">
        <v>71</v>
      </c>
      <c r="O22" s="35" t="s">
        <v>84</v>
      </c>
      <c r="P22" s="36" t="s">
        <v>89</v>
      </c>
    </row>
    <row r="23" spans="1:16" ht="12.75" customHeight="1" thickBot="1" x14ac:dyDescent="0.25">
      <c r="A23" s="10" t="str">
        <f t="shared" si="0"/>
        <v>IBVS 5287 </v>
      </c>
      <c r="B23" s="2" t="str">
        <f t="shared" si="1"/>
        <v>I</v>
      </c>
      <c r="C23" s="10">
        <f t="shared" si="2"/>
        <v>51841.549400000004</v>
      </c>
      <c r="D23" s="14" t="str">
        <f t="shared" si="3"/>
        <v>vis</v>
      </c>
      <c r="E23" s="32">
        <f>VLOOKUP(C23,Active!C$21:E$967,3,FALSE)</f>
        <v>26752.917418844158</v>
      </c>
      <c r="F23" s="2" t="s">
        <v>65</v>
      </c>
      <c r="G23" s="14" t="str">
        <f t="shared" si="4"/>
        <v>51841.5494</v>
      </c>
      <c r="H23" s="10">
        <f t="shared" si="5"/>
        <v>26753</v>
      </c>
      <c r="I23" s="33" t="s">
        <v>113</v>
      </c>
      <c r="J23" s="34" t="s">
        <v>114</v>
      </c>
      <c r="K23" s="33">
        <v>26753</v>
      </c>
      <c r="L23" s="33" t="s">
        <v>115</v>
      </c>
      <c r="M23" s="34" t="s">
        <v>70</v>
      </c>
      <c r="N23" s="34" t="s">
        <v>71</v>
      </c>
      <c r="O23" s="35" t="s">
        <v>84</v>
      </c>
      <c r="P23" s="36" t="s">
        <v>85</v>
      </c>
    </row>
    <row r="24" spans="1:16" ht="12.75" customHeight="1" thickBot="1" x14ac:dyDescent="0.25">
      <c r="A24" s="10" t="str">
        <f t="shared" si="0"/>
        <v>IBVS 5583 </v>
      </c>
      <c r="B24" s="2" t="str">
        <f t="shared" si="1"/>
        <v>I</v>
      </c>
      <c r="C24" s="10">
        <f t="shared" si="2"/>
        <v>51876.520499999999</v>
      </c>
      <c r="D24" s="14" t="str">
        <f t="shared" si="3"/>
        <v>vis</v>
      </c>
      <c r="E24" s="32">
        <f>VLOOKUP(C24,Active!C$21:E$967,3,FALSE)</f>
        <v>26825.917809614617</v>
      </c>
      <c r="F24" s="2" t="s">
        <v>65</v>
      </c>
      <c r="G24" s="14" t="str">
        <f t="shared" si="4"/>
        <v>51876.5205</v>
      </c>
      <c r="H24" s="10">
        <f t="shared" si="5"/>
        <v>26826</v>
      </c>
      <c r="I24" s="33" t="s">
        <v>116</v>
      </c>
      <c r="J24" s="34" t="s">
        <v>117</v>
      </c>
      <c r="K24" s="33">
        <v>26826</v>
      </c>
      <c r="L24" s="33" t="s">
        <v>118</v>
      </c>
      <c r="M24" s="34" t="s">
        <v>70</v>
      </c>
      <c r="N24" s="34" t="s">
        <v>71</v>
      </c>
      <c r="O24" s="35" t="s">
        <v>84</v>
      </c>
      <c r="P24" s="36" t="s">
        <v>89</v>
      </c>
    </row>
    <row r="25" spans="1:16" ht="12.75" customHeight="1" thickBot="1" x14ac:dyDescent="0.25">
      <c r="A25" s="10" t="str">
        <f t="shared" si="0"/>
        <v>IBVS 5583 </v>
      </c>
      <c r="B25" s="2" t="str">
        <f t="shared" si="1"/>
        <v>I</v>
      </c>
      <c r="C25" s="10">
        <f t="shared" si="2"/>
        <v>51924.426299999999</v>
      </c>
      <c r="D25" s="14" t="str">
        <f t="shared" si="3"/>
        <v>vis</v>
      </c>
      <c r="E25" s="32">
        <f>VLOOKUP(C25,Active!C$21:E$967,3,FALSE)</f>
        <v>26925.918728092216</v>
      </c>
      <c r="F25" s="2" t="s">
        <v>65</v>
      </c>
      <c r="G25" s="14" t="str">
        <f t="shared" si="4"/>
        <v>51924.4263</v>
      </c>
      <c r="H25" s="10">
        <f t="shared" si="5"/>
        <v>26926</v>
      </c>
      <c r="I25" s="33" t="s">
        <v>119</v>
      </c>
      <c r="J25" s="34" t="s">
        <v>120</v>
      </c>
      <c r="K25" s="33">
        <v>26926</v>
      </c>
      <c r="L25" s="33" t="s">
        <v>121</v>
      </c>
      <c r="M25" s="34" t="s">
        <v>70</v>
      </c>
      <c r="N25" s="34" t="s">
        <v>71</v>
      </c>
      <c r="O25" s="35" t="s">
        <v>84</v>
      </c>
      <c r="P25" s="36" t="s">
        <v>89</v>
      </c>
    </row>
    <row r="26" spans="1:16" ht="12.75" customHeight="1" thickBot="1" x14ac:dyDescent="0.25">
      <c r="A26" s="10" t="str">
        <f t="shared" si="0"/>
        <v>IBVS 5583 </v>
      </c>
      <c r="B26" s="2" t="str">
        <f t="shared" si="1"/>
        <v>II</v>
      </c>
      <c r="C26" s="10">
        <f t="shared" si="2"/>
        <v>52133.537199999999</v>
      </c>
      <c r="D26" s="14" t="str">
        <f t="shared" si="3"/>
        <v>vis</v>
      </c>
      <c r="E26" s="32">
        <f>VLOOKUP(C26,Active!C$21:E$967,3,FALSE)</f>
        <v>27362.427085403382</v>
      </c>
      <c r="F26" s="2" t="s">
        <v>65</v>
      </c>
      <c r="G26" s="14" t="str">
        <f t="shared" si="4"/>
        <v>52133.5372</v>
      </c>
      <c r="H26" s="10">
        <f t="shared" si="5"/>
        <v>27362.5</v>
      </c>
      <c r="I26" s="33" t="s">
        <v>122</v>
      </c>
      <c r="J26" s="34" t="s">
        <v>123</v>
      </c>
      <c r="K26" s="33">
        <v>27362.5</v>
      </c>
      <c r="L26" s="33" t="s">
        <v>124</v>
      </c>
      <c r="M26" s="34" t="s">
        <v>70</v>
      </c>
      <c r="N26" s="34" t="s">
        <v>71</v>
      </c>
      <c r="O26" s="35" t="s">
        <v>84</v>
      </c>
      <c r="P26" s="36" t="s">
        <v>89</v>
      </c>
    </row>
    <row r="27" spans="1:16" ht="12.75" customHeight="1" thickBot="1" x14ac:dyDescent="0.25">
      <c r="A27" s="10" t="str">
        <f t="shared" si="0"/>
        <v>IBVS 5583 </v>
      </c>
      <c r="B27" s="2" t="str">
        <f t="shared" si="1"/>
        <v>I</v>
      </c>
      <c r="C27" s="10">
        <f t="shared" si="2"/>
        <v>52138.561600000001</v>
      </c>
      <c r="D27" s="14" t="str">
        <f t="shared" si="3"/>
        <v>vis</v>
      </c>
      <c r="E27" s="32">
        <f>VLOOKUP(C27,Active!C$21:E$967,3,FALSE)</f>
        <v>27372.915264596697</v>
      </c>
      <c r="F27" s="2" t="s">
        <v>65</v>
      </c>
      <c r="G27" s="14" t="str">
        <f t="shared" si="4"/>
        <v>52138.5616</v>
      </c>
      <c r="H27" s="10">
        <f t="shared" si="5"/>
        <v>27373</v>
      </c>
      <c r="I27" s="33" t="s">
        <v>125</v>
      </c>
      <c r="J27" s="34" t="s">
        <v>126</v>
      </c>
      <c r="K27" s="33">
        <v>27373</v>
      </c>
      <c r="L27" s="33" t="s">
        <v>127</v>
      </c>
      <c r="M27" s="34" t="s">
        <v>70</v>
      </c>
      <c r="N27" s="34" t="s">
        <v>71</v>
      </c>
      <c r="O27" s="35" t="s">
        <v>84</v>
      </c>
      <c r="P27" s="36" t="s">
        <v>89</v>
      </c>
    </row>
    <row r="28" spans="1:16" ht="12.75" customHeight="1" thickBot="1" x14ac:dyDescent="0.25">
      <c r="A28" s="10" t="str">
        <f t="shared" si="0"/>
        <v>IBVS 5583 </v>
      </c>
      <c r="B28" s="2" t="str">
        <f t="shared" si="1"/>
        <v>I</v>
      </c>
      <c r="C28" s="10">
        <f t="shared" si="2"/>
        <v>52198.444600000003</v>
      </c>
      <c r="D28" s="14" t="str">
        <f t="shared" si="3"/>
        <v>vis</v>
      </c>
      <c r="E28" s="32">
        <f>VLOOKUP(C28,Active!C$21:E$967,3,FALSE)</f>
        <v>27497.917978280511</v>
      </c>
      <c r="F28" s="2" t="s">
        <v>65</v>
      </c>
      <c r="G28" s="14" t="str">
        <f t="shared" si="4"/>
        <v>52198.4446</v>
      </c>
      <c r="H28" s="10">
        <f t="shared" si="5"/>
        <v>27498</v>
      </c>
      <c r="I28" s="33" t="s">
        <v>128</v>
      </c>
      <c r="J28" s="34" t="s">
        <v>129</v>
      </c>
      <c r="K28" s="33">
        <v>27498</v>
      </c>
      <c r="L28" s="33" t="s">
        <v>130</v>
      </c>
      <c r="M28" s="34" t="s">
        <v>70</v>
      </c>
      <c r="N28" s="34" t="s">
        <v>71</v>
      </c>
      <c r="O28" s="35" t="s">
        <v>84</v>
      </c>
      <c r="P28" s="36" t="s">
        <v>89</v>
      </c>
    </row>
    <row r="29" spans="1:16" ht="12.75" customHeight="1" thickBot="1" x14ac:dyDescent="0.25">
      <c r="A29" s="10" t="str">
        <f t="shared" si="0"/>
        <v>IBVS 5583 </v>
      </c>
      <c r="B29" s="2" t="str">
        <f t="shared" si="1"/>
        <v>II</v>
      </c>
      <c r="C29" s="10">
        <f t="shared" si="2"/>
        <v>52213.531799999997</v>
      </c>
      <c r="D29" s="14" t="str">
        <f t="shared" si="3"/>
        <v>vis</v>
      </c>
      <c r="E29" s="32">
        <f>VLOOKUP(C29,Active!C$21:E$967,3,FALSE)</f>
        <v>27529.411740147647</v>
      </c>
      <c r="F29" s="2" t="s">
        <v>65</v>
      </c>
      <c r="G29" s="14" t="str">
        <f t="shared" si="4"/>
        <v>52213.5318</v>
      </c>
      <c r="H29" s="10">
        <f t="shared" si="5"/>
        <v>27529.5</v>
      </c>
      <c r="I29" s="33" t="s">
        <v>131</v>
      </c>
      <c r="J29" s="34" t="s">
        <v>132</v>
      </c>
      <c r="K29" s="33">
        <v>27529.5</v>
      </c>
      <c r="L29" s="33" t="s">
        <v>133</v>
      </c>
      <c r="M29" s="34" t="s">
        <v>70</v>
      </c>
      <c r="N29" s="34" t="s">
        <v>71</v>
      </c>
      <c r="O29" s="35" t="s">
        <v>84</v>
      </c>
      <c r="P29" s="36" t="s">
        <v>89</v>
      </c>
    </row>
    <row r="30" spans="1:16" ht="12.75" customHeight="1" thickBot="1" x14ac:dyDescent="0.25">
      <c r="A30" s="10" t="str">
        <f t="shared" si="0"/>
        <v>IBVS 5583 </v>
      </c>
      <c r="B30" s="2" t="str">
        <f t="shared" si="1"/>
        <v>II</v>
      </c>
      <c r="C30" s="10">
        <f t="shared" si="2"/>
        <v>52229.343000000001</v>
      </c>
      <c r="D30" s="14" t="str">
        <f t="shared" si="3"/>
        <v>vis</v>
      </c>
      <c r="E30" s="32">
        <f>VLOOKUP(C30,Active!C$21:E$967,3,FALSE)</f>
        <v>27562.416815153876</v>
      </c>
      <c r="F30" s="2" t="s">
        <v>65</v>
      </c>
      <c r="G30" s="14" t="str">
        <f t="shared" si="4"/>
        <v>52229.3430</v>
      </c>
      <c r="H30" s="10">
        <f t="shared" si="5"/>
        <v>27562.5</v>
      </c>
      <c r="I30" s="33" t="s">
        <v>134</v>
      </c>
      <c r="J30" s="34" t="s">
        <v>135</v>
      </c>
      <c r="K30" s="33">
        <v>27562.5</v>
      </c>
      <c r="L30" s="33" t="s">
        <v>136</v>
      </c>
      <c r="M30" s="34" t="s">
        <v>70</v>
      </c>
      <c r="N30" s="34" t="s">
        <v>71</v>
      </c>
      <c r="O30" s="35" t="s">
        <v>84</v>
      </c>
      <c r="P30" s="36" t="s">
        <v>89</v>
      </c>
    </row>
    <row r="31" spans="1:16" ht="12.75" customHeight="1" thickBot="1" x14ac:dyDescent="0.25">
      <c r="A31" s="10" t="str">
        <f t="shared" si="0"/>
        <v>IBVS 5583 </v>
      </c>
      <c r="B31" s="2" t="str">
        <f t="shared" si="1"/>
        <v>II</v>
      </c>
      <c r="C31" s="10">
        <f t="shared" si="2"/>
        <v>52234.611499999999</v>
      </c>
      <c r="D31" s="14" t="str">
        <f t="shared" si="3"/>
        <v>vis</v>
      </c>
      <c r="E31" s="32">
        <f>VLOOKUP(C31,Active!C$21:E$967,3,FALSE)</f>
        <v>27573.41454066935</v>
      </c>
      <c r="F31" s="2" t="s">
        <v>65</v>
      </c>
      <c r="G31" s="14" t="str">
        <f t="shared" si="4"/>
        <v>52234.6115</v>
      </c>
      <c r="H31" s="10">
        <f t="shared" si="5"/>
        <v>27573.5</v>
      </c>
      <c r="I31" s="33" t="s">
        <v>137</v>
      </c>
      <c r="J31" s="34" t="s">
        <v>138</v>
      </c>
      <c r="K31" s="33">
        <v>27573.5</v>
      </c>
      <c r="L31" s="33" t="s">
        <v>103</v>
      </c>
      <c r="M31" s="34" t="s">
        <v>70</v>
      </c>
      <c r="N31" s="34" t="s">
        <v>71</v>
      </c>
      <c r="O31" s="35" t="s">
        <v>84</v>
      </c>
      <c r="P31" s="36" t="s">
        <v>89</v>
      </c>
    </row>
    <row r="32" spans="1:16" ht="12.75" customHeight="1" thickBot="1" x14ac:dyDescent="0.25">
      <c r="A32" s="10" t="str">
        <f t="shared" si="0"/>
        <v>IBVS 5583 </v>
      </c>
      <c r="B32" s="2" t="str">
        <f t="shared" si="1"/>
        <v>I</v>
      </c>
      <c r="C32" s="10">
        <f t="shared" si="2"/>
        <v>52578.331899999997</v>
      </c>
      <c r="D32" s="14" t="str">
        <f t="shared" si="3"/>
        <v>vis</v>
      </c>
      <c r="E32" s="32">
        <f>VLOOKUP(C32,Active!C$21:E$967,3,FALSE)</f>
        <v>28290.913375872755</v>
      </c>
      <c r="F32" s="2" t="s">
        <v>65</v>
      </c>
      <c r="G32" s="14" t="str">
        <f t="shared" si="4"/>
        <v>52578.3319</v>
      </c>
      <c r="H32" s="10">
        <f t="shared" si="5"/>
        <v>28291</v>
      </c>
      <c r="I32" s="33" t="s">
        <v>139</v>
      </c>
      <c r="J32" s="34" t="s">
        <v>140</v>
      </c>
      <c r="K32" s="33">
        <v>28291</v>
      </c>
      <c r="L32" s="33" t="s">
        <v>141</v>
      </c>
      <c r="M32" s="34" t="s">
        <v>70</v>
      </c>
      <c r="N32" s="34" t="s">
        <v>142</v>
      </c>
      <c r="O32" s="35" t="s">
        <v>84</v>
      </c>
      <c r="P32" s="36" t="s">
        <v>89</v>
      </c>
    </row>
    <row r="33" spans="1:16" ht="12.75" customHeight="1" thickBot="1" x14ac:dyDescent="0.25">
      <c r="A33" s="10" t="str">
        <f t="shared" si="0"/>
        <v>IBVS 5583 </v>
      </c>
      <c r="B33" s="2" t="str">
        <f t="shared" si="1"/>
        <v>II</v>
      </c>
      <c r="C33" s="10">
        <f t="shared" si="2"/>
        <v>52578.571199999998</v>
      </c>
      <c r="D33" s="14" t="str">
        <f t="shared" si="3"/>
        <v>vis</v>
      </c>
      <c r="E33" s="32">
        <f>VLOOKUP(C33,Active!C$21:E$967,3,FALSE)</f>
        <v>28291.412902439304</v>
      </c>
      <c r="F33" s="2" t="s">
        <v>65</v>
      </c>
      <c r="G33" s="14" t="str">
        <f t="shared" si="4"/>
        <v>52578.5712</v>
      </c>
      <c r="H33" s="10">
        <f t="shared" si="5"/>
        <v>28291.5</v>
      </c>
      <c r="I33" s="33" t="s">
        <v>143</v>
      </c>
      <c r="J33" s="34" t="s">
        <v>144</v>
      </c>
      <c r="K33" s="33">
        <v>28291.5</v>
      </c>
      <c r="L33" s="33" t="s">
        <v>145</v>
      </c>
      <c r="M33" s="34" t="s">
        <v>70</v>
      </c>
      <c r="N33" s="34" t="s">
        <v>142</v>
      </c>
      <c r="O33" s="35" t="s">
        <v>84</v>
      </c>
      <c r="P33" s="36" t="s">
        <v>89</v>
      </c>
    </row>
    <row r="34" spans="1:16" ht="12.75" customHeight="1" thickBot="1" x14ac:dyDescent="0.25">
      <c r="A34" s="10" t="str">
        <f t="shared" si="0"/>
        <v>IBVS 5583 </v>
      </c>
      <c r="B34" s="2" t="str">
        <f t="shared" si="1"/>
        <v>II</v>
      </c>
      <c r="C34" s="10">
        <f t="shared" si="2"/>
        <v>52585.2814</v>
      </c>
      <c r="D34" s="14" t="str">
        <f t="shared" si="3"/>
        <v>vis</v>
      </c>
      <c r="E34" s="32">
        <f>VLOOKUP(C34,Active!C$21:E$967,3,FALSE)</f>
        <v>28305.420103303677</v>
      </c>
      <c r="F34" s="2" t="s">
        <v>65</v>
      </c>
      <c r="G34" s="14" t="str">
        <f t="shared" si="4"/>
        <v>52585.2814</v>
      </c>
      <c r="H34" s="10">
        <f t="shared" si="5"/>
        <v>28305.5</v>
      </c>
      <c r="I34" s="33" t="s">
        <v>146</v>
      </c>
      <c r="J34" s="34" t="s">
        <v>147</v>
      </c>
      <c r="K34" s="33">
        <v>28305.5</v>
      </c>
      <c r="L34" s="33" t="s">
        <v>148</v>
      </c>
      <c r="M34" s="34" t="s">
        <v>70</v>
      </c>
      <c r="N34" s="34" t="s">
        <v>142</v>
      </c>
      <c r="O34" s="35" t="s">
        <v>84</v>
      </c>
      <c r="P34" s="36" t="s">
        <v>89</v>
      </c>
    </row>
    <row r="35" spans="1:16" ht="12.75" customHeight="1" thickBot="1" x14ac:dyDescent="0.25">
      <c r="A35" s="10" t="str">
        <f t="shared" si="0"/>
        <v>IBVS 5583 </v>
      </c>
      <c r="B35" s="2" t="str">
        <f t="shared" si="1"/>
        <v>II</v>
      </c>
      <c r="C35" s="10">
        <f t="shared" si="2"/>
        <v>52900.492100000003</v>
      </c>
      <c r="D35" s="14" t="str">
        <f t="shared" si="3"/>
        <v>vis</v>
      </c>
      <c r="E35" s="32">
        <f>VLOOKUP(C35,Active!C$21:E$967,3,FALSE)</f>
        <v>28963.406391268119</v>
      </c>
      <c r="F35" s="2" t="s">
        <v>65</v>
      </c>
      <c r="G35" s="14" t="str">
        <f t="shared" si="4"/>
        <v>52900.4921</v>
      </c>
      <c r="H35" s="10">
        <f t="shared" si="5"/>
        <v>28963.5</v>
      </c>
      <c r="I35" s="33" t="s">
        <v>149</v>
      </c>
      <c r="J35" s="34" t="s">
        <v>150</v>
      </c>
      <c r="K35" s="33">
        <v>28963.5</v>
      </c>
      <c r="L35" s="33" t="s">
        <v>151</v>
      </c>
      <c r="M35" s="34" t="s">
        <v>70</v>
      </c>
      <c r="N35" s="34" t="s">
        <v>142</v>
      </c>
      <c r="O35" s="35" t="s">
        <v>84</v>
      </c>
      <c r="P35" s="36" t="s">
        <v>89</v>
      </c>
    </row>
    <row r="36" spans="1:16" ht="12.75" customHeight="1" thickBot="1" x14ac:dyDescent="0.25">
      <c r="A36" s="10" t="str">
        <f t="shared" si="0"/>
        <v>IBVS 5690 </v>
      </c>
      <c r="B36" s="2" t="str">
        <f t="shared" si="1"/>
        <v>I</v>
      </c>
      <c r="C36" s="10">
        <f t="shared" si="2"/>
        <v>53262.895799999998</v>
      </c>
      <c r="D36" s="14" t="str">
        <f t="shared" si="3"/>
        <v>vis</v>
      </c>
      <c r="E36" s="32">
        <f>VLOOKUP(C36,Active!C$21:E$967,3,FALSE)</f>
        <v>29719.905664000849</v>
      </c>
      <c r="F36" s="2" t="s">
        <v>65</v>
      </c>
      <c r="G36" s="14" t="str">
        <f t="shared" si="4"/>
        <v>53262.8958</v>
      </c>
      <c r="H36" s="10">
        <f t="shared" si="5"/>
        <v>29720</v>
      </c>
      <c r="I36" s="33" t="s">
        <v>162</v>
      </c>
      <c r="J36" s="34" t="s">
        <v>163</v>
      </c>
      <c r="K36" s="33">
        <v>29720</v>
      </c>
      <c r="L36" s="33" t="s">
        <v>164</v>
      </c>
      <c r="M36" s="34" t="s">
        <v>70</v>
      </c>
      <c r="N36" s="34" t="s">
        <v>71</v>
      </c>
      <c r="O36" s="35" t="s">
        <v>165</v>
      </c>
      <c r="P36" s="36" t="s">
        <v>166</v>
      </c>
    </row>
    <row r="37" spans="1:16" ht="12.75" customHeight="1" thickBot="1" x14ac:dyDescent="0.25">
      <c r="A37" s="10" t="str">
        <f t="shared" si="0"/>
        <v>IBVS 5741 </v>
      </c>
      <c r="B37" s="2" t="str">
        <f t="shared" si="1"/>
        <v>I</v>
      </c>
      <c r="C37" s="10">
        <f t="shared" si="2"/>
        <v>53713.204100000003</v>
      </c>
      <c r="D37" s="14" t="str">
        <f t="shared" si="3"/>
        <v>vis</v>
      </c>
      <c r="E37" s="32">
        <f>VLOOKUP(C37,Active!C$21:E$967,3,FALSE)</f>
        <v>30659.90131375696</v>
      </c>
      <c r="F37" s="2" t="s">
        <v>65</v>
      </c>
      <c r="G37" s="14" t="str">
        <f t="shared" si="4"/>
        <v>53713.2041</v>
      </c>
      <c r="H37" s="10">
        <f t="shared" si="5"/>
        <v>30660</v>
      </c>
      <c r="I37" s="33" t="s">
        <v>176</v>
      </c>
      <c r="J37" s="34" t="s">
        <v>177</v>
      </c>
      <c r="K37" s="33">
        <v>30660</v>
      </c>
      <c r="L37" s="33" t="s">
        <v>178</v>
      </c>
      <c r="M37" s="34" t="s">
        <v>70</v>
      </c>
      <c r="N37" s="34" t="s">
        <v>71</v>
      </c>
      <c r="O37" s="35" t="s">
        <v>179</v>
      </c>
      <c r="P37" s="36" t="s">
        <v>180</v>
      </c>
    </row>
    <row r="38" spans="1:16" ht="12.75" customHeight="1" thickBot="1" x14ac:dyDescent="0.25">
      <c r="A38" s="10" t="str">
        <f t="shared" si="0"/>
        <v>IBVS 5920 </v>
      </c>
      <c r="B38" s="2" t="str">
        <f t="shared" si="1"/>
        <v>I</v>
      </c>
      <c r="C38" s="10">
        <f t="shared" si="2"/>
        <v>55114.910600000003</v>
      </c>
      <c r="D38" s="14" t="str">
        <f t="shared" si="3"/>
        <v>vis</v>
      </c>
      <c r="E38" s="32">
        <f>VLOOKUP(C38,Active!C$21:E$967,3,FALSE)</f>
        <v>33585.892267587595</v>
      </c>
      <c r="F38" s="2" t="s">
        <v>65</v>
      </c>
      <c r="G38" s="14" t="str">
        <f t="shared" si="4"/>
        <v>55114.9106</v>
      </c>
      <c r="H38" s="10">
        <f t="shared" si="5"/>
        <v>33586</v>
      </c>
      <c r="I38" s="33" t="s">
        <v>190</v>
      </c>
      <c r="J38" s="34" t="s">
        <v>191</v>
      </c>
      <c r="K38" s="33">
        <v>33586</v>
      </c>
      <c r="L38" s="33" t="s">
        <v>192</v>
      </c>
      <c r="M38" s="34" t="s">
        <v>184</v>
      </c>
      <c r="N38" s="34" t="s">
        <v>65</v>
      </c>
      <c r="O38" s="35" t="s">
        <v>193</v>
      </c>
      <c r="P38" s="36" t="s">
        <v>194</v>
      </c>
    </row>
    <row r="39" spans="1:16" ht="12.75" customHeight="1" thickBot="1" x14ac:dyDescent="0.25">
      <c r="A39" s="10" t="str">
        <f t="shared" si="0"/>
        <v>IBVS 5920 </v>
      </c>
      <c r="B39" s="2" t="str">
        <f t="shared" si="1"/>
        <v>II</v>
      </c>
      <c r="C39" s="10">
        <f t="shared" si="2"/>
        <v>55119.942999999999</v>
      </c>
      <c r="D39" s="14" t="str">
        <f t="shared" si="3"/>
        <v>vis</v>
      </c>
      <c r="E39" s="32">
        <f>VLOOKUP(C39,Active!C$21:E$967,3,FALSE)</f>
        <v>33596.397146373594</v>
      </c>
      <c r="F39" s="2" t="s">
        <v>65</v>
      </c>
      <c r="G39" s="14" t="str">
        <f t="shared" si="4"/>
        <v>55119.943</v>
      </c>
      <c r="H39" s="10">
        <f t="shared" si="5"/>
        <v>33596.5</v>
      </c>
      <c r="I39" s="33" t="s">
        <v>195</v>
      </c>
      <c r="J39" s="34" t="s">
        <v>196</v>
      </c>
      <c r="K39" s="33">
        <v>33596.5</v>
      </c>
      <c r="L39" s="33" t="s">
        <v>197</v>
      </c>
      <c r="M39" s="34" t="s">
        <v>184</v>
      </c>
      <c r="N39" s="34" t="s">
        <v>65</v>
      </c>
      <c r="O39" s="35" t="s">
        <v>193</v>
      </c>
      <c r="P39" s="36" t="s">
        <v>194</v>
      </c>
    </row>
    <row r="40" spans="1:16" ht="12.75" customHeight="1" thickBot="1" x14ac:dyDescent="0.25">
      <c r="A40" s="10" t="str">
        <f t="shared" si="0"/>
        <v>IBVS 5920 </v>
      </c>
      <c r="B40" s="2" t="str">
        <f t="shared" si="1"/>
        <v>II</v>
      </c>
      <c r="C40" s="10">
        <f t="shared" si="2"/>
        <v>55121.855000000003</v>
      </c>
      <c r="D40" s="14" t="str">
        <f t="shared" si="3"/>
        <v>vis</v>
      </c>
      <c r="E40" s="32">
        <f>VLOOKUP(C40,Active!C$21:E$967,3,FALSE)</f>
        <v>33600.388349028173</v>
      </c>
      <c r="F40" s="2" t="s">
        <v>65</v>
      </c>
      <c r="G40" s="14" t="str">
        <f t="shared" si="4"/>
        <v>55121.855</v>
      </c>
      <c r="H40" s="10">
        <f t="shared" si="5"/>
        <v>33600.5</v>
      </c>
      <c r="I40" s="33" t="s">
        <v>198</v>
      </c>
      <c r="J40" s="34" t="s">
        <v>199</v>
      </c>
      <c r="K40" s="33">
        <v>33600.5</v>
      </c>
      <c r="L40" s="33" t="s">
        <v>200</v>
      </c>
      <c r="M40" s="34" t="s">
        <v>184</v>
      </c>
      <c r="N40" s="34" t="s">
        <v>65</v>
      </c>
      <c r="O40" s="35" t="s">
        <v>193</v>
      </c>
      <c r="P40" s="36" t="s">
        <v>194</v>
      </c>
    </row>
    <row r="41" spans="1:16" ht="12.75" customHeight="1" thickBot="1" x14ac:dyDescent="0.25">
      <c r="A41" s="10" t="str">
        <f t="shared" si="0"/>
        <v>IBVS 5960 </v>
      </c>
      <c r="B41" s="2" t="str">
        <f t="shared" si="1"/>
        <v>I</v>
      </c>
      <c r="C41" s="10">
        <f t="shared" si="2"/>
        <v>55543.6587</v>
      </c>
      <c r="D41" s="14" t="str">
        <f t="shared" si="3"/>
        <v>vis</v>
      </c>
      <c r="E41" s="32">
        <f>VLOOKUP(C41,Active!C$21:E$967,3,FALSE)</f>
        <v>34480.882097535636</v>
      </c>
      <c r="F41" s="2" t="s">
        <v>65</v>
      </c>
      <c r="G41" s="14" t="str">
        <f t="shared" si="4"/>
        <v>55543.6587</v>
      </c>
      <c r="H41" s="10">
        <f t="shared" si="5"/>
        <v>34481</v>
      </c>
      <c r="I41" s="33" t="s">
        <v>201</v>
      </c>
      <c r="J41" s="34" t="s">
        <v>202</v>
      </c>
      <c r="K41" s="33">
        <v>34481</v>
      </c>
      <c r="L41" s="33" t="s">
        <v>203</v>
      </c>
      <c r="M41" s="34" t="s">
        <v>184</v>
      </c>
      <c r="N41" s="34" t="s">
        <v>65</v>
      </c>
      <c r="O41" s="35" t="s">
        <v>193</v>
      </c>
      <c r="P41" s="36" t="s">
        <v>204</v>
      </c>
    </row>
    <row r="42" spans="1:16" ht="12.75" customHeight="1" thickBot="1" x14ac:dyDescent="0.25">
      <c r="A42" s="10" t="str">
        <f t="shared" si="0"/>
        <v>IBVS 6011 </v>
      </c>
      <c r="B42" s="2" t="str">
        <f t="shared" si="1"/>
        <v>I</v>
      </c>
      <c r="C42" s="10">
        <f t="shared" si="2"/>
        <v>55847.856399999997</v>
      </c>
      <c r="D42" s="14" t="str">
        <f t="shared" si="3"/>
        <v>vis</v>
      </c>
      <c r="E42" s="32">
        <f>VLOOKUP(C42,Active!C$21:E$967,3,FALSE)</f>
        <v>35115.879308703654</v>
      </c>
      <c r="F42" s="2" t="s">
        <v>65</v>
      </c>
      <c r="G42" s="14" t="str">
        <f t="shared" si="4"/>
        <v>55847.8564</v>
      </c>
      <c r="H42" s="10">
        <f t="shared" si="5"/>
        <v>35116</v>
      </c>
      <c r="I42" s="33" t="s">
        <v>205</v>
      </c>
      <c r="J42" s="34" t="s">
        <v>206</v>
      </c>
      <c r="K42" s="33">
        <v>35116</v>
      </c>
      <c r="L42" s="33" t="s">
        <v>207</v>
      </c>
      <c r="M42" s="34" t="s">
        <v>184</v>
      </c>
      <c r="N42" s="34" t="s">
        <v>65</v>
      </c>
      <c r="O42" s="35" t="s">
        <v>193</v>
      </c>
      <c r="P42" s="36" t="s">
        <v>208</v>
      </c>
    </row>
    <row r="43" spans="1:16" ht="12.75" customHeight="1" thickBot="1" x14ac:dyDescent="0.25">
      <c r="A43" s="10" t="str">
        <f t="shared" si="0"/>
        <v>IBVS 5509 </v>
      </c>
      <c r="B43" s="2" t="str">
        <f t="shared" si="1"/>
        <v>II</v>
      </c>
      <c r="C43" s="10">
        <f t="shared" si="2"/>
        <v>52995.823900000003</v>
      </c>
      <c r="D43" s="14" t="str">
        <f t="shared" si="3"/>
        <v>vis</v>
      </c>
      <c r="E43" s="32">
        <f>VLOOKUP(C43,Active!C$21:E$967,3,FALSE)</f>
        <v>29162.406670151318</v>
      </c>
      <c r="F43" s="2" t="s">
        <v>65</v>
      </c>
      <c r="G43" s="14" t="str">
        <f t="shared" si="4"/>
        <v>52995.8239</v>
      </c>
      <c r="H43" s="10">
        <f t="shared" si="5"/>
        <v>29162.5</v>
      </c>
      <c r="I43" s="33" t="s">
        <v>152</v>
      </c>
      <c r="J43" s="34" t="s">
        <v>153</v>
      </c>
      <c r="K43" s="33">
        <v>29162.5</v>
      </c>
      <c r="L43" s="33" t="s">
        <v>154</v>
      </c>
      <c r="M43" s="34" t="s">
        <v>70</v>
      </c>
      <c r="N43" s="34" t="s">
        <v>71</v>
      </c>
      <c r="O43" s="35" t="s">
        <v>155</v>
      </c>
      <c r="P43" s="36" t="s">
        <v>156</v>
      </c>
    </row>
    <row r="44" spans="1:16" ht="12.75" customHeight="1" thickBot="1" x14ac:dyDescent="0.25">
      <c r="A44" s="10" t="str">
        <f t="shared" si="0"/>
        <v>IBVS 5509 </v>
      </c>
      <c r="B44" s="2" t="str">
        <f t="shared" si="1"/>
        <v>II</v>
      </c>
      <c r="C44" s="10">
        <f t="shared" si="2"/>
        <v>52999.657700000003</v>
      </c>
      <c r="D44" s="14" t="str">
        <f t="shared" si="3"/>
        <v>vis</v>
      </c>
      <c r="E44" s="32">
        <f>VLOOKUP(C44,Active!C$21:E$967,3,FALSE)</f>
        <v>29170.409532461508</v>
      </c>
      <c r="F44" s="2" t="s">
        <v>65</v>
      </c>
      <c r="G44" s="14" t="str">
        <f t="shared" si="4"/>
        <v>52999.6577</v>
      </c>
      <c r="H44" s="10">
        <f t="shared" si="5"/>
        <v>29170.5</v>
      </c>
      <c r="I44" s="33" t="s">
        <v>157</v>
      </c>
      <c r="J44" s="34" t="s">
        <v>158</v>
      </c>
      <c r="K44" s="33">
        <v>29170.5</v>
      </c>
      <c r="L44" s="33" t="s">
        <v>100</v>
      </c>
      <c r="M44" s="34" t="s">
        <v>70</v>
      </c>
      <c r="N44" s="34" t="s">
        <v>71</v>
      </c>
      <c r="O44" s="35" t="s">
        <v>155</v>
      </c>
      <c r="P44" s="36" t="s">
        <v>156</v>
      </c>
    </row>
    <row r="45" spans="1:16" ht="12.75" customHeight="1" thickBot="1" x14ac:dyDescent="0.25">
      <c r="A45" s="10" t="str">
        <f t="shared" si="0"/>
        <v>IBVS 5509 </v>
      </c>
      <c r="B45" s="2" t="str">
        <f t="shared" si="1"/>
        <v>I</v>
      </c>
      <c r="C45" s="10">
        <f t="shared" si="2"/>
        <v>53000.854200000002</v>
      </c>
      <c r="D45" s="14" t="str">
        <f t="shared" si="3"/>
        <v>vis</v>
      </c>
      <c r="E45" s="32">
        <f>VLOOKUP(C45,Active!C$21:E$967,3,FALSE)</f>
        <v>29172.90716529424</v>
      </c>
      <c r="F45" s="2" t="s">
        <v>65</v>
      </c>
      <c r="G45" s="14" t="str">
        <f t="shared" si="4"/>
        <v>53000.8542</v>
      </c>
      <c r="H45" s="10">
        <f t="shared" si="5"/>
        <v>29173</v>
      </c>
      <c r="I45" s="33" t="s">
        <v>159</v>
      </c>
      <c r="J45" s="34" t="s">
        <v>160</v>
      </c>
      <c r="K45" s="33">
        <v>29173</v>
      </c>
      <c r="L45" s="33" t="s">
        <v>161</v>
      </c>
      <c r="M45" s="34" t="s">
        <v>70</v>
      </c>
      <c r="N45" s="34" t="s">
        <v>71</v>
      </c>
      <c r="O45" s="35" t="s">
        <v>155</v>
      </c>
      <c r="P45" s="36" t="s">
        <v>156</v>
      </c>
    </row>
    <row r="46" spans="1:16" ht="12.75" customHeight="1" thickBot="1" x14ac:dyDescent="0.25">
      <c r="A46" s="10" t="str">
        <f t="shared" si="0"/>
        <v>IBVS 5509 </v>
      </c>
      <c r="B46" s="2" t="str">
        <f t="shared" si="1"/>
        <v>II</v>
      </c>
      <c r="C46" s="10">
        <f t="shared" si="2"/>
        <v>53313.9182</v>
      </c>
      <c r="D46" s="14" t="str">
        <f t="shared" si="3"/>
        <v>vis</v>
      </c>
      <c r="E46" s="32">
        <f>VLOOKUP(C46,Active!C$21:E$967,3,FALSE)</f>
        <v>29826.412326303358</v>
      </c>
      <c r="F46" s="2" t="s">
        <v>65</v>
      </c>
      <c r="G46" s="14" t="str">
        <f t="shared" si="4"/>
        <v>53313.9182</v>
      </c>
      <c r="H46" s="10">
        <f t="shared" si="5"/>
        <v>29826.5</v>
      </c>
      <c r="I46" s="33" t="s">
        <v>167</v>
      </c>
      <c r="J46" s="34" t="s">
        <v>168</v>
      </c>
      <c r="K46" s="33">
        <v>29826.5</v>
      </c>
      <c r="L46" s="33" t="s">
        <v>169</v>
      </c>
      <c r="M46" s="34" t="s">
        <v>70</v>
      </c>
      <c r="N46" s="34" t="s">
        <v>71</v>
      </c>
      <c r="O46" s="35" t="s">
        <v>155</v>
      </c>
      <c r="P46" s="36" t="s">
        <v>156</v>
      </c>
    </row>
    <row r="47" spans="1:16" ht="12.75" customHeight="1" thickBot="1" x14ac:dyDescent="0.25">
      <c r="A47" s="10" t="str">
        <f t="shared" si="0"/>
        <v>IBVS 5509 </v>
      </c>
      <c r="B47" s="2" t="str">
        <f t="shared" si="1"/>
        <v>II</v>
      </c>
      <c r="C47" s="10">
        <f t="shared" si="2"/>
        <v>53319.660199999998</v>
      </c>
      <c r="D47" s="14" t="str">
        <f t="shared" si="3"/>
        <v>vis</v>
      </c>
      <c r="E47" s="32">
        <f>VLOOKUP(C47,Active!C$21:E$967,3,FALSE)</f>
        <v>29838.398458961579</v>
      </c>
      <c r="F47" s="2" t="s">
        <v>65</v>
      </c>
      <c r="G47" s="14" t="str">
        <f t="shared" si="4"/>
        <v>53319.6602</v>
      </c>
      <c r="H47" s="10">
        <f t="shared" si="5"/>
        <v>29838.5</v>
      </c>
      <c r="I47" s="33" t="s">
        <v>170</v>
      </c>
      <c r="J47" s="34" t="s">
        <v>171</v>
      </c>
      <c r="K47" s="33">
        <v>29838.5</v>
      </c>
      <c r="L47" s="33" t="s">
        <v>172</v>
      </c>
      <c r="M47" s="34" t="s">
        <v>70</v>
      </c>
      <c r="N47" s="34" t="s">
        <v>71</v>
      </c>
      <c r="O47" s="35" t="s">
        <v>155</v>
      </c>
      <c r="P47" s="36" t="s">
        <v>156</v>
      </c>
    </row>
    <row r="48" spans="1:16" ht="12.75" customHeight="1" thickBot="1" x14ac:dyDescent="0.25">
      <c r="A48" s="10" t="str">
        <f t="shared" si="0"/>
        <v>IBVS 5509 </v>
      </c>
      <c r="B48" s="2" t="str">
        <f t="shared" si="1"/>
        <v>I</v>
      </c>
      <c r="C48" s="10">
        <f t="shared" si="2"/>
        <v>53319.902199999997</v>
      </c>
      <c r="D48" s="14" t="str">
        <f t="shared" si="3"/>
        <v>vis</v>
      </c>
      <c r="E48" s="32">
        <f>VLOOKUP(C48,Active!C$21:E$967,3,FALSE)</f>
        <v>29838.90362164066</v>
      </c>
      <c r="F48" s="2" t="s">
        <v>65</v>
      </c>
      <c r="G48" s="14" t="str">
        <f t="shared" si="4"/>
        <v>53319.9022</v>
      </c>
      <c r="H48" s="10">
        <f t="shared" si="5"/>
        <v>29839</v>
      </c>
      <c r="I48" s="33" t="s">
        <v>173</v>
      </c>
      <c r="J48" s="34" t="s">
        <v>174</v>
      </c>
      <c r="K48" s="33">
        <v>29839</v>
      </c>
      <c r="L48" s="33" t="s">
        <v>175</v>
      </c>
      <c r="M48" s="34" t="s">
        <v>70</v>
      </c>
      <c r="N48" s="34" t="s">
        <v>71</v>
      </c>
      <c r="O48" s="35" t="s">
        <v>155</v>
      </c>
      <c r="P48" s="36" t="s">
        <v>156</v>
      </c>
    </row>
    <row r="49" spans="1:16" ht="12.75" customHeight="1" thickBot="1" x14ac:dyDescent="0.25">
      <c r="A49" s="10" t="str">
        <f t="shared" si="0"/>
        <v>VSB 50 </v>
      </c>
      <c r="B49" s="2" t="str">
        <f t="shared" si="1"/>
        <v>I</v>
      </c>
      <c r="C49" s="10">
        <f t="shared" si="2"/>
        <v>54838.017099999997</v>
      </c>
      <c r="D49" s="14" t="str">
        <f t="shared" si="3"/>
        <v>vis</v>
      </c>
      <c r="E49" s="32">
        <f>VLOOKUP(C49,Active!C$21:E$967,3,FALSE)</f>
        <v>33007.891183784021</v>
      </c>
      <c r="F49" s="2" t="s">
        <v>65</v>
      </c>
      <c r="G49" s="14" t="str">
        <f t="shared" si="4"/>
        <v>54838.0171</v>
      </c>
      <c r="H49" s="10">
        <f t="shared" si="5"/>
        <v>33008</v>
      </c>
      <c r="I49" s="33" t="s">
        <v>181</v>
      </c>
      <c r="J49" s="34" t="s">
        <v>182</v>
      </c>
      <c r="K49" s="33">
        <v>33008</v>
      </c>
      <c r="L49" s="33" t="s">
        <v>183</v>
      </c>
      <c r="M49" s="34" t="s">
        <v>184</v>
      </c>
      <c r="N49" s="34" t="s">
        <v>57</v>
      </c>
      <c r="O49" s="35" t="s">
        <v>185</v>
      </c>
      <c r="P49" s="36" t="s">
        <v>186</v>
      </c>
    </row>
    <row r="50" spans="1:16" ht="12.75" customHeight="1" thickBot="1" x14ac:dyDescent="0.25">
      <c r="A50" s="10" t="str">
        <f t="shared" si="0"/>
        <v>VSB 50 </v>
      </c>
      <c r="B50" s="2" t="str">
        <f t="shared" si="1"/>
        <v>II</v>
      </c>
      <c r="C50" s="10">
        <f t="shared" si="2"/>
        <v>54843.046799999996</v>
      </c>
      <c r="D50" s="14" t="str">
        <f t="shared" si="3"/>
        <v>vis</v>
      </c>
      <c r="E50" s="32">
        <f>VLOOKUP(C50,Active!C$21:E$967,3,FALSE)</f>
        <v>33018.390426457489</v>
      </c>
      <c r="F50" s="2" t="s">
        <v>65</v>
      </c>
      <c r="G50" s="14" t="str">
        <f t="shared" si="4"/>
        <v>54843.0468</v>
      </c>
      <c r="H50" s="10">
        <f t="shared" si="5"/>
        <v>33018.5</v>
      </c>
      <c r="I50" s="33" t="s">
        <v>187</v>
      </c>
      <c r="J50" s="34" t="s">
        <v>188</v>
      </c>
      <c r="K50" s="33">
        <v>33018.5</v>
      </c>
      <c r="L50" s="33" t="s">
        <v>189</v>
      </c>
      <c r="M50" s="34" t="s">
        <v>184</v>
      </c>
      <c r="N50" s="34" t="s">
        <v>57</v>
      </c>
      <c r="O50" s="35" t="s">
        <v>185</v>
      </c>
      <c r="P50" s="36" t="s">
        <v>186</v>
      </c>
    </row>
    <row r="51" spans="1:16" ht="12.75" customHeight="1" thickBot="1" x14ac:dyDescent="0.25">
      <c r="A51" s="10" t="str">
        <f t="shared" si="0"/>
        <v>BAVM 225 </v>
      </c>
      <c r="B51" s="2" t="str">
        <f t="shared" si="1"/>
        <v>I</v>
      </c>
      <c r="C51" s="10">
        <f t="shared" si="2"/>
        <v>55859.353999999999</v>
      </c>
      <c r="D51" s="14" t="str">
        <f t="shared" si="3"/>
        <v>vis</v>
      </c>
      <c r="E51" s="32">
        <f>VLOOKUP(C51,Active!C$21:E$967,3,FALSE)</f>
        <v>35139.879963327687</v>
      </c>
      <c r="F51" s="2" t="s">
        <v>65</v>
      </c>
      <c r="G51" s="14" t="str">
        <f t="shared" si="4"/>
        <v>55859.3540</v>
      </c>
      <c r="H51" s="10">
        <f t="shared" si="5"/>
        <v>35140</v>
      </c>
      <c r="I51" s="33" t="s">
        <v>209</v>
      </c>
      <c r="J51" s="34" t="s">
        <v>210</v>
      </c>
      <c r="K51" s="33">
        <v>35140</v>
      </c>
      <c r="L51" s="33" t="s">
        <v>211</v>
      </c>
      <c r="M51" s="34" t="s">
        <v>184</v>
      </c>
      <c r="N51" s="34" t="s">
        <v>212</v>
      </c>
      <c r="O51" s="35" t="s">
        <v>213</v>
      </c>
      <c r="P51" s="36" t="s">
        <v>214</v>
      </c>
    </row>
    <row r="52" spans="1:16" ht="12.75" customHeight="1" thickBot="1" x14ac:dyDescent="0.25">
      <c r="A52" s="10" t="str">
        <f t="shared" si="0"/>
        <v>BAVM 225 </v>
      </c>
      <c r="B52" s="2" t="str">
        <f t="shared" si="1"/>
        <v>II</v>
      </c>
      <c r="C52" s="10">
        <f t="shared" si="2"/>
        <v>55859.595500000003</v>
      </c>
      <c r="D52" s="14" t="str">
        <f t="shared" si="3"/>
        <v>vis</v>
      </c>
      <c r="E52" s="32">
        <f>VLOOKUP(C52,Active!C$21:E$967,3,FALSE)</f>
        <v>35140.384082282239</v>
      </c>
      <c r="F52" s="2" t="s">
        <v>65</v>
      </c>
      <c r="G52" s="14" t="str">
        <f t="shared" si="4"/>
        <v>55859.5955</v>
      </c>
      <c r="H52" s="10">
        <f t="shared" si="5"/>
        <v>35140.5</v>
      </c>
      <c r="I52" s="33" t="s">
        <v>215</v>
      </c>
      <c r="J52" s="34" t="s">
        <v>216</v>
      </c>
      <c r="K52" s="33" t="s">
        <v>217</v>
      </c>
      <c r="L52" s="33" t="s">
        <v>218</v>
      </c>
      <c r="M52" s="34" t="s">
        <v>184</v>
      </c>
      <c r="N52" s="34" t="s">
        <v>212</v>
      </c>
      <c r="O52" s="35" t="s">
        <v>213</v>
      </c>
      <c r="P52" s="36" t="s">
        <v>214</v>
      </c>
    </row>
    <row r="53" spans="1:16" ht="12.75" customHeight="1" thickBot="1" x14ac:dyDescent="0.25">
      <c r="A53" s="10" t="str">
        <f t="shared" si="0"/>
        <v>BAVM 225 </v>
      </c>
      <c r="B53" s="2" t="str">
        <f t="shared" si="1"/>
        <v>I</v>
      </c>
      <c r="C53" s="10">
        <f t="shared" si="2"/>
        <v>55894.324399999998</v>
      </c>
      <c r="D53" s="14" t="str">
        <f t="shared" si="3"/>
        <v>vis</v>
      </c>
      <c r="E53" s="32">
        <f>VLOOKUP(C53,Active!C$21:E$967,3,FALSE)</f>
        <v>35212.878892883797</v>
      </c>
      <c r="F53" s="2" t="s">
        <v>65</v>
      </c>
      <c r="G53" s="14" t="str">
        <f t="shared" si="4"/>
        <v>55894.3244</v>
      </c>
      <c r="H53" s="10">
        <f t="shared" si="5"/>
        <v>35213</v>
      </c>
      <c r="I53" s="33" t="s">
        <v>219</v>
      </c>
      <c r="J53" s="34" t="s">
        <v>220</v>
      </c>
      <c r="K53" s="33" t="s">
        <v>221</v>
      </c>
      <c r="L53" s="33" t="s">
        <v>222</v>
      </c>
      <c r="M53" s="34" t="s">
        <v>184</v>
      </c>
      <c r="N53" s="34" t="s">
        <v>212</v>
      </c>
      <c r="O53" s="35" t="s">
        <v>213</v>
      </c>
      <c r="P53" s="36" t="s">
        <v>214</v>
      </c>
    </row>
    <row r="54" spans="1:16" x14ac:dyDescent="0.2">
      <c r="B54" s="2"/>
      <c r="E54" s="32"/>
      <c r="F54" s="2"/>
    </row>
    <row r="55" spans="1:16" x14ac:dyDescent="0.2">
      <c r="B55" s="2"/>
      <c r="E55" s="32"/>
      <c r="F55" s="2"/>
    </row>
    <row r="56" spans="1:16" x14ac:dyDescent="0.2">
      <c r="B56" s="2"/>
      <c r="E56" s="32"/>
      <c r="F56" s="2"/>
    </row>
    <row r="57" spans="1:16" x14ac:dyDescent="0.2">
      <c r="B57" s="2"/>
      <c r="E57" s="32"/>
      <c r="F57" s="2"/>
    </row>
    <row r="58" spans="1:16" x14ac:dyDescent="0.2">
      <c r="B58" s="2"/>
      <c r="E58" s="32"/>
      <c r="F58" s="2"/>
    </row>
    <row r="59" spans="1:16" x14ac:dyDescent="0.2">
      <c r="B59" s="2"/>
      <c r="E59" s="32"/>
      <c r="F59" s="2"/>
    </row>
    <row r="60" spans="1:16" x14ac:dyDescent="0.2">
      <c r="B60" s="2"/>
      <c r="E60" s="32"/>
      <c r="F60" s="2"/>
    </row>
    <row r="61" spans="1:16" x14ac:dyDescent="0.2">
      <c r="B61" s="2"/>
      <c r="E61" s="32"/>
      <c r="F61" s="2"/>
    </row>
    <row r="62" spans="1:16" x14ac:dyDescent="0.2">
      <c r="B62" s="2"/>
      <c r="E62" s="32"/>
      <c r="F62" s="2"/>
    </row>
    <row r="63" spans="1:16" x14ac:dyDescent="0.2">
      <c r="B63" s="2"/>
      <c r="E63" s="32"/>
      <c r="F63" s="2"/>
    </row>
    <row r="64" spans="1:16" x14ac:dyDescent="0.2">
      <c r="B64" s="2"/>
      <c r="E64" s="32"/>
      <c r="F64" s="2"/>
    </row>
    <row r="65" spans="2:6" x14ac:dyDescent="0.2">
      <c r="B65" s="2"/>
      <c r="E65" s="32"/>
      <c r="F65" s="2"/>
    </row>
    <row r="66" spans="2:6" x14ac:dyDescent="0.2">
      <c r="B66" s="2"/>
      <c r="E66" s="32"/>
      <c r="F66" s="2"/>
    </row>
    <row r="67" spans="2:6" x14ac:dyDescent="0.2">
      <c r="B67" s="2"/>
      <c r="E67" s="32"/>
      <c r="F67" s="2"/>
    </row>
    <row r="68" spans="2:6" x14ac:dyDescent="0.2">
      <c r="B68" s="2"/>
      <c r="E68" s="32"/>
      <c r="F68" s="2"/>
    </row>
    <row r="69" spans="2:6" x14ac:dyDescent="0.2">
      <c r="B69" s="2"/>
      <c r="E69" s="32"/>
      <c r="F69" s="2"/>
    </row>
    <row r="70" spans="2:6" x14ac:dyDescent="0.2">
      <c r="B70" s="2"/>
      <c r="E70" s="32"/>
      <c r="F70" s="2"/>
    </row>
    <row r="71" spans="2:6" x14ac:dyDescent="0.2">
      <c r="B71" s="2"/>
      <c r="F71" s="2"/>
    </row>
    <row r="72" spans="2:6" x14ac:dyDescent="0.2">
      <c r="B72" s="2"/>
      <c r="F72" s="2"/>
    </row>
    <row r="73" spans="2:6" x14ac:dyDescent="0.2">
      <c r="B73" s="2"/>
      <c r="F73" s="2"/>
    </row>
    <row r="74" spans="2:6" x14ac:dyDescent="0.2">
      <c r="B74" s="2"/>
      <c r="F74" s="2"/>
    </row>
    <row r="75" spans="2:6" x14ac:dyDescent="0.2">
      <c r="B75" s="2"/>
      <c r="F75" s="2"/>
    </row>
    <row r="76" spans="2:6" x14ac:dyDescent="0.2">
      <c r="B76" s="2"/>
      <c r="F76" s="2"/>
    </row>
    <row r="77" spans="2:6" x14ac:dyDescent="0.2">
      <c r="B77" s="2"/>
      <c r="F77" s="2"/>
    </row>
    <row r="78" spans="2:6" x14ac:dyDescent="0.2">
      <c r="B78" s="2"/>
      <c r="F78" s="2"/>
    </row>
    <row r="79" spans="2:6" x14ac:dyDescent="0.2">
      <c r="B79" s="2"/>
      <c r="F79" s="2"/>
    </row>
    <row r="80" spans="2:6" x14ac:dyDescent="0.2">
      <c r="B80" s="2"/>
      <c r="F80" s="2"/>
    </row>
    <row r="81" spans="2:6" x14ac:dyDescent="0.2">
      <c r="B81" s="2"/>
      <c r="F81" s="2"/>
    </row>
    <row r="82" spans="2:6" x14ac:dyDescent="0.2">
      <c r="B82" s="2"/>
      <c r="F82" s="2"/>
    </row>
    <row r="83" spans="2:6" x14ac:dyDescent="0.2">
      <c r="B83" s="2"/>
      <c r="F83" s="2"/>
    </row>
    <row r="84" spans="2:6" x14ac:dyDescent="0.2">
      <c r="B84" s="2"/>
      <c r="F84" s="2"/>
    </row>
    <row r="85" spans="2:6" x14ac:dyDescent="0.2">
      <c r="B85" s="2"/>
      <c r="F85" s="2"/>
    </row>
    <row r="86" spans="2:6" x14ac:dyDescent="0.2">
      <c r="B86" s="2"/>
      <c r="F86" s="2"/>
    </row>
    <row r="87" spans="2:6" x14ac:dyDescent="0.2">
      <c r="B87" s="2"/>
      <c r="F87" s="2"/>
    </row>
    <row r="88" spans="2:6" x14ac:dyDescent="0.2">
      <c r="B88" s="2"/>
      <c r="F88" s="2"/>
    </row>
    <row r="89" spans="2:6" x14ac:dyDescent="0.2">
      <c r="B89" s="2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  <row r="780" spans="2:6" x14ac:dyDescent="0.2">
      <c r="B780" s="2"/>
      <c r="F780" s="2"/>
    </row>
    <row r="781" spans="2:6" x14ac:dyDescent="0.2">
      <c r="B781" s="2"/>
      <c r="F781" s="2"/>
    </row>
    <row r="782" spans="2:6" x14ac:dyDescent="0.2">
      <c r="B782" s="2"/>
      <c r="F782" s="2"/>
    </row>
    <row r="783" spans="2:6" x14ac:dyDescent="0.2">
      <c r="B783" s="2"/>
      <c r="F783" s="2"/>
    </row>
    <row r="784" spans="2:6" x14ac:dyDescent="0.2">
      <c r="B784" s="2"/>
      <c r="F784" s="2"/>
    </row>
    <row r="785" spans="2:6" x14ac:dyDescent="0.2">
      <c r="B785" s="2"/>
      <c r="F785" s="2"/>
    </row>
    <row r="786" spans="2:6" x14ac:dyDescent="0.2">
      <c r="B786" s="2"/>
      <c r="F786" s="2"/>
    </row>
    <row r="787" spans="2:6" x14ac:dyDescent="0.2">
      <c r="B787" s="2"/>
      <c r="F787" s="2"/>
    </row>
    <row r="788" spans="2:6" x14ac:dyDescent="0.2">
      <c r="B788" s="2"/>
      <c r="F788" s="2"/>
    </row>
    <row r="789" spans="2:6" x14ac:dyDescent="0.2">
      <c r="B789" s="2"/>
      <c r="F789" s="2"/>
    </row>
    <row r="790" spans="2:6" x14ac:dyDescent="0.2">
      <c r="B790" s="2"/>
      <c r="F790" s="2"/>
    </row>
    <row r="791" spans="2:6" x14ac:dyDescent="0.2">
      <c r="B791" s="2"/>
      <c r="F791" s="2"/>
    </row>
    <row r="792" spans="2:6" x14ac:dyDescent="0.2">
      <c r="B792" s="2"/>
      <c r="F792" s="2"/>
    </row>
    <row r="793" spans="2:6" x14ac:dyDescent="0.2">
      <c r="B793" s="2"/>
      <c r="F793" s="2"/>
    </row>
    <row r="794" spans="2:6" x14ac:dyDescent="0.2">
      <c r="B794" s="2"/>
      <c r="F794" s="2"/>
    </row>
    <row r="795" spans="2:6" x14ac:dyDescent="0.2">
      <c r="B795" s="2"/>
      <c r="F795" s="2"/>
    </row>
    <row r="796" spans="2:6" x14ac:dyDescent="0.2">
      <c r="B796" s="2"/>
      <c r="F796" s="2"/>
    </row>
    <row r="797" spans="2:6" x14ac:dyDescent="0.2">
      <c r="B797" s="2"/>
      <c r="F797" s="2"/>
    </row>
    <row r="798" spans="2:6" x14ac:dyDescent="0.2">
      <c r="B798" s="2"/>
      <c r="F798" s="2"/>
    </row>
    <row r="799" spans="2:6" x14ac:dyDescent="0.2">
      <c r="B799" s="2"/>
      <c r="F799" s="2"/>
    </row>
    <row r="800" spans="2:6" x14ac:dyDescent="0.2">
      <c r="B800" s="2"/>
      <c r="F800" s="2"/>
    </row>
    <row r="801" spans="2:6" x14ac:dyDescent="0.2">
      <c r="B801" s="2"/>
      <c r="F801" s="2"/>
    </row>
    <row r="802" spans="2:6" x14ac:dyDescent="0.2">
      <c r="B802" s="2"/>
      <c r="F802" s="2"/>
    </row>
    <row r="803" spans="2:6" x14ac:dyDescent="0.2">
      <c r="B803" s="2"/>
      <c r="F803" s="2"/>
    </row>
    <row r="804" spans="2:6" x14ac:dyDescent="0.2">
      <c r="B804" s="2"/>
      <c r="F804" s="2"/>
    </row>
    <row r="805" spans="2:6" x14ac:dyDescent="0.2">
      <c r="B805" s="2"/>
      <c r="F805" s="2"/>
    </row>
    <row r="806" spans="2:6" x14ac:dyDescent="0.2">
      <c r="B806" s="2"/>
      <c r="F806" s="2"/>
    </row>
    <row r="807" spans="2:6" x14ac:dyDescent="0.2">
      <c r="B807" s="2"/>
      <c r="F807" s="2"/>
    </row>
    <row r="808" spans="2:6" x14ac:dyDescent="0.2">
      <c r="B808" s="2"/>
      <c r="F808" s="2"/>
    </row>
    <row r="809" spans="2:6" x14ac:dyDescent="0.2">
      <c r="B809" s="2"/>
      <c r="F809" s="2"/>
    </row>
    <row r="810" spans="2:6" x14ac:dyDescent="0.2">
      <c r="B810" s="2"/>
      <c r="F810" s="2"/>
    </row>
    <row r="811" spans="2:6" x14ac:dyDescent="0.2">
      <c r="B811" s="2"/>
      <c r="F811" s="2"/>
    </row>
    <row r="812" spans="2:6" x14ac:dyDescent="0.2">
      <c r="B812" s="2"/>
      <c r="F812" s="2"/>
    </row>
    <row r="813" spans="2:6" x14ac:dyDescent="0.2">
      <c r="B813" s="2"/>
      <c r="F813" s="2"/>
    </row>
    <row r="814" spans="2:6" x14ac:dyDescent="0.2">
      <c r="B814" s="2"/>
      <c r="F814" s="2"/>
    </row>
    <row r="815" spans="2:6" x14ac:dyDescent="0.2">
      <c r="B815" s="2"/>
      <c r="F815" s="2"/>
    </row>
    <row r="816" spans="2:6" x14ac:dyDescent="0.2">
      <c r="B816" s="2"/>
      <c r="F816" s="2"/>
    </row>
    <row r="817" spans="2:6" x14ac:dyDescent="0.2">
      <c r="B817" s="2"/>
      <c r="F817" s="2"/>
    </row>
    <row r="818" spans="2:6" x14ac:dyDescent="0.2">
      <c r="B818" s="2"/>
      <c r="F818" s="2"/>
    </row>
    <row r="819" spans="2:6" x14ac:dyDescent="0.2">
      <c r="B819" s="2"/>
      <c r="F819" s="2"/>
    </row>
    <row r="820" spans="2:6" x14ac:dyDescent="0.2">
      <c r="B820" s="2"/>
      <c r="F820" s="2"/>
    </row>
    <row r="821" spans="2:6" x14ac:dyDescent="0.2">
      <c r="B821" s="2"/>
      <c r="F821" s="2"/>
    </row>
    <row r="822" spans="2:6" x14ac:dyDescent="0.2">
      <c r="B822" s="2"/>
      <c r="F822" s="2"/>
    </row>
    <row r="823" spans="2:6" x14ac:dyDescent="0.2">
      <c r="B823" s="2"/>
      <c r="F823" s="2"/>
    </row>
    <row r="824" spans="2:6" x14ac:dyDescent="0.2">
      <c r="B824" s="2"/>
      <c r="F824" s="2"/>
    </row>
    <row r="825" spans="2:6" x14ac:dyDescent="0.2">
      <c r="B825" s="2"/>
      <c r="F825" s="2"/>
    </row>
    <row r="826" spans="2:6" x14ac:dyDescent="0.2">
      <c r="B826" s="2"/>
      <c r="F826" s="2"/>
    </row>
    <row r="827" spans="2:6" x14ac:dyDescent="0.2">
      <c r="B827" s="2"/>
      <c r="F827" s="2"/>
    </row>
    <row r="828" spans="2:6" x14ac:dyDescent="0.2">
      <c r="B828" s="2"/>
      <c r="F828" s="2"/>
    </row>
    <row r="829" spans="2:6" x14ac:dyDescent="0.2">
      <c r="B829" s="2"/>
      <c r="F829" s="2"/>
    </row>
    <row r="830" spans="2:6" x14ac:dyDescent="0.2">
      <c r="B830" s="2"/>
      <c r="F830" s="2"/>
    </row>
    <row r="831" spans="2:6" x14ac:dyDescent="0.2">
      <c r="B831" s="2"/>
      <c r="F831" s="2"/>
    </row>
    <row r="832" spans="2:6" x14ac:dyDescent="0.2">
      <c r="B832" s="2"/>
      <c r="F832" s="2"/>
    </row>
    <row r="833" spans="2:6" x14ac:dyDescent="0.2">
      <c r="B833" s="2"/>
      <c r="F833" s="2"/>
    </row>
    <row r="834" spans="2:6" x14ac:dyDescent="0.2">
      <c r="B834" s="2"/>
      <c r="F834" s="2"/>
    </row>
    <row r="835" spans="2:6" x14ac:dyDescent="0.2">
      <c r="B835" s="2"/>
      <c r="F835" s="2"/>
    </row>
    <row r="836" spans="2:6" x14ac:dyDescent="0.2">
      <c r="B836" s="2"/>
      <c r="F836" s="2"/>
    </row>
    <row r="837" spans="2:6" x14ac:dyDescent="0.2">
      <c r="B837" s="2"/>
      <c r="F837" s="2"/>
    </row>
    <row r="838" spans="2:6" x14ac:dyDescent="0.2">
      <c r="B838" s="2"/>
      <c r="F838" s="2"/>
    </row>
    <row r="839" spans="2:6" x14ac:dyDescent="0.2">
      <c r="B839" s="2"/>
      <c r="F839" s="2"/>
    </row>
    <row r="840" spans="2:6" x14ac:dyDescent="0.2">
      <c r="B840" s="2"/>
      <c r="F840" s="2"/>
    </row>
    <row r="841" spans="2:6" x14ac:dyDescent="0.2">
      <c r="B841" s="2"/>
      <c r="F841" s="2"/>
    </row>
    <row r="842" spans="2:6" x14ac:dyDescent="0.2">
      <c r="B842" s="2"/>
      <c r="F842" s="2"/>
    </row>
    <row r="843" spans="2:6" x14ac:dyDescent="0.2">
      <c r="B843" s="2"/>
      <c r="F843" s="2"/>
    </row>
    <row r="844" spans="2:6" x14ac:dyDescent="0.2">
      <c r="B844" s="2"/>
      <c r="F844" s="2"/>
    </row>
    <row r="845" spans="2:6" x14ac:dyDescent="0.2">
      <c r="B845" s="2"/>
      <c r="F845" s="2"/>
    </row>
    <row r="846" spans="2:6" x14ac:dyDescent="0.2">
      <c r="B846" s="2"/>
      <c r="F846" s="2"/>
    </row>
    <row r="847" spans="2:6" x14ac:dyDescent="0.2">
      <c r="B847" s="2"/>
      <c r="F847" s="2"/>
    </row>
    <row r="848" spans="2:6" x14ac:dyDescent="0.2">
      <c r="B848" s="2"/>
      <c r="F848" s="2"/>
    </row>
    <row r="849" spans="2:6" x14ac:dyDescent="0.2">
      <c r="B849" s="2"/>
      <c r="F849" s="2"/>
    </row>
    <row r="850" spans="2:6" x14ac:dyDescent="0.2">
      <c r="B850" s="2"/>
      <c r="F850" s="2"/>
    </row>
    <row r="851" spans="2:6" x14ac:dyDescent="0.2">
      <c r="B851" s="2"/>
      <c r="F851" s="2"/>
    </row>
    <row r="852" spans="2:6" x14ac:dyDescent="0.2">
      <c r="B852" s="2"/>
      <c r="F852" s="2"/>
    </row>
    <row r="853" spans="2:6" x14ac:dyDescent="0.2">
      <c r="B853" s="2"/>
      <c r="F853" s="2"/>
    </row>
    <row r="854" spans="2:6" x14ac:dyDescent="0.2">
      <c r="B854" s="2"/>
      <c r="F854" s="2"/>
    </row>
    <row r="855" spans="2:6" x14ac:dyDescent="0.2">
      <c r="B855" s="2"/>
      <c r="F855" s="2"/>
    </row>
    <row r="856" spans="2:6" x14ac:dyDescent="0.2">
      <c r="B856" s="2"/>
      <c r="F856" s="2"/>
    </row>
    <row r="857" spans="2:6" x14ac:dyDescent="0.2">
      <c r="B857" s="2"/>
      <c r="F857" s="2"/>
    </row>
    <row r="858" spans="2:6" x14ac:dyDescent="0.2">
      <c r="B858" s="2"/>
      <c r="F858" s="2"/>
    </row>
  </sheetData>
  <phoneticPr fontId="7" type="noConversion"/>
  <hyperlinks>
    <hyperlink ref="P14" r:id="rId1" display="http://www.konkoly.hu/cgi-bin/IBVS?5287"/>
    <hyperlink ref="P15" r:id="rId2" display="http://www.konkoly.hu/cgi-bin/IBVS?5583"/>
    <hyperlink ref="P16" r:id="rId3" display="http://www.konkoly.hu/cgi-bin/IBVS?5583"/>
    <hyperlink ref="P18" r:id="rId4" display="http://www.konkoly.hu/cgi-bin/IBVS?5583"/>
    <hyperlink ref="P19" r:id="rId5" display="http://www.konkoly.hu/cgi-bin/IBVS?5583"/>
    <hyperlink ref="P20" r:id="rId6" display="http://www.konkoly.hu/cgi-bin/IBVS?5583"/>
    <hyperlink ref="P21" r:id="rId7" display="http://www.konkoly.hu/cgi-bin/IBVS?5583"/>
    <hyperlink ref="P22" r:id="rId8" display="http://www.konkoly.hu/cgi-bin/IBVS?5583"/>
    <hyperlink ref="P23" r:id="rId9" display="http://www.konkoly.hu/cgi-bin/IBVS?5287"/>
    <hyperlink ref="P24" r:id="rId10" display="http://www.konkoly.hu/cgi-bin/IBVS?5583"/>
    <hyperlink ref="P25" r:id="rId11" display="http://www.konkoly.hu/cgi-bin/IBVS?5583"/>
    <hyperlink ref="P26" r:id="rId12" display="http://www.konkoly.hu/cgi-bin/IBVS?5583"/>
    <hyperlink ref="P27" r:id="rId13" display="http://www.konkoly.hu/cgi-bin/IBVS?5583"/>
    <hyperlink ref="P28" r:id="rId14" display="http://www.konkoly.hu/cgi-bin/IBVS?5583"/>
    <hyperlink ref="P29" r:id="rId15" display="http://www.konkoly.hu/cgi-bin/IBVS?5583"/>
    <hyperlink ref="P30" r:id="rId16" display="http://www.konkoly.hu/cgi-bin/IBVS?5583"/>
    <hyperlink ref="P31" r:id="rId17" display="http://www.konkoly.hu/cgi-bin/IBVS?5583"/>
    <hyperlink ref="P32" r:id="rId18" display="http://www.konkoly.hu/cgi-bin/IBVS?5583"/>
    <hyperlink ref="P33" r:id="rId19" display="http://www.konkoly.hu/cgi-bin/IBVS?5583"/>
    <hyperlink ref="P34" r:id="rId20" display="http://www.konkoly.hu/cgi-bin/IBVS?5583"/>
    <hyperlink ref="P35" r:id="rId21" display="http://www.konkoly.hu/cgi-bin/IBVS?5583"/>
    <hyperlink ref="P43" r:id="rId22" display="http://www.konkoly.hu/cgi-bin/IBVS?5509"/>
    <hyperlink ref="P44" r:id="rId23" display="http://www.konkoly.hu/cgi-bin/IBVS?5509"/>
    <hyperlink ref="P45" r:id="rId24" display="http://www.konkoly.hu/cgi-bin/IBVS?5509"/>
    <hyperlink ref="P36" r:id="rId25" display="http://www.konkoly.hu/cgi-bin/IBVS?5690"/>
    <hyperlink ref="P46" r:id="rId26" display="http://www.konkoly.hu/cgi-bin/IBVS?5509"/>
    <hyperlink ref="P47" r:id="rId27" display="http://www.konkoly.hu/cgi-bin/IBVS?5509"/>
    <hyperlink ref="P48" r:id="rId28" display="http://www.konkoly.hu/cgi-bin/IBVS?5509"/>
    <hyperlink ref="P37" r:id="rId29" display="http://www.konkoly.hu/cgi-bin/IBVS?5741"/>
    <hyperlink ref="P49" r:id="rId30" display="http://vsolj.cetus-net.org/vsoljno50.pdf"/>
    <hyperlink ref="P50" r:id="rId31" display="http://vsolj.cetus-net.org/vsoljno50.pdf"/>
    <hyperlink ref="P38" r:id="rId32" display="http://www.konkoly.hu/cgi-bin/IBVS?5920"/>
    <hyperlink ref="P39" r:id="rId33" display="http://www.konkoly.hu/cgi-bin/IBVS?5920"/>
    <hyperlink ref="P40" r:id="rId34" display="http://www.konkoly.hu/cgi-bin/IBVS?5920"/>
    <hyperlink ref="P41" r:id="rId35" display="http://www.konkoly.hu/cgi-bin/IBVS?5960"/>
    <hyperlink ref="P42" r:id="rId36" display="http://www.konkoly.hu/cgi-bin/IBVS?6011"/>
    <hyperlink ref="P51" r:id="rId37" display="http://www.bav-astro.de/sfs/BAVM_link.php?BAVMnr=225"/>
    <hyperlink ref="P52" r:id="rId38" display="http://www.bav-astro.de/sfs/BAVM_link.php?BAVMnr=225"/>
    <hyperlink ref="P53" r:id="rId39" display="http://www.bav-astro.de/sfs/BAVM_link.php?BAVMnr=225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2024-03-09T02:57:17Z</dcterms:modified>
</cp:coreProperties>
</file>