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890F482-4641-4E8C-91B5-78990414D1A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8" i="1" l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H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H25" i="1"/>
  <c r="Q25" i="1"/>
  <c r="E26" i="1"/>
  <c r="F26" i="1"/>
  <c r="G26" i="1"/>
  <c r="H26" i="1"/>
  <c r="Q26" i="1"/>
  <c r="E27" i="1"/>
  <c r="F27" i="1"/>
  <c r="G27" i="1"/>
  <c r="H27" i="1"/>
  <c r="Q27" i="1"/>
  <c r="E28" i="1"/>
  <c r="F28" i="1"/>
  <c r="G28" i="1"/>
  <c r="H28" i="1"/>
  <c r="Q28" i="1"/>
  <c r="E29" i="1"/>
  <c r="F29" i="1"/>
  <c r="G29" i="1"/>
  <c r="H29" i="1"/>
  <c r="Q29" i="1"/>
  <c r="E30" i="1"/>
  <c r="F30" i="1"/>
  <c r="G30" i="1"/>
  <c r="H30" i="1"/>
  <c r="Q30" i="1"/>
  <c r="E31" i="1"/>
  <c r="F31" i="1"/>
  <c r="G31" i="1"/>
  <c r="H31" i="1"/>
  <c r="Q31" i="1"/>
  <c r="E32" i="1"/>
  <c r="F32" i="1"/>
  <c r="G32" i="1"/>
  <c r="H32" i="1"/>
  <c r="Q32" i="1"/>
  <c r="E33" i="1"/>
  <c r="F33" i="1"/>
  <c r="G33" i="1"/>
  <c r="H33" i="1"/>
  <c r="Q33" i="1"/>
  <c r="E34" i="1"/>
  <c r="F34" i="1"/>
  <c r="G34" i="1"/>
  <c r="H34" i="1"/>
  <c r="Q34" i="1"/>
  <c r="E35" i="1"/>
  <c r="F35" i="1"/>
  <c r="G35" i="1"/>
  <c r="H35" i="1"/>
  <c r="Q35" i="1"/>
  <c r="E36" i="1"/>
  <c r="F36" i="1"/>
  <c r="G36" i="1"/>
  <c r="H36" i="1"/>
  <c r="Q36" i="1"/>
  <c r="E37" i="1"/>
  <c r="F37" i="1"/>
  <c r="G37" i="1"/>
  <c r="H37" i="1"/>
  <c r="Q37" i="1"/>
  <c r="E38" i="1"/>
  <c r="F38" i="1"/>
  <c r="G38" i="1"/>
  <c r="H38" i="1"/>
  <c r="Q38" i="1"/>
  <c r="E39" i="1"/>
  <c r="F39" i="1"/>
  <c r="G39" i="1"/>
  <c r="H39" i="1"/>
  <c r="Q39" i="1"/>
  <c r="E40" i="1"/>
  <c r="F40" i="1"/>
  <c r="G40" i="1"/>
  <c r="H40" i="1"/>
  <c r="Q40" i="1"/>
  <c r="E41" i="1"/>
  <c r="F41" i="1"/>
  <c r="G41" i="1"/>
  <c r="H41" i="1"/>
  <c r="Q41" i="1"/>
  <c r="E42" i="1"/>
  <c r="F42" i="1"/>
  <c r="G42" i="1"/>
  <c r="H42" i="1"/>
  <c r="Q42" i="1"/>
  <c r="E43" i="1"/>
  <c r="F43" i="1"/>
  <c r="G43" i="1"/>
  <c r="H43" i="1"/>
  <c r="Q43" i="1"/>
  <c r="E44" i="1"/>
  <c r="F44" i="1"/>
  <c r="G44" i="1"/>
  <c r="H44" i="1"/>
  <c r="Q44" i="1"/>
  <c r="E45" i="1"/>
  <c r="F45" i="1"/>
  <c r="G45" i="1"/>
  <c r="H45" i="1"/>
  <c r="Q45" i="1"/>
  <c r="E46" i="1"/>
  <c r="F46" i="1"/>
  <c r="G46" i="1"/>
  <c r="H46" i="1"/>
  <c r="Q46" i="1"/>
  <c r="E47" i="1"/>
  <c r="F47" i="1"/>
  <c r="G47" i="1"/>
  <c r="H47" i="1"/>
  <c r="Q47" i="1"/>
  <c r="E48" i="1"/>
  <c r="F48" i="1"/>
  <c r="G48" i="1"/>
  <c r="H48" i="1"/>
  <c r="Q48" i="1"/>
  <c r="E49" i="1"/>
  <c r="F49" i="1"/>
  <c r="G49" i="1"/>
  <c r="H49" i="1"/>
  <c r="Q49" i="1"/>
  <c r="E50" i="1"/>
  <c r="F50" i="1"/>
  <c r="G50" i="1"/>
  <c r="H50" i="1"/>
  <c r="Q50" i="1"/>
  <c r="E51" i="1"/>
  <c r="F51" i="1"/>
  <c r="G51" i="1"/>
  <c r="H51" i="1"/>
  <c r="Q51" i="1"/>
  <c r="E52" i="1"/>
  <c r="F52" i="1"/>
  <c r="G52" i="1"/>
  <c r="H52" i="1"/>
  <c r="Q52" i="1"/>
  <c r="E53" i="1"/>
  <c r="F53" i="1"/>
  <c r="G53" i="1"/>
  <c r="H53" i="1"/>
  <c r="Q53" i="1"/>
  <c r="E54" i="1"/>
  <c r="F54" i="1"/>
  <c r="G54" i="1"/>
  <c r="H54" i="1"/>
  <c r="Q54" i="1"/>
  <c r="E55" i="1"/>
  <c r="F55" i="1"/>
  <c r="G55" i="1"/>
  <c r="H55" i="1"/>
  <c r="Q55" i="1"/>
  <c r="E56" i="1"/>
  <c r="F56" i="1"/>
  <c r="G56" i="1"/>
  <c r="H56" i="1"/>
  <c r="Q56" i="1"/>
  <c r="E57" i="1"/>
  <c r="F57" i="1"/>
  <c r="G57" i="1"/>
  <c r="H57" i="1"/>
  <c r="Q57" i="1"/>
  <c r="E58" i="1"/>
  <c r="F58" i="1"/>
  <c r="G58" i="1"/>
  <c r="H58" i="1"/>
  <c r="Q58" i="1"/>
  <c r="E59" i="1"/>
  <c r="F59" i="1"/>
  <c r="G59" i="1"/>
  <c r="H59" i="1"/>
  <c r="Q59" i="1"/>
  <c r="E60" i="1"/>
  <c r="F60" i="1"/>
  <c r="G60" i="1"/>
  <c r="H60" i="1"/>
  <c r="Q60" i="1"/>
  <c r="E61" i="1"/>
  <c r="F61" i="1"/>
  <c r="G61" i="1"/>
  <c r="H61" i="1"/>
  <c r="Q61" i="1"/>
  <c r="E62" i="1"/>
  <c r="F62" i="1"/>
  <c r="G62" i="1"/>
  <c r="H62" i="1"/>
  <c r="Q62" i="1"/>
  <c r="E63" i="1"/>
  <c r="F63" i="1"/>
  <c r="G63" i="1"/>
  <c r="H63" i="1"/>
  <c r="Q63" i="1"/>
  <c r="E64" i="1"/>
  <c r="F64" i="1"/>
  <c r="G64" i="1"/>
  <c r="H64" i="1"/>
  <c r="Q64" i="1"/>
  <c r="E65" i="1"/>
  <c r="F65" i="1"/>
  <c r="G65" i="1"/>
  <c r="H65" i="1"/>
  <c r="Q65" i="1"/>
  <c r="E66" i="1"/>
  <c r="F66" i="1"/>
  <c r="G66" i="1"/>
  <c r="H66" i="1"/>
  <c r="Q66" i="1"/>
  <c r="E67" i="1"/>
  <c r="F67" i="1"/>
  <c r="G67" i="1"/>
  <c r="H67" i="1"/>
  <c r="Q67" i="1"/>
  <c r="E68" i="1"/>
  <c r="F68" i="1"/>
  <c r="G68" i="1"/>
  <c r="H68" i="1"/>
  <c r="Q68" i="1"/>
  <c r="E69" i="1"/>
  <c r="F69" i="1"/>
  <c r="G69" i="1"/>
  <c r="H69" i="1"/>
  <c r="Q69" i="1"/>
  <c r="E70" i="1"/>
  <c r="F70" i="1"/>
  <c r="G70" i="1"/>
  <c r="H70" i="1"/>
  <c r="Q70" i="1"/>
  <c r="E71" i="1"/>
  <c r="F71" i="1"/>
  <c r="G71" i="1"/>
  <c r="H71" i="1"/>
  <c r="Q71" i="1"/>
  <c r="E72" i="1"/>
  <c r="F72" i="1"/>
  <c r="G72" i="1"/>
  <c r="H72" i="1"/>
  <c r="Q72" i="1"/>
  <c r="E73" i="1"/>
  <c r="F73" i="1"/>
  <c r="G73" i="1"/>
  <c r="H73" i="1"/>
  <c r="Q73" i="1"/>
  <c r="E74" i="1"/>
  <c r="F74" i="1"/>
  <c r="G74" i="1"/>
  <c r="H74" i="1"/>
  <c r="Q74" i="1"/>
  <c r="E75" i="1"/>
  <c r="F75" i="1"/>
  <c r="G75" i="1"/>
  <c r="H75" i="1"/>
  <c r="Q75" i="1"/>
  <c r="E76" i="1"/>
  <c r="F76" i="1"/>
  <c r="G76" i="1"/>
  <c r="H76" i="1"/>
  <c r="Q76" i="1"/>
  <c r="E77" i="1"/>
  <c r="F77" i="1"/>
  <c r="G77" i="1"/>
  <c r="H77" i="1"/>
  <c r="Q77" i="1"/>
  <c r="E78" i="1"/>
  <c r="F78" i="1"/>
  <c r="G78" i="1"/>
  <c r="H78" i="1"/>
  <c r="Q78" i="1"/>
  <c r="E79" i="1"/>
  <c r="F79" i="1"/>
  <c r="G79" i="1"/>
  <c r="H79" i="1"/>
  <c r="Q79" i="1"/>
  <c r="E80" i="1"/>
  <c r="F80" i="1"/>
  <c r="G80" i="1"/>
  <c r="H80" i="1"/>
  <c r="Q80" i="1"/>
  <c r="E81" i="1"/>
  <c r="F81" i="1"/>
  <c r="G81" i="1"/>
  <c r="H81" i="1"/>
  <c r="Q81" i="1"/>
  <c r="E82" i="1"/>
  <c r="F82" i="1"/>
  <c r="G82" i="1"/>
  <c r="K82" i="1"/>
  <c r="Q82" i="1"/>
  <c r="E83" i="1"/>
  <c r="F83" i="1"/>
  <c r="G83" i="1"/>
  <c r="K83" i="1"/>
  <c r="Q83" i="1"/>
  <c r="E84" i="1"/>
  <c r="F84" i="1"/>
  <c r="G84" i="1"/>
  <c r="K84" i="1"/>
  <c r="Q84" i="1"/>
  <c r="E85" i="1"/>
  <c r="F85" i="1"/>
  <c r="G85" i="1"/>
  <c r="K85" i="1"/>
  <c r="Q85" i="1"/>
  <c r="E86" i="1"/>
  <c r="F86" i="1"/>
  <c r="G86" i="1"/>
  <c r="K86" i="1"/>
  <c r="Q86" i="1"/>
  <c r="E87" i="1"/>
  <c r="F87" i="1"/>
  <c r="G87" i="1"/>
  <c r="K87" i="1"/>
  <c r="Q87" i="1"/>
  <c r="E88" i="1"/>
  <c r="F88" i="1"/>
  <c r="G88" i="1"/>
  <c r="K88" i="1"/>
  <c r="Q88" i="1"/>
  <c r="E89" i="1"/>
  <c r="F89" i="1"/>
  <c r="G89" i="1"/>
  <c r="K89" i="1"/>
  <c r="Q89" i="1"/>
  <c r="E90" i="1"/>
  <c r="F90" i="1"/>
  <c r="G90" i="1"/>
  <c r="K90" i="1"/>
  <c r="Q90" i="1"/>
  <c r="E91" i="1"/>
  <c r="F91" i="1"/>
  <c r="G91" i="1"/>
  <c r="K91" i="1"/>
  <c r="Q91" i="1"/>
  <c r="E92" i="1"/>
  <c r="F92" i="1"/>
  <c r="G92" i="1"/>
  <c r="K92" i="1"/>
  <c r="Q92" i="1"/>
  <c r="E93" i="1"/>
  <c r="F93" i="1"/>
  <c r="G93" i="1"/>
  <c r="K93" i="1"/>
  <c r="Q93" i="1"/>
  <c r="E94" i="1"/>
  <c r="F94" i="1"/>
  <c r="G94" i="1"/>
  <c r="K94" i="1"/>
  <c r="Q94" i="1"/>
  <c r="E95" i="1"/>
  <c r="F95" i="1"/>
  <c r="G95" i="1"/>
  <c r="K95" i="1"/>
  <c r="Q95" i="1"/>
  <c r="E96" i="1"/>
  <c r="F96" i="1"/>
  <c r="G96" i="1"/>
  <c r="K96" i="1"/>
  <c r="Q96" i="1"/>
  <c r="E97" i="1"/>
  <c r="F97" i="1"/>
  <c r="G97" i="1"/>
  <c r="K97" i="1"/>
  <c r="Q97" i="1"/>
  <c r="E98" i="1"/>
  <c r="F98" i="1"/>
  <c r="G98" i="1"/>
  <c r="K98" i="1"/>
  <c r="Q98" i="1"/>
  <c r="A11" i="2"/>
  <c r="B11" i="2"/>
  <c r="F11" i="2"/>
  <c r="D11" i="2"/>
  <c r="G11" i="2"/>
  <c r="C11" i="2"/>
  <c r="E11" i="2"/>
  <c r="H11" i="2"/>
  <c r="A12" i="2"/>
  <c r="B12" i="2"/>
  <c r="E12" i="2"/>
  <c r="F12" i="2"/>
  <c r="D12" i="2"/>
  <c r="G12" i="2"/>
  <c r="C12" i="2"/>
  <c r="H12" i="2"/>
  <c r="A13" i="2"/>
  <c r="B13" i="2"/>
  <c r="F13" i="2"/>
  <c r="D13" i="2"/>
  <c r="G13" i="2"/>
  <c r="C13" i="2"/>
  <c r="E13" i="2"/>
  <c r="H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B17" i="2"/>
  <c r="D17" i="2"/>
  <c r="G17" i="2"/>
  <c r="C17" i="2"/>
  <c r="E17" i="2"/>
  <c r="H17" i="2"/>
  <c r="A18" i="2"/>
  <c r="B18" i="2"/>
  <c r="C18" i="2"/>
  <c r="E18" i="2"/>
  <c r="D18" i="2"/>
  <c r="G18" i="2"/>
  <c r="H18" i="2"/>
  <c r="A19" i="2"/>
  <c r="B19" i="2"/>
  <c r="C19" i="2"/>
  <c r="E19" i="2"/>
  <c r="D19" i="2"/>
  <c r="G19" i="2"/>
  <c r="H19" i="2"/>
  <c r="A20" i="2"/>
  <c r="C20" i="2"/>
  <c r="E20" i="2"/>
  <c r="D20" i="2"/>
  <c r="G20" i="2"/>
  <c r="H20" i="2"/>
  <c r="B20" i="2"/>
  <c r="A21" i="2"/>
  <c r="B21" i="2"/>
  <c r="D21" i="2"/>
  <c r="G21" i="2"/>
  <c r="C21" i="2"/>
  <c r="E21" i="2"/>
  <c r="H21" i="2"/>
  <c r="A22" i="2"/>
  <c r="D22" i="2"/>
  <c r="E22" i="2"/>
  <c r="G22" i="2"/>
  <c r="C22" i="2"/>
  <c r="H22" i="2"/>
  <c r="B22" i="2"/>
  <c r="A23" i="2"/>
  <c r="D23" i="2"/>
  <c r="G23" i="2"/>
  <c r="C23" i="2"/>
  <c r="E23" i="2"/>
  <c r="H23" i="2"/>
  <c r="B23" i="2"/>
  <c r="A24" i="2"/>
  <c r="C24" i="2"/>
  <c r="E24" i="2"/>
  <c r="D24" i="2"/>
  <c r="G24" i="2"/>
  <c r="H24" i="2"/>
  <c r="B24" i="2"/>
  <c r="A25" i="2"/>
  <c r="B25" i="2"/>
  <c r="D25" i="2"/>
  <c r="G25" i="2"/>
  <c r="C25" i="2"/>
  <c r="E25" i="2"/>
  <c r="H25" i="2"/>
  <c r="A26" i="2"/>
  <c r="B26" i="2"/>
  <c r="C26" i="2"/>
  <c r="E26" i="2"/>
  <c r="D26" i="2"/>
  <c r="G26" i="2"/>
  <c r="H26" i="2"/>
  <c r="A27" i="2"/>
  <c r="B27" i="2"/>
  <c r="C27" i="2"/>
  <c r="E27" i="2"/>
  <c r="D27" i="2"/>
  <c r="G27" i="2"/>
  <c r="H27" i="2"/>
  <c r="A28" i="2"/>
  <c r="C28" i="2"/>
  <c r="E28" i="2"/>
  <c r="D28" i="2"/>
  <c r="G28" i="2"/>
  <c r="H28" i="2"/>
  <c r="B28" i="2"/>
  <c r="A29" i="2"/>
  <c r="B29" i="2"/>
  <c r="D29" i="2"/>
  <c r="G29" i="2"/>
  <c r="C29" i="2"/>
  <c r="E29" i="2"/>
  <c r="H29" i="2"/>
  <c r="A30" i="2"/>
  <c r="D30" i="2"/>
  <c r="E30" i="2"/>
  <c r="G30" i="2"/>
  <c r="C30" i="2"/>
  <c r="H30" i="2"/>
  <c r="B30" i="2"/>
  <c r="A31" i="2"/>
  <c r="D31" i="2"/>
  <c r="G31" i="2"/>
  <c r="C31" i="2"/>
  <c r="E31" i="2"/>
  <c r="H31" i="2"/>
  <c r="B31" i="2"/>
  <c r="A32" i="2"/>
  <c r="C32" i="2"/>
  <c r="E32" i="2"/>
  <c r="D32" i="2"/>
  <c r="G32" i="2"/>
  <c r="H32" i="2"/>
  <c r="B32" i="2"/>
  <c r="A33" i="2"/>
  <c r="B33" i="2"/>
  <c r="D33" i="2"/>
  <c r="G33" i="2"/>
  <c r="C33" i="2"/>
  <c r="E33" i="2"/>
  <c r="H33" i="2"/>
  <c r="A34" i="2"/>
  <c r="B34" i="2"/>
  <c r="C34" i="2"/>
  <c r="D34" i="2"/>
  <c r="E34" i="2"/>
  <c r="G34" i="2"/>
  <c r="H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D37" i="2"/>
  <c r="E37" i="2"/>
  <c r="G37" i="2"/>
  <c r="C37" i="2"/>
  <c r="H37" i="2"/>
  <c r="A38" i="2"/>
  <c r="D38" i="2"/>
  <c r="G38" i="2"/>
  <c r="C38" i="2"/>
  <c r="E38" i="2"/>
  <c r="H38" i="2"/>
  <c r="B38" i="2"/>
  <c r="A39" i="2"/>
  <c r="D39" i="2"/>
  <c r="G39" i="2"/>
  <c r="C39" i="2"/>
  <c r="E39" i="2"/>
  <c r="H39" i="2"/>
  <c r="B39" i="2"/>
  <c r="A40" i="2"/>
  <c r="C40" i="2"/>
  <c r="E40" i="2"/>
  <c r="D40" i="2"/>
  <c r="G40" i="2"/>
  <c r="H40" i="2"/>
  <c r="B40" i="2"/>
  <c r="A41" i="2"/>
  <c r="B41" i="2"/>
  <c r="D41" i="2"/>
  <c r="G41" i="2"/>
  <c r="C41" i="2"/>
  <c r="E41" i="2"/>
  <c r="H41" i="2"/>
  <c r="A42" i="2"/>
  <c r="B42" i="2"/>
  <c r="C42" i="2"/>
  <c r="D42" i="2"/>
  <c r="E42" i="2"/>
  <c r="G42" i="2"/>
  <c r="H42" i="2"/>
  <c r="A43" i="2"/>
  <c r="B43" i="2"/>
  <c r="C43" i="2"/>
  <c r="E43" i="2"/>
  <c r="D43" i="2"/>
  <c r="G43" i="2"/>
  <c r="H43" i="2"/>
  <c r="A44" i="2"/>
  <c r="C44" i="2"/>
  <c r="E44" i="2"/>
  <c r="D44" i="2"/>
  <c r="G44" i="2"/>
  <c r="H44" i="2"/>
  <c r="B44" i="2"/>
  <c r="A45" i="2"/>
  <c r="B45" i="2"/>
  <c r="D45" i="2"/>
  <c r="E45" i="2"/>
  <c r="G45" i="2"/>
  <c r="C45" i="2"/>
  <c r="H45" i="2"/>
  <c r="A46" i="2"/>
  <c r="D46" i="2"/>
  <c r="G46" i="2"/>
  <c r="C46" i="2"/>
  <c r="E46" i="2"/>
  <c r="H46" i="2"/>
  <c r="B46" i="2"/>
  <c r="A47" i="2"/>
  <c r="D47" i="2"/>
  <c r="G47" i="2"/>
  <c r="C47" i="2"/>
  <c r="E47" i="2"/>
  <c r="H47" i="2"/>
  <c r="B47" i="2"/>
  <c r="A48" i="2"/>
  <c r="C48" i="2"/>
  <c r="E48" i="2"/>
  <c r="D48" i="2"/>
  <c r="G48" i="2"/>
  <c r="H48" i="2"/>
  <c r="B48" i="2"/>
  <c r="A49" i="2"/>
  <c r="B49" i="2"/>
  <c r="D49" i="2"/>
  <c r="G49" i="2"/>
  <c r="C49" i="2"/>
  <c r="E49" i="2"/>
  <c r="H49" i="2"/>
  <c r="A50" i="2"/>
  <c r="B50" i="2"/>
  <c r="C50" i="2"/>
  <c r="D50" i="2"/>
  <c r="E50" i="2"/>
  <c r="G50" i="2"/>
  <c r="H50" i="2"/>
  <c r="A51" i="2"/>
  <c r="B51" i="2"/>
  <c r="D51" i="2"/>
  <c r="G51" i="2"/>
  <c r="C51" i="2"/>
  <c r="E51" i="2"/>
  <c r="H51" i="2"/>
  <c r="A52" i="2"/>
  <c r="C52" i="2"/>
  <c r="E52" i="2"/>
  <c r="D52" i="2"/>
  <c r="G52" i="2"/>
  <c r="H52" i="2"/>
  <c r="B52" i="2"/>
  <c r="A53" i="2"/>
  <c r="B53" i="2"/>
  <c r="D53" i="2"/>
  <c r="E53" i="2"/>
  <c r="G53" i="2"/>
  <c r="C53" i="2"/>
  <c r="H53" i="2"/>
  <c r="A54" i="2"/>
  <c r="D54" i="2"/>
  <c r="G54" i="2"/>
  <c r="C54" i="2"/>
  <c r="E54" i="2"/>
  <c r="H54" i="2"/>
  <c r="B54" i="2"/>
  <c r="A55" i="2"/>
  <c r="D55" i="2"/>
  <c r="G55" i="2"/>
  <c r="C55" i="2"/>
  <c r="E55" i="2"/>
  <c r="H55" i="2"/>
  <c r="B55" i="2"/>
  <c r="A56" i="2"/>
  <c r="C56" i="2"/>
  <c r="E56" i="2"/>
  <c r="D56" i="2"/>
  <c r="G56" i="2"/>
  <c r="H56" i="2"/>
  <c r="B56" i="2"/>
  <c r="A57" i="2"/>
  <c r="B57" i="2"/>
  <c r="D57" i="2"/>
  <c r="G57" i="2"/>
  <c r="C57" i="2"/>
  <c r="E57" i="2"/>
  <c r="H57" i="2"/>
  <c r="A58" i="2"/>
  <c r="B58" i="2"/>
  <c r="C58" i="2"/>
  <c r="D58" i="2"/>
  <c r="E58" i="2"/>
  <c r="G58" i="2"/>
  <c r="H58" i="2"/>
  <c r="A59" i="2"/>
  <c r="B59" i="2"/>
  <c r="C59" i="2"/>
  <c r="E59" i="2"/>
  <c r="D59" i="2"/>
  <c r="G59" i="2"/>
  <c r="H59" i="2"/>
  <c r="A60" i="2"/>
  <c r="C60" i="2"/>
  <c r="D60" i="2"/>
  <c r="E60" i="2"/>
  <c r="G60" i="2"/>
  <c r="H60" i="2"/>
  <c r="B60" i="2"/>
  <c r="A61" i="2"/>
  <c r="B61" i="2"/>
  <c r="D61" i="2"/>
  <c r="G61" i="2"/>
  <c r="C61" i="2"/>
  <c r="E61" i="2"/>
  <c r="H61" i="2"/>
  <c r="A62" i="2"/>
  <c r="D62" i="2"/>
  <c r="G62" i="2"/>
  <c r="C62" i="2"/>
  <c r="E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B65" i="2"/>
  <c r="D65" i="2"/>
  <c r="G65" i="2"/>
  <c r="C65" i="2"/>
  <c r="E65" i="2"/>
  <c r="H65" i="2"/>
  <c r="A66" i="2"/>
  <c r="B66" i="2"/>
  <c r="C66" i="2"/>
  <c r="E66" i="2"/>
  <c r="D66" i="2"/>
  <c r="G66" i="2"/>
  <c r="H66" i="2"/>
  <c r="A67" i="2"/>
  <c r="B67" i="2"/>
  <c r="D67" i="2"/>
  <c r="G67" i="2"/>
  <c r="C67" i="2"/>
  <c r="E67" i="2"/>
  <c r="H67" i="2"/>
  <c r="A68" i="2"/>
  <c r="C68" i="2"/>
  <c r="D68" i="2"/>
  <c r="E68" i="2"/>
  <c r="G68" i="2"/>
  <c r="H68" i="2"/>
  <c r="B68" i="2"/>
  <c r="A69" i="2"/>
  <c r="B69" i="2"/>
  <c r="D69" i="2"/>
  <c r="G69" i="2"/>
  <c r="C69" i="2"/>
  <c r="E69" i="2"/>
  <c r="H69" i="2"/>
  <c r="A70" i="2"/>
  <c r="D70" i="2"/>
  <c r="G70" i="2"/>
  <c r="C70" i="2"/>
  <c r="E70" i="2"/>
  <c r="H70" i="2"/>
  <c r="B70" i="2"/>
  <c r="A71" i="2"/>
  <c r="D71" i="2"/>
  <c r="G71" i="2"/>
  <c r="C71" i="2"/>
  <c r="E71" i="2"/>
  <c r="H71" i="2"/>
  <c r="B71" i="2"/>
  <c r="A72" i="2"/>
  <c r="C72" i="2"/>
  <c r="E72" i="2"/>
  <c r="D72" i="2"/>
  <c r="G72" i="2"/>
  <c r="H72" i="2"/>
  <c r="B72" i="2"/>
  <c r="A73" i="2"/>
  <c r="B73" i="2"/>
  <c r="D73" i="2"/>
  <c r="G73" i="2"/>
  <c r="C73" i="2"/>
  <c r="E73" i="2"/>
  <c r="H73" i="2"/>
  <c r="A74" i="2"/>
  <c r="B74" i="2"/>
  <c r="C74" i="2"/>
  <c r="E74" i="2"/>
  <c r="D74" i="2"/>
  <c r="G74" i="2"/>
  <c r="H74" i="2"/>
  <c r="A75" i="2"/>
  <c r="B75" i="2"/>
  <c r="D75" i="2"/>
  <c r="G75" i="2"/>
  <c r="C75" i="2"/>
  <c r="E75" i="2"/>
  <c r="H75" i="2"/>
  <c r="A76" i="2"/>
  <c r="C76" i="2"/>
  <c r="E76" i="2"/>
  <c r="D76" i="2"/>
  <c r="G76" i="2"/>
  <c r="H76" i="2"/>
  <c r="B76" i="2"/>
  <c r="A77" i="2"/>
  <c r="B77" i="2"/>
  <c r="D77" i="2"/>
  <c r="G77" i="2"/>
  <c r="C77" i="2"/>
  <c r="E77" i="2"/>
  <c r="H77" i="2"/>
  <c r="A78" i="2"/>
  <c r="D78" i="2"/>
  <c r="E78" i="2"/>
  <c r="G78" i="2"/>
  <c r="C78" i="2"/>
  <c r="H78" i="2"/>
  <c r="B78" i="2"/>
  <c r="A79" i="2"/>
  <c r="B79" i="2"/>
  <c r="D79" i="2"/>
  <c r="G79" i="2"/>
  <c r="C79" i="2"/>
  <c r="E79" i="2"/>
  <c r="H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B82" i="2"/>
  <c r="C82" i="2"/>
  <c r="D82" i="2"/>
  <c r="E82" i="2"/>
  <c r="G82" i="2"/>
  <c r="H82" i="2"/>
  <c r="A83" i="2"/>
  <c r="B83" i="2"/>
  <c r="C83" i="2"/>
  <c r="E83" i="2"/>
  <c r="D83" i="2"/>
  <c r="G83" i="2"/>
  <c r="H83" i="2"/>
  <c r="A84" i="2"/>
  <c r="C84" i="2"/>
  <c r="D84" i="2"/>
  <c r="E84" i="2"/>
  <c r="F84" i="2"/>
  <c r="G84" i="2"/>
  <c r="H84" i="2"/>
  <c r="B84" i="2"/>
  <c r="A85" i="2"/>
  <c r="D85" i="2"/>
  <c r="F85" i="2"/>
  <c r="G85" i="2"/>
  <c r="C85" i="2"/>
  <c r="E85" i="2"/>
  <c r="H85" i="2"/>
  <c r="B85" i="2"/>
  <c r="A86" i="2"/>
  <c r="C86" i="2"/>
  <c r="E86" i="2"/>
  <c r="D86" i="2"/>
  <c r="G86" i="2"/>
  <c r="H86" i="2"/>
  <c r="B86" i="2"/>
  <c r="C12" i="1"/>
  <c r="C11" i="1"/>
  <c r="O30" i="1" l="1"/>
  <c r="O62" i="1"/>
  <c r="O94" i="1"/>
  <c r="O45" i="1"/>
  <c r="O77" i="1"/>
  <c r="O32" i="1"/>
  <c r="O64" i="1"/>
  <c r="O96" i="1"/>
  <c r="O43" i="1"/>
  <c r="O51" i="1"/>
  <c r="O34" i="1"/>
  <c r="O66" i="1"/>
  <c r="O98" i="1"/>
  <c r="O49" i="1"/>
  <c r="O81" i="1"/>
  <c r="O36" i="1"/>
  <c r="O68" i="1"/>
  <c r="C15" i="1"/>
  <c r="O47" i="1"/>
  <c r="O59" i="1"/>
  <c r="O74" i="1"/>
  <c r="O23" i="1"/>
  <c r="O29" i="1"/>
  <c r="O86" i="1"/>
  <c r="O87" i="1"/>
  <c r="O38" i="1"/>
  <c r="O70" i="1"/>
  <c r="O21" i="1"/>
  <c r="O53" i="1"/>
  <c r="O85" i="1"/>
  <c r="O40" i="1"/>
  <c r="O72" i="1"/>
  <c r="O55" i="1"/>
  <c r="O67" i="1"/>
  <c r="O25" i="1"/>
  <c r="O44" i="1"/>
  <c r="O75" i="1"/>
  <c r="O78" i="1"/>
  <c r="O80" i="1"/>
  <c r="O83" i="1"/>
  <c r="O24" i="1"/>
  <c r="O42" i="1"/>
  <c r="O89" i="1"/>
  <c r="O76" i="1"/>
  <c r="O61" i="1"/>
  <c r="O71" i="1"/>
  <c r="O35" i="1"/>
  <c r="O46" i="1"/>
  <c r="O48" i="1"/>
  <c r="O88" i="1"/>
  <c r="O50" i="1"/>
  <c r="O82" i="1"/>
  <c r="O33" i="1"/>
  <c r="O65" i="1"/>
  <c r="O97" i="1"/>
  <c r="O52" i="1"/>
  <c r="O84" i="1"/>
  <c r="O31" i="1"/>
  <c r="O79" i="1"/>
  <c r="O91" i="1"/>
  <c r="O22" i="1"/>
  <c r="O54" i="1"/>
  <c r="O69" i="1"/>
  <c r="O56" i="1"/>
  <c r="O26" i="1"/>
  <c r="O58" i="1"/>
  <c r="O90" i="1"/>
  <c r="O41" i="1"/>
  <c r="O73" i="1"/>
  <c r="O28" i="1"/>
  <c r="O60" i="1"/>
  <c r="O92" i="1"/>
  <c r="O39" i="1"/>
  <c r="O95" i="1"/>
  <c r="O57" i="1"/>
  <c r="O63" i="1"/>
  <c r="O93" i="1"/>
  <c r="O27" i="1"/>
  <c r="O37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<sst xmlns="http://schemas.openxmlformats.org/spreadsheetml/2006/main" count="755" uniqueCount="297">
  <si>
    <t>VZ Tri / GSC 2314-0445</t>
  </si>
  <si>
    <t>System Type:</t>
  </si>
  <si>
    <t>EW?</t>
  </si>
  <si>
    <t>VSX Eph.</t>
  </si>
  <si>
    <t>not avail.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</si>
  <si>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</si>
  <si>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</si>
  <si>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</si>
  <si>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</si>
  <si>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</si>
  <si>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</si>
  <si>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</si>
  <si>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</si>
  <si>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</si>
  <si>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</si>
  <si>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</si>
  <si>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</si>
  <si>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</si>
  <si>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</si>
  <si>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</si>
  <si>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</si>
  <si>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</si>
  <si>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</si>
  <si>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</si>
  <si>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</si>
  <si>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</si>
  <si>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</si>
  <si>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</si>
  <si>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</si>
  <si>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</si>
  <si>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</si>
  <si>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</si>
  <si>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</si>
  <si>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</si>
  <si>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</si>
  <si>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</si>
  <si>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</si>
  <si>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</si>
  <si>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</si>
  <si>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</si>
  <si>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</si>
  <si>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</si>
  <si>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</si>
  <si>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 MVS 11.14 </t>
  </si>
  <si>
    <t>I</t>
  </si>
  <si>
    <t>II</t>
  </si>
  <si>
    <t>VSB 40 </t>
  </si>
  <si>
    <t>IBVS 5603</t>
  </si>
  <si>
    <t>IBVS 5814</t>
  </si>
  <si>
    <t>OEJV 0107</t>
  </si>
  <si>
    <t>IBVS 5920</t>
  </si>
  <si>
    <t>IBVS 5960</t>
  </si>
  <si>
    <t>BAVM 225 </t>
  </si>
  <si>
    <t>IBVS 6011</t>
  </si>
  <si>
    <t>IBVS 6042</t>
  </si>
  <si>
    <t>OEJV 0179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</si>
  <si>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</si>
  <si>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</si>
  <si>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</si>
  <si>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</si>
  <si>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</si>
  <si>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</si>
  <si>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</si>
  <si>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</si>
  <si>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2453330.7958 </t>
  </si>
  <si>
    <t> 21.11.2004 07:05 </t>
  </si>
  <si>
    <t> 0.0014 </t>
  </si>
  <si>
    <t>E </t>
  </si>
  <si>
    <t>?</t>
  </si>
  <si>
    <t> S.Dvorak </t>
  </si>
  <si>
    <t>IBVS 5603 </t>
  </si>
  <si>
    <t>2454140.5376 </t>
  </si>
  <si>
    <t> 09.02.2007 00:54 </t>
  </si>
  <si>
    <t> 0.0009 </t>
  </si>
  <si>
    <t>C </t>
  </si>
  <si>
    <t>IBVS 5814 </t>
  </si>
  <si>
    <t>2455102.8667 </t>
  </si>
  <si>
    <t> 28.09.2009 08:48 </t>
  </si>
  <si>
    <t> 0.0024 </t>
  </si>
  <si>
    <t> R.Diethelm </t>
  </si>
  <si>
    <t>IBVS 5920 </t>
  </si>
  <si>
    <t>2455532.6630 </t>
  </si>
  <si>
    <t> 02.12.2010 03:54 </t>
  </si>
  <si>
    <t>IBVS 5960 </t>
  </si>
  <si>
    <t>2455905.6766 </t>
  </si>
  <si>
    <t> 10.12.2011 04:14 </t>
  </si>
  <si>
    <t>7856</t>
  </si>
  <si>
    <t> 0.0056 </t>
  </si>
  <si>
    <t>IBVS 6011 </t>
  </si>
  <si>
    <t>2456273.7018 </t>
  </si>
  <si>
    <t> 12.12.2012 04:50 </t>
  </si>
  <si>
    <t>8705</t>
  </si>
  <si>
    <t>IBVS 6042 </t>
  </si>
  <si>
    <t>2438670.430 </t>
  </si>
  <si>
    <t> 01.10.1964 22:19 </t>
  </si>
  <si>
    <t> -0.040 </t>
  </si>
  <si>
    <t>P </t>
  </si>
  <si>
    <t> L.Meinunger </t>
  </si>
  <si>
    <t>2438671.503 </t>
  </si>
  <si>
    <t> 03.10.1964 00:04 </t>
  </si>
  <si>
    <t> -0.051 </t>
  </si>
  <si>
    <t>2438672.570 </t>
  </si>
  <si>
    <t> 04.10.1964 01:40 </t>
  </si>
  <si>
    <t> -0.068 </t>
  </si>
  <si>
    <t>2438673.410 </t>
  </si>
  <si>
    <t> 04.10.1964 21:50 </t>
  </si>
  <si>
    <t> -0.095 </t>
  </si>
  <si>
    <t>2438673.608 </t>
  </si>
  <si>
    <t> 05.10.1964 02:35 </t>
  </si>
  <si>
    <t> -0.113 </t>
  </si>
  <si>
    <t>2438709.420 </t>
  </si>
  <si>
    <t> 09.11.1964 22:04 </t>
  </si>
  <si>
    <t> -0.064 </t>
  </si>
  <si>
    <t>2439025.429 </t>
  </si>
  <si>
    <t> 21.09.1965 22:17 </t>
  </si>
  <si>
    <t> -0.062 </t>
  </si>
  <si>
    <t>2439028.490 </t>
  </si>
  <si>
    <t> 24.09.1965 23:45 </t>
  </si>
  <si>
    <t> -0.036 </t>
  </si>
  <si>
    <t>2439056.405 </t>
  </si>
  <si>
    <t> 22.10.1965 21:43 </t>
  </si>
  <si>
    <t> -0.080 </t>
  </si>
  <si>
    <t>2439057.482 </t>
  </si>
  <si>
    <t> 23.10.1965 23:34 </t>
  </si>
  <si>
    <t> -0.087 </t>
  </si>
  <si>
    <t>2439088.325 </t>
  </si>
  <si>
    <t> 23.11.1965 19:48 </t>
  </si>
  <si>
    <t> -0.021 </t>
  </si>
  <si>
    <t>2439439.410 </t>
  </si>
  <si>
    <t> 09.11.1966 21:50 </t>
  </si>
  <si>
    <t> -0.055 </t>
  </si>
  <si>
    <t>2439443.295 </t>
  </si>
  <si>
    <t> 13.11.1966 19:04 </t>
  </si>
  <si>
    <t> -0.072 </t>
  </si>
  <si>
    <t>2439466.511 </t>
  </si>
  <si>
    <t> 07.12.1966 00:15 </t>
  </si>
  <si>
    <t> -0.047 </t>
  </si>
  <si>
    <t>2439528.267 </t>
  </si>
  <si>
    <t> 06.02.1967 18:24 </t>
  </si>
  <si>
    <t>2439798.506 </t>
  </si>
  <si>
    <t> 04.11.1967 00:08 </t>
  </si>
  <si>
    <t> 0.118 </t>
  </si>
  <si>
    <t>2440187.432 </t>
  </si>
  <si>
    <t> 26.11.1968 22:22 </t>
  </si>
  <si>
    <t> -0.005 </t>
  </si>
  <si>
    <t>2440859.519 </t>
  </si>
  <si>
    <t> 30.09.1970 00:27 </t>
  </si>
  <si>
    <t> -0.030 </t>
  </si>
  <si>
    <t>2440914.515 </t>
  </si>
  <si>
    <t> 24.11.1970 00:21 </t>
  </si>
  <si>
    <t> -0.086 </t>
  </si>
  <si>
    <t>2440915.459 </t>
  </si>
  <si>
    <t> 24.11.1970 23:00 </t>
  </si>
  <si>
    <t> -0.009 </t>
  </si>
  <si>
    <t>2441981.320 </t>
  </si>
  <si>
    <t> 25.10.1973 19:40 </t>
  </si>
  <si>
    <t> -0.077 </t>
  </si>
  <si>
    <t>2441984.396 </t>
  </si>
  <si>
    <t> 28.10.1973 21:30 </t>
  </si>
  <si>
    <t>2442449.312 </t>
  </si>
  <si>
    <t> 05.02.1975 19:29 </t>
  </si>
  <si>
    <t> -0.028 </t>
  </si>
  <si>
    <t>2443045.545 </t>
  </si>
  <si>
    <t> 24.09.1976 01:04 </t>
  </si>
  <si>
    <t> -0.048 </t>
  </si>
  <si>
    <t>2443436.591 </t>
  </si>
  <si>
    <t> 20.10.1977 02:11 </t>
  </si>
  <si>
    <t> -0.002 </t>
  </si>
  <si>
    <t>2444170.452 </t>
  </si>
  <si>
    <t> 23.10.1979 22:50 </t>
  </si>
  <si>
    <t> -0.024 </t>
  </si>
  <si>
    <t>2444200.374 </t>
  </si>
  <si>
    <t> 22.11.1979 20:58 </t>
  </si>
  <si>
    <t> -0.012 </t>
  </si>
  <si>
    <t>2444256.270 </t>
  </si>
  <si>
    <t> 17.01.1980 18:28 </t>
  </si>
  <si>
    <t> -0.035 </t>
  </si>
  <si>
    <t>2444257.373 </t>
  </si>
  <si>
    <t> 18.01.1980 20:57 </t>
  </si>
  <si>
    <t> -0.016 </t>
  </si>
  <si>
    <t>2444461.549 </t>
  </si>
  <si>
    <t> 10.08.1980 01:10 </t>
  </si>
  <si>
    <t>2444466.509 </t>
  </si>
  <si>
    <t> 15.08.1980 00:12 </t>
  </si>
  <si>
    <t> -0.034 </t>
  </si>
  <si>
    <t>2444545.401 </t>
  </si>
  <si>
    <t> 01.11.1980 21:37 </t>
  </si>
  <si>
    <t>2444631.269 </t>
  </si>
  <si>
    <t> 26.01.1981 18:27 </t>
  </si>
  <si>
    <t> 0.003 </t>
  </si>
  <si>
    <t>2444632.301 </t>
  </si>
  <si>
    <t> 27.01.1981 19:13 </t>
  </si>
  <si>
    <t> -0.049 </t>
  </si>
  <si>
    <t>2444634.268 </t>
  </si>
  <si>
    <t> 29.01.1981 18:25 </t>
  </si>
  <si>
    <t> -0.033 </t>
  </si>
  <si>
    <t>2444637.316 </t>
  </si>
  <si>
    <t> 01.02.1981 19:35 </t>
  </si>
  <si>
    <t> -0.019 </t>
  </si>
  <si>
    <t>2444846.487 </t>
  </si>
  <si>
    <t> 29.08.1981 23:41 </t>
  </si>
  <si>
    <t>2444851.428 </t>
  </si>
  <si>
    <t> 03.09.1981 22:16 </t>
  </si>
  <si>
    <t>2444931.200 </t>
  </si>
  <si>
    <t> 22.11.1981 16:48 </t>
  </si>
  <si>
    <t>2444986.274 </t>
  </si>
  <si>
    <t> 16.01.1982 18:34 </t>
  </si>
  <si>
    <t> -0.013 </t>
  </si>
  <si>
    <t>2445227.462 </t>
  </si>
  <si>
    <t> 14.09.1982 23:05 </t>
  </si>
  <si>
    <t> -0.057 </t>
  </si>
  <si>
    <t>2445230.530 </t>
  </si>
  <si>
    <t> 18.09.1982 00:43 </t>
  </si>
  <si>
    <t>2445238.560 </t>
  </si>
  <si>
    <t> 26.09.1982 01:26 </t>
  </si>
  <si>
    <t>2445295.399 </t>
  </si>
  <si>
    <t> 21.11.1982 21:34 </t>
  </si>
  <si>
    <t> 0.040 </t>
  </si>
  <si>
    <t>2445566.501 </t>
  </si>
  <si>
    <t> 20.08.1983 00:01 </t>
  </si>
  <si>
    <t> -0.000 </t>
  </si>
  <si>
    <t>2445621.563 </t>
  </si>
  <si>
    <t> 14.10.1983 01:30 </t>
  </si>
  <si>
    <t> 0.010 </t>
  </si>
  <si>
    <t>2445623.511 </t>
  </si>
  <si>
    <t> 16.10.1983 00:15 </t>
  </si>
  <si>
    <t> 0.007 </t>
  </si>
  <si>
    <t>2445645.420 </t>
  </si>
  <si>
    <t> 06.11.1983 22:04 </t>
  </si>
  <si>
    <t> 0.025 </t>
  </si>
  <si>
    <t>2445645.630 </t>
  </si>
  <si>
    <t> 07.11.1983 03:07 </t>
  </si>
  <si>
    <t> 0.018 </t>
  </si>
  <si>
    <t>2445646.290 </t>
  </si>
  <si>
    <t> 07.11.1983 18:57 </t>
  </si>
  <si>
    <t> 0.028 </t>
  </si>
  <si>
    <t>2445646.500 </t>
  </si>
  <si>
    <t> 08.11.1983 00:00 </t>
  </si>
  <si>
    <t> 0.022 </t>
  </si>
  <si>
    <t>2445647.340 </t>
  </si>
  <si>
    <t> 08.11.1983 20:09 </t>
  </si>
  <si>
    <t>2445647.560 </t>
  </si>
  <si>
    <t> 09.11.1983 01:26 </t>
  </si>
  <si>
    <t>2445648.450 </t>
  </si>
  <si>
    <t> 09.11.1983 22:48 </t>
  </si>
  <si>
    <t> 0.021 </t>
  </si>
  <si>
    <t>2445650.370 </t>
  </si>
  <si>
    <t> 11.11.1983 20:52 </t>
  </si>
  <si>
    <t> -0.010 </t>
  </si>
  <si>
    <t>2445650.610 </t>
  </si>
  <si>
    <t> 12.11.1983 02:38 </t>
  </si>
  <si>
    <t> 0.013 </t>
  </si>
  <si>
    <t>2445651.470 </t>
  </si>
  <si>
    <t> 12.11.1983 23:16 </t>
  </si>
  <si>
    <t> 0.006 </t>
  </si>
  <si>
    <t>2445653.570 </t>
  </si>
  <si>
    <t> 15.11.1983 01:40 </t>
  </si>
  <si>
    <t> -0.061 </t>
  </si>
  <si>
    <t>2445671.380 </t>
  </si>
  <si>
    <t> 02.12.1983 21:07 </t>
  </si>
  <si>
    <t>2445672.500 </t>
  </si>
  <si>
    <t> 04.12.1983 00:00 </t>
  </si>
  <si>
    <t>2445676.394 </t>
  </si>
  <si>
    <t> 07.12.1983 21:27 </t>
  </si>
  <si>
    <t> 0.005 </t>
  </si>
  <si>
    <t>2452591.0649 </t>
  </si>
  <si>
    <t> 12.11.2002 13:33 </t>
  </si>
  <si>
    <t> 0.0057 </t>
  </si>
  <si>
    <t> Nakajima </t>
  </si>
  <si>
    <t>2452604.0727 </t>
  </si>
  <si>
    <t> 25.11.2002 13:44 </t>
  </si>
  <si>
    <t> 0.0090 </t>
  </si>
  <si>
    <t>2452604.9266 </t>
  </si>
  <si>
    <t> 26.11.2002 10:14 </t>
  </si>
  <si>
    <t> -0.0040 </t>
  </si>
  <si>
    <t>2452605.1424 </t>
  </si>
  <si>
    <t> 26.11.2002 15:25 </t>
  </si>
  <si>
    <t> -0.0050 </t>
  </si>
  <si>
    <t>2452606.0181 </t>
  </si>
  <si>
    <t> 27.11.2002 12:26 </t>
  </si>
  <si>
    <t> 0.0038 </t>
  </si>
  <si>
    <t>2452606.2270 </t>
  </si>
  <si>
    <t> 27.11.2002 17:26 </t>
  </si>
  <si>
    <t> -0.0041 </t>
  </si>
  <si>
    <t>2452614.0258 </t>
  </si>
  <si>
    <t> 05.12.2002 12:37 </t>
  </si>
  <si>
    <t> -0.0079 </t>
  </si>
  <si>
    <t>2454747.4102 </t>
  </si>
  <si>
    <t> 07.10.2008 21:50 </t>
  </si>
  <si>
    <t> 0.0002 </t>
  </si>
  <si>
    <t> V.Pribík </t>
  </si>
  <si>
    <t>OEJV 0107 </t>
  </si>
  <si>
    <t>2455849.3248 </t>
  </si>
  <si>
    <t> 14.10.2011 19:47 </t>
  </si>
  <si>
    <t> 0.0064 </t>
  </si>
  <si>
    <t>-I</t>
  </si>
  <si>
    <t> D.Böhme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</si>
</sst>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8" formatCode="d/mm/yyyy;@"/>
  </numFmts>
  <fonts count="14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9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  <xf numFmtId="0" fontId="13" fillId="0" borderId="0"/>
  </cellStyleXfs>
  <cellXfs count="7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9" fillId="3" borderId="0" xfId="0" applyFont="1" applyFill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7" applyFont="1"/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0" fillId="4" borderId="0" xfId="0" applyFill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0" fillId="0" borderId="0" xfId="0" applyFill="1" applyAlignment="1"/>
    <xf numFmtId="0" fontId="11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2" fillId="0" borderId="0" xfId="5" applyNumberFormat="1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3" fillId="5" borderId="12" xfId="0" applyFont="1" applyFill="1" applyBorder="1" applyAlignment="1">
      <alignment horizontal="left" vertical="top" wrapText="1" indent="1"/>
    </xf>
    <xf numFmtId="0" fontId="3" fillId="5" borderId="12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right" vertical="top" wrapText="1"/>
    </xf>
    <xf numFmtId="0" fontId="12" fillId="5" borderId="12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68" fontId="0" fillId="0" borderId="0" xfId="0" applyNumberFormat="1" applyAlignment="1">
      <alignment vertical="center"/>
    </xf>
    <xf numFmtId="0" fontId="9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Tri - O-C Diagr.</a:t>
            </a:r>
          </a:p>
        </c:rich>
      </c:tx>
      <c:layout>
        <c:manualLayout>
          <c:xMode val="edge"/>
          <c:yMode val="edge"/>
          <c:x val="0.3812604361449972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2343515110146"/>
          <c:y val="0.13621564175643686"/>
          <c:w val="0.81305006378846612"/>
          <c:h val="0.6387845997777884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Active!$H$21:$H$980</c:f>
              <c:numCache>
                <c:formatCode>General</c:formatCode>
                <c:ptCount val="960"/>
                <c:pt idx="0">
                  <c:v>0.43510000000242144</c:v>
                </c:pt>
                <c:pt idx="1">
                  <c:v>0.42436249999445863</c:v>
                </c:pt>
                <c:pt idx="2">
                  <c:v>0.40762499999982538</c:v>
                </c:pt>
                <c:pt idx="3">
                  <c:v>0.38063500000862405</c:v>
                </c:pt>
                <c:pt idx="4">
                  <c:v>0.36188750000292202</c:v>
                </c:pt>
                <c:pt idx="5">
                  <c:v>0.41055000000051223</c:v>
                </c:pt>
                <c:pt idx="6">
                  <c:v>0.40169500000047265</c:v>
                </c:pt>
                <c:pt idx="7">
                  <c:v>0.42822999999771127</c:v>
                </c:pt>
                <c:pt idx="8">
                  <c:v>0.38280249999661464</c:v>
                </c:pt>
                <c:pt idx="9">
                  <c:v>0.37606500000401866</c:v>
                </c:pt>
                <c:pt idx="10">
                  <c:v>0.44091999999363907</c:v>
                </c:pt>
                <c:pt idx="11">
                  <c:v>0.39497000000847038</c:v>
                </c:pt>
                <c:pt idx="12">
                  <c:v>0.37851499999669613</c:v>
                </c:pt>
                <c:pt idx="13">
                  <c:v>0.40253249999659602</c:v>
                </c:pt>
                <c:pt idx="14">
                  <c:v>0.38549500000226544</c:v>
                </c:pt>
                <c:pt idx="15">
                  <c:v>0.34036249999917345</c:v>
                </c:pt>
                <c:pt idx="16">
                  <c:v>0.42134749999968335</c:v>
                </c:pt>
                <c:pt idx="17">
                  <c:v>0.37434999999823049</c:v>
                </c:pt>
                <c:pt idx="18">
                  <c:v>0.31648500000301283</c:v>
                </c:pt>
                <c:pt idx="19">
                  <c:v>0.39349500000389526</c:v>
                </c:pt>
                <c:pt idx="20">
                  <c:v>0.29028999999718508</c:v>
                </c:pt>
                <c:pt idx="21">
                  <c:v>0.33182500000111759</c:v>
                </c:pt>
                <c:pt idx="22">
                  <c:v>0.32443749999947613</c:v>
                </c:pt>
                <c:pt idx="23">
                  <c:v>0.28506499999639345</c:v>
                </c:pt>
                <c:pt idx="24">
                  <c:v>0.31857499999750871</c:v>
                </c:pt>
                <c:pt idx="25">
                  <c:v>0.2725399999981164</c:v>
                </c:pt>
                <c:pt idx="26">
                  <c:v>0.28338500000245403</c:v>
                </c:pt>
                <c:pt idx="27">
                  <c:v>0.25852999999915482</c:v>
                </c:pt>
                <c:pt idx="28">
                  <c:v>0.27779250000457978</c:v>
                </c:pt>
                <c:pt idx="29">
                  <c:v>0.27764749999914784</c:v>
                </c:pt>
                <c:pt idx="30">
                  <c:v>0.25245500000164611</c:v>
                </c:pt>
                <c:pt idx="31">
                  <c:v>0.24836499999946682</c:v>
                </c:pt>
                <c:pt idx="32">
                  <c:v>0.28435500000341563</c:v>
                </c:pt>
                <c:pt idx="33">
                  <c:v>0.23261749999801395</c:v>
                </c:pt>
                <c:pt idx="34">
                  <c:v>0.24888999999529915</c:v>
                </c:pt>
                <c:pt idx="35">
                  <c:v>0.26242500000080327</c:v>
                </c:pt>
                <c:pt idx="36">
                  <c:v>0.27208750000136206</c:v>
                </c:pt>
                <c:pt idx="37">
                  <c:v>0.2278950000036275</c:v>
                </c:pt>
                <c:pt idx="38">
                  <c:v>0.23681499999656808</c:v>
                </c:pt>
                <c:pt idx="39">
                  <c:v>0.25694999999541324</c:v>
                </c:pt>
                <c:pt idx="40">
                  <c:v>0.20498249999945983</c:v>
                </c:pt>
                <c:pt idx="41">
                  <c:v>0.23851750000176253</c:v>
                </c:pt>
                <c:pt idx="42">
                  <c:v>0.24885999999969499</c:v>
                </c:pt>
                <c:pt idx="43">
                  <c:v>0.30001500000071246</c:v>
                </c:pt>
                <c:pt idx="44">
                  <c:v>0.25089250000019092</c:v>
                </c:pt>
                <c:pt idx="45">
                  <c:v>0.25902750000386732</c:v>
                </c:pt>
                <c:pt idx="46">
                  <c:v>0.25630000000091968</c:v>
                </c:pt>
                <c:pt idx="47">
                  <c:v>0.27380249999987427</c:v>
                </c:pt>
                <c:pt idx="48">
                  <c:v>0.26705499999661697</c:v>
                </c:pt>
                <c:pt idx="49">
                  <c:v>0.27681250000023283</c:v>
                </c:pt>
                <c:pt idx="50">
                  <c:v>0.27006500000425149</c:v>
                </c:pt>
                <c:pt idx="51">
                  <c:v>0.24307499999849824</c:v>
                </c:pt>
                <c:pt idx="52">
                  <c:v>0.24632749999727821</c:v>
                </c:pt>
                <c:pt idx="53">
                  <c:v>0.26933749999443535</c:v>
                </c:pt>
                <c:pt idx="54">
                  <c:v>0.23861000000033528</c:v>
                </c:pt>
                <c:pt idx="55">
                  <c:v>0.26186250000318978</c:v>
                </c:pt>
                <c:pt idx="56">
                  <c:v>0.25487250000151107</c:v>
                </c:pt>
                <c:pt idx="57">
                  <c:v>0.18739749999804189</c:v>
                </c:pt>
                <c:pt idx="58">
                  <c:v>0.22410249999666121</c:v>
                </c:pt>
                <c:pt idx="59">
                  <c:v>0.26036500000191154</c:v>
                </c:pt>
                <c:pt idx="60">
                  <c:v>0.25291000000288477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83-4825-9B62-DCA086667685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Active!$I$21:$I$980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83-4825-9B62-DCA08666768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Active!$J$21:$J$980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83-4825-9B62-DCA08666768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Active!$K$21:$K$980</c:f>
              <c:numCache>
                <c:formatCode>General</c:formatCode>
                <c:ptCount val="960"/>
                <c:pt idx="61">
                  <c:v>2.831750000041211E-2</c:v>
                </c:pt>
                <c:pt idx="62">
                  <c:v>3.1267499995010439E-2</c:v>
                </c:pt>
                <c:pt idx="63">
                  <c:v>1.817750000191154E-2</c:v>
                </c:pt>
                <c:pt idx="64">
                  <c:v>1.7229999997653067E-2</c:v>
                </c:pt>
                <c:pt idx="65">
                  <c:v>2.5939999999536667E-2</c:v>
                </c:pt>
                <c:pt idx="66">
                  <c:v>1.8092500002239831E-2</c:v>
                </c:pt>
                <c:pt idx="67">
                  <c:v>1.3982500000565778E-2</c:v>
                </c:pt>
                <c:pt idx="68">
                  <c:v>0</c:v>
                </c:pt>
                <c:pt idx="69">
                  <c:v>-2.6859999998123385E-2</c:v>
                </c:pt>
                <c:pt idx="70">
                  <c:v>-4.7200000000884756E-2</c:v>
                </c:pt>
                <c:pt idx="71">
                  <c:v>-5.6660000002011657E-2</c:v>
                </c:pt>
                <c:pt idx="72">
                  <c:v>-7.0652499998686835E-2</c:v>
                </c:pt>
                <c:pt idx="73">
                  <c:v>-7.6949999995122198E-2</c:v>
                </c:pt>
                <c:pt idx="74">
                  <c:v>-7.9499999999825377E-2</c:v>
                </c:pt>
                <c:pt idx="75">
                  <c:v>-9.1554999999061693E-2</c:v>
                </c:pt>
                <c:pt idx="76">
                  <c:v>-0.12362999999459134</c:v>
                </c:pt>
                <c:pt idx="77">
                  <c:v>-0.13137499993899837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83-4825-9B62-DCA08666768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Active!$L$21:$L$980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83-4825-9B62-DCA0866676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Active!$M$21:$M$980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83-4825-9B62-DCA0866676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Active!$N$21:$N$980</c:f>
              <c:numCache>
                <c:formatCode>General</c:formatCode>
                <c:ptCount val="96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83-4825-9B62-DCA0866676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Active!$F$21:$F$980</c:f>
              <c:numCache>
                <c:formatCode>General</c:formatCode>
                <c:ptCount val="960"/>
                <c:pt idx="0">
                  <c:v>-33820</c:v>
                </c:pt>
                <c:pt idx="1">
                  <c:v>-33817.5</c:v>
                </c:pt>
                <c:pt idx="2">
                  <c:v>-33815</c:v>
                </c:pt>
                <c:pt idx="3">
                  <c:v>-33813</c:v>
                </c:pt>
                <c:pt idx="4">
                  <c:v>-33812.5</c:v>
                </c:pt>
                <c:pt idx="5">
                  <c:v>-33730</c:v>
                </c:pt>
                <c:pt idx="6">
                  <c:v>-33001</c:v>
                </c:pt>
                <c:pt idx="7">
                  <c:v>-32994</c:v>
                </c:pt>
                <c:pt idx="8">
                  <c:v>-32929.5</c:v>
                </c:pt>
                <c:pt idx="9">
                  <c:v>-32927</c:v>
                </c:pt>
                <c:pt idx="10">
                  <c:v>-32856</c:v>
                </c:pt>
                <c:pt idx="11">
                  <c:v>-32046</c:v>
                </c:pt>
                <c:pt idx="12">
                  <c:v>-32037</c:v>
                </c:pt>
                <c:pt idx="13">
                  <c:v>-31983.5</c:v>
                </c:pt>
                <c:pt idx="14">
                  <c:v>-31841</c:v>
                </c:pt>
                <c:pt idx="15">
                  <c:v>-31217.5</c:v>
                </c:pt>
                <c:pt idx="16">
                  <c:v>-30320.5</c:v>
                </c:pt>
                <c:pt idx="17">
                  <c:v>-28770</c:v>
                </c:pt>
                <c:pt idx="18">
                  <c:v>-28643</c:v>
                </c:pt>
                <c:pt idx="19">
                  <c:v>-28641</c:v>
                </c:pt>
                <c:pt idx="20">
                  <c:v>-26182</c:v>
                </c:pt>
                <c:pt idx="21">
                  <c:v>-26175</c:v>
                </c:pt>
                <c:pt idx="22">
                  <c:v>-25102.5</c:v>
                </c:pt>
                <c:pt idx="23">
                  <c:v>-23727</c:v>
                </c:pt>
                <c:pt idx="24">
                  <c:v>-22825</c:v>
                </c:pt>
                <c:pt idx="25">
                  <c:v>-21132</c:v>
                </c:pt>
                <c:pt idx="26">
                  <c:v>-21063</c:v>
                </c:pt>
                <c:pt idx="27">
                  <c:v>-20934</c:v>
                </c:pt>
                <c:pt idx="28">
                  <c:v>-20931.5</c:v>
                </c:pt>
                <c:pt idx="29">
                  <c:v>-20460.5</c:v>
                </c:pt>
                <c:pt idx="30">
                  <c:v>-20449</c:v>
                </c:pt>
                <c:pt idx="31">
                  <c:v>-20267</c:v>
                </c:pt>
                <c:pt idx="32">
                  <c:v>-20069</c:v>
                </c:pt>
                <c:pt idx="33">
                  <c:v>-20066.5</c:v>
                </c:pt>
                <c:pt idx="34">
                  <c:v>-20062</c:v>
                </c:pt>
                <c:pt idx="35">
                  <c:v>-20055</c:v>
                </c:pt>
                <c:pt idx="36">
                  <c:v>-19572.5</c:v>
                </c:pt>
                <c:pt idx="37">
                  <c:v>-19561</c:v>
                </c:pt>
                <c:pt idx="38">
                  <c:v>-19377</c:v>
                </c:pt>
                <c:pt idx="39">
                  <c:v>-19250</c:v>
                </c:pt>
                <c:pt idx="40">
                  <c:v>-18693.5</c:v>
                </c:pt>
                <c:pt idx="41">
                  <c:v>-18686.5</c:v>
                </c:pt>
                <c:pt idx="42">
                  <c:v>-18668</c:v>
                </c:pt>
                <c:pt idx="43">
                  <c:v>-18537</c:v>
                </c:pt>
                <c:pt idx="44">
                  <c:v>-17911.5</c:v>
                </c:pt>
                <c:pt idx="45">
                  <c:v>-17784.5</c:v>
                </c:pt>
                <c:pt idx="46">
                  <c:v>-17780</c:v>
                </c:pt>
                <c:pt idx="47">
                  <c:v>-17729.5</c:v>
                </c:pt>
                <c:pt idx="48">
                  <c:v>-17729</c:v>
                </c:pt>
                <c:pt idx="49">
                  <c:v>-17727.5</c:v>
                </c:pt>
                <c:pt idx="50">
                  <c:v>-17727</c:v>
                </c:pt>
                <c:pt idx="51">
                  <c:v>-17725</c:v>
                </c:pt>
                <c:pt idx="52">
                  <c:v>-17724.5</c:v>
                </c:pt>
                <c:pt idx="53">
                  <c:v>-17722.5</c:v>
                </c:pt>
                <c:pt idx="54">
                  <c:v>-17718</c:v>
                </c:pt>
                <c:pt idx="55">
                  <c:v>-17717.5</c:v>
                </c:pt>
                <c:pt idx="56">
                  <c:v>-17715.5</c:v>
                </c:pt>
                <c:pt idx="57">
                  <c:v>-17710.5</c:v>
                </c:pt>
                <c:pt idx="58">
                  <c:v>-17669.5</c:v>
                </c:pt>
                <c:pt idx="59">
                  <c:v>-17667</c:v>
                </c:pt>
                <c:pt idx="60">
                  <c:v>-17658</c:v>
                </c:pt>
                <c:pt idx="61">
                  <c:v>-1706.5</c:v>
                </c:pt>
                <c:pt idx="62">
                  <c:v>-1676.5</c:v>
                </c:pt>
                <c:pt idx="63">
                  <c:v>-1674.5</c:v>
                </c:pt>
                <c:pt idx="64">
                  <c:v>-1674</c:v>
                </c:pt>
                <c:pt idx="65">
                  <c:v>-1672</c:v>
                </c:pt>
                <c:pt idx="66">
                  <c:v>-1671.5</c:v>
                </c:pt>
                <c:pt idx="67">
                  <c:v>-1653.5</c:v>
                </c:pt>
                <c:pt idx="68">
                  <c:v>0</c:v>
                </c:pt>
                <c:pt idx="69">
                  <c:v>1868</c:v>
                </c:pt>
                <c:pt idx="70">
                  <c:v>3268</c:v>
                </c:pt>
                <c:pt idx="71">
                  <c:v>4088</c:v>
                </c:pt>
                <c:pt idx="72">
                  <c:v>5079.5</c:v>
                </c:pt>
                <c:pt idx="73">
                  <c:v>5810</c:v>
                </c:pt>
                <c:pt idx="74">
                  <c:v>5940</c:v>
                </c:pt>
                <c:pt idx="75">
                  <c:v>6789</c:v>
                </c:pt>
                <c:pt idx="76">
                  <c:v>9942</c:v>
                </c:pt>
                <c:pt idx="77">
                  <c:v>10835</c:v>
                </c:pt>
              </c:numCache>
            </c:numRef>
          </c:xVal>
          <c:yVal>
            <c:numRef>
              <c:f>Active!$O$21:$O$980</c:f>
              <c:numCache>
                <c:formatCode>General</c:formatCode>
                <c:ptCount val="960"/>
                <c:pt idx="0">
                  <c:v>0.43070790397648684</c:v>
                </c:pt>
                <c:pt idx="1">
                  <c:v>0.43067599325309774</c:v>
                </c:pt>
                <c:pt idx="2">
                  <c:v>0.43064408252970859</c:v>
                </c:pt>
                <c:pt idx="3">
                  <c:v>0.43061855395099735</c:v>
                </c:pt>
                <c:pt idx="4">
                  <c:v>0.4306121718063195</c:v>
                </c:pt>
                <c:pt idx="5">
                  <c:v>0.42955911793447904</c:v>
                </c:pt>
                <c:pt idx="6">
                  <c:v>0.4202539509942157</c:v>
                </c:pt>
                <c:pt idx="7">
                  <c:v>0.42016460096872621</c:v>
                </c:pt>
                <c:pt idx="8">
                  <c:v>0.41934130430528727</c:v>
                </c:pt>
                <c:pt idx="9">
                  <c:v>0.41930939358189817</c:v>
                </c:pt>
                <c:pt idx="10">
                  <c:v>0.41840312903764759</c:v>
                </c:pt>
                <c:pt idx="11">
                  <c:v>0.40806405465957724</c:v>
                </c:pt>
                <c:pt idx="12">
                  <c:v>0.40794917605537645</c:v>
                </c:pt>
                <c:pt idx="13">
                  <c:v>0.40726628657484959</c:v>
                </c:pt>
                <c:pt idx="14">
                  <c:v>0.40544737534167052</c:v>
                </c:pt>
                <c:pt idx="15">
                  <c:v>0.39748884092842751</c:v>
                </c:pt>
                <c:pt idx="16">
                  <c:v>0.3860392733764163</c:v>
                </c:pt>
                <c:pt idx="17">
                  <c:v>0.36624824273049272</c:v>
                </c:pt>
                <c:pt idx="18">
                  <c:v>0.36462717798232619</c:v>
                </c:pt>
                <c:pt idx="19">
                  <c:v>0.36460164940361489</c:v>
                </c:pt>
                <c:pt idx="20">
                  <c:v>0.33321426187809022</c:v>
                </c:pt>
                <c:pt idx="21">
                  <c:v>0.33312491185260074</c:v>
                </c:pt>
                <c:pt idx="22">
                  <c:v>0.31943521151867427</c:v>
                </c:pt>
                <c:pt idx="23">
                  <c:v>0.30187793150998815</c:v>
                </c:pt>
                <c:pt idx="24">
                  <c:v>0.2903645425111987</c:v>
                </c:pt>
                <c:pt idx="25">
                  <c:v>0.26875460063209616</c:v>
                </c:pt>
                <c:pt idx="26">
                  <c:v>0.26787386466655683</c:v>
                </c:pt>
                <c:pt idx="27">
                  <c:v>0.26622727133967894</c:v>
                </c:pt>
                <c:pt idx="28">
                  <c:v>0.26619536061628984</c:v>
                </c:pt>
                <c:pt idx="29">
                  <c:v>0.26018338032978228</c:v>
                </c:pt>
                <c:pt idx="30">
                  <c:v>0.2600365910021924</c:v>
                </c:pt>
                <c:pt idx="31">
                  <c:v>0.2577134903394655</c:v>
                </c:pt>
                <c:pt idx="32">
                  <c:v>0.25518616104704828</c:v>
                </c:pt>
                <c:pt idx="33">
                  <c:v>0.25515425032365918</c:v>
                </c:pt>
                <c:pt idx="34">
                  <c:v>0.25509681102155879</c:v>
                </c:pt>
                <c:pt idx="35">
                  <c:v>0.2550074609960693</c:v>
                </c:pt>
                <c:pt idx="36">
                  <c:v>0.24884869138197188</c:v>
                </c:pt>
                <c:pt idx="37">
                  <c:v>0.24870190205438197</c:v>
                </c:pt>
                <c:pt idx="38">
                  <c:v>0.24635327281294378</c:v>
                </c:pt>
                <c:pt idx="39">
                  <c:v>0.24473220806477719</c:v>
                </c:pt>
                <c:pt idx="40">
                  <c:v>0.23762888103836222</c:v>
                </c:pt>
                <c:pt idx="41">
                  <c:v>0.2375395310128727</c:v>
                </c:pt>
                <c:pt idx="42">
                  <c:v>0.23730339165979333</c:v>
                </c:pt>
                <c:pt idx="43">
                  <c:v>0.23563126975420418</c:v>
                </c:pt>
                <c:pt idx="44">
                  <c:v>0.22764720676224987</c:v>
                </c:pt>
                <c:pt idx="45">
                  <c:v>0.22602614201408328</c:v>
                </c:pt>
                <c:pt idx="46">
                  <c:v>0.22596870271198288</c:v>
                </c:pt>
                <c:pt idx="47">
                  <c:v>0.22532410609952294</c:v>
                </c:pt>
                <c:pt idx="48">
                  <c:v>0.22531772395484512</c:v>
                </c:pt>
                <c:pt idx="49">
                  <c:v>0.22529857752081164</c:v>
                </c:pt>
                <c:pt idx="50">
                  <c:v>0.22529219537613385</c:v>
                </c:pt>
                <c:pt idx="51">
                  <c:v>0.22526666679742255</c:v>
                </c:pt>
                <c:pt idx="52">
                  <c:v>0.22526028465274472</c:v>
                </c:pt>
                <c:pt idx="53">
                  <c:v>0.22523475607403345</c:v>
                </c:pt>
                <c:pt idx="54">
                  <c:v>0.22517731677193306</c:v>
                </c:pt>
                <c:pt idx="55">
                  <c:v>0.22517093462725524</c:v>
                </c:pt>
                <c:pt idx="56">
                  <c:v>0.22514540604854394</c:v>
                </c:pt>
                <c:pt idx="57">
                  <c:v>0.22508158460176572</c:v>
                </c:pt>
                <c:pt idx="58">
                  <c:v>0.22455824873818439</c:v>
                </c:pt>
                <c:pt idx="59">
                  <c:v>0.2245263380147953</c:v>
                </c:pt>
                <c:pt idx="60">
                  <c:v>0.22441145941059451</c:v>
                </c:pt>
                <c:pt idx="61">
                  <c:v>2.0801897754064876E-2</c:v>
                </c:pt>
                <c:pt idx="62">
                  <c:v>2.0418969073395604E-2</c:v>
                </c:pt>
                <c:pt idx="63">
                  <c:v>2.039344049468432E-2</c:v>
                </c:pt>
                <c:pt idx="64">
                  <c:v>2.0387058350006499E-2</c:v>
                </c:pt>
                <c:pt idx="65">
                  <c:v>2.0361529771295211E-2</c:v>
                </c:pt>
                <c:pt idx="66">
                  <c:v>2.035514762661739E-2</c:v>
                </c:pt>
                <c:pt idx="67">
                  <c:v>2.012539041821583E-2</c:v>
                </c:pt>
                <c:pt idx="68">
                  <c:v>-9.8036203133886751E-4</c:v>
                </c:pt>
                <c:pt idx="69">
                  <c:v>-2.4824054547678859E-2</c:v>
                </c:pt>
                <c:pt idx="70">
                  <c:v>-4.2694059645578208E-2</c:v>
                </c:pt>
                <c:pt idx="71">
                  <c:v>-5.3160776917204972E-2</c:v>
                </c:pt>
                <c:pt idx="72">
                  <c:v>-6.5816569813324399E-2</c:v>
                </c:pt>
                <c:pt idx="73">
                  <c:v>-7.514088318762116E-2</c:v>
                </c:pt>
                <c:pt idx="74">
                  <c:v>-7.6800240803854669E-2</c:v>
                </c:pt>
                <c:pt idx="75">
                  <c:v>-8.7637122466795059E-2</c:v>
                </c:pt>
                <c:pt idx="76">
                  <c:v>-0.12788292680513552</c:v>
                </c:pt>
                <c:pt idx="77">
                  <c:v>-0.13928143719972419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83-4825-9B62-DCA086667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231240"/>
        <c:axId val="1"/>
      </c:scatterChart>
      <c:valAx>
        <c:axId val="61123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5011469689066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1231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86123584309634"/>
          <c:y val="0.91249999999999998"/>
          <c:w val="0.6768987317619223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600075</xdr:colOff>
      <xdr:row>18</xdr:row>
      <xdr:rowOff>95250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A8367E8-4ABA-D5F9-1879-D0317858D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0.pdf" TargetMode="External"/><Relationship Id="rId13" Type="http://schemas.openxmlformats.org/officeDocument/2006/relationships/hyperlink" Target="http://vsolj.cetus-net.org/no40.pdf" TargetMode="External"/><Relationship Id="rId3" Type="http://schemas.openxmlformats.org/officeDocument/2006/relationships/hyperlink" Target="http://www.konkoly.hu/cgi-bin/IBVS?5920" TargetMode="External"/><Relationship Id="rId7" Type="http://schemas.openxmlformats.org/officeDocument/2006/relationships/hyperlink" Target="http://vsolj.cetus-net.org/no40.pdf" TargetMode="External"/><Relationship Id="rId12" Type="http://schemas.openxmlformats.org/officeDocument/2006/relationships/hyperlink" Target="http://vsolj.cetus-net.org/no40.pdf" TargetMode="External"/><Relationship Id="rId2" Type="http://schemas.openxmlformats.org/officeDocument/2006/relationships/hyperlink" Target="http://www.konkoly.hu/cgi-bin/IBVS?5814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konkoly.hu/cgi-bin/IBVS?6042" TargetMode="External"/><Relationship Id="rId11" Type="http://schemas.openxmlformats.org/officeDocument/2006/relationships/hyperlink" Target="http://vsolj.cetus-net.org/no40.pdf" TargetMode="External"/><Relationship Id="rId5" Type="http://schemas.openxmlformats.org/officeDocument/2006/relationships/hyperlink" Target="http://www.konkoly.hu/cgi-bin/IBVS?6011" TargetMode="External"/><Relationship Id="rId15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vsolj.cetus-net.org/no40.pdf" TargetMode="External"/><Relationship Id="rId4" Type="http://schemas.openxmlformats.org/officeDocument/2006/relationships/hyperlink" Target="http://www.konkoly.hu/cgi-bin/IBVS?5960" TargetMode="External"/><Relationship Id="rId9" Type="http://schemas.openxmlformats.org/officeDocument/2006/relationships/hyperlink" Target="http://vsolj.cetus-net.org/no40.pdf" TargetMode="External"/><Relationship Id="rId14" Type="http://schemas.openxmlformats.org/officeDocument/2006/relationships/hyperlink" Target="http://var.astro.cz/oejv/issues/oejv01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s="42" customFormat="1" ht="20.25" x14ac:dyDescent="0.2">
      <c r="A1" s="67" t="s">
        <v>0</v>
      </c>
    </row>
    <row r="2" spans="1:6" s="42" customFormat="1" ht="12.75" customHeight="1" x14ac:dyDescent="0.2">
      <c r="A2" s="42" t="s">
        <v>1</v>
      </c>
      <c r="B2" s="42" t="s">
        <v>2</v>
      </c>
      <c r="C2" s="43"/>
      <c r="D2" s="43"/>
    </row>
    <row r="3" spans="1:6" s="42" customFormat="1" ht="12.75" customHeight="1" x14ac:dyDescent="0.2"/>
    <row r="4" spans="1:6" s="42" customFormat="1" ht="12.75" customHeight="1" x14ac:dyDescent="0.2">
      <c r="A4" s="44" t="s">
        <v>3</v>
      </c>
      <c r="C4" s="45" t="s">
        <v>4</v>
      </c>
      <c r="D4" s="46">
        <v>0.43349500000000002</v>
      </c>
    </row>
    <row r="5" spans="1:6" s="42" customFormat="1" ht="12.75" customHeight="1" x14ac:dyDescent="0.2">
      <c r="A5" s="47" t="s">
        <v>5</v>
      </c>
      <c r="C5" s="48">
        <v>-9.5</v>
      </c>
      <c r="D5" s="42" t="s">
        <v>6</v>
      </c>
    </row>
    <row r="6" spans="1:6" s="42" customFormat="1" ht="12.75" customHeight="1" x14ac:dyDescent="0.2">
      <c r="A6" s="44" t="s">
        <v>7</v>
      </c>
    </row>
    <row r="7" spans="1:6" s="42" customFormat="1" ht="12.75" customHeight="1" x14ac:dyDescent="0.2">
      <c r="A7" s="42" t="s">
        <v>8</v>
      </c>
      <c r="C7" s="68">
        <v>53330.7958</v>
      </c>
      <c r="D7" s="42">
        <v>0.43349500000000002</v>
      </c>
    </row>
    <row r="8" spans="1:6" s="42" customFormat="1" ht="12.75" customHeight="1" x14ac:dyDescent="0.2">
      <c r="A8" s="42" t="s">
        <v>9</v>
      </c>
      <c r="C8" s="69">
        <f>+D4</f>
        <v>0.43349500000000002</v>
      </c>
    </row>
    <row r="9" spans="1:6" s="42" customFormat="1" ht="12.75" customHeight="1" x14ac:dyDescent="0.2">
      <c r="A9" s="49" t="s">
        <v>10</v>
      </c>
      <c r="B9" s="50">
        <v>82</v>
      </c>
      <c r="C9" s="51" t="str">
        <f>"F"&amp;B9</f>
        <v>F82</v>
      </c>
      <c r="D9" s="52" t="str">
        <f>"G"&amp;B9</f>
        <v>G82</v>
      </c>
    </row>
    <row r="10" spans="1:6" s="42" customFormat="1" ht="12.75" customHeight="1" x14ac:dyDescent="0.2">
      <c r="C10" s="53" t="s">
        <v>11</v>
      </c>
      <c r="D10" s="53" t="s">
        <v>12</v>
      </c>
    </row>
    <row r="11" spans="1:6" s="42" customFormat="1" ht="12.75" customHeight="1" x14ac:dyDescent="0.2">
      <c r="A11" s="42" t="s">
        <v>13</v>
      </c>
      <c r="C11" s="52">
        <f ca="1">INTERCEPT(INDIRECT($D$9):G991,INDIRECT($C$9):F991)</f>
        <v>-9.8036203133886751E-4</v>
      </c>
      <c r="D11" s="43"/>
    </row>
    <row r="12" spans="1:6" s="42" customFormat="1" ht="12.75" customHeight="1" x14ac:dyDescent="0.2">
      <c r="A12" s="42" t="s">
        <v>14</v>
      </c>
      <c r="C12" s="52">
        <f ca="1">SLOPE(INDIRECT($D$9):G991,INDIRECT($C$9):F991)</f>
        <v>-1.2764289355642393E-5</v>
      </c>
      <c r="D12" s="43"/>
    </row>
    <row r="13" spans="1:6" s="42" customFormat="1" ht="12.75" customHeight="1" x14ac:dyDescent="0.2">
      <c r="A13" s="42" t="s">
        <v>15</v>
      </c>
      <c r="C13" s="43" t="s">
        <v>16</v>
      </c>
    </row>
    <row r="14" spans="1:6" s="42" customFormat="1" ht="12.75" customHeight="1" x14ac:dyDescent="0.2"/>
    <row r="15" spans="1:6" s="42" customFormat="1" ht="12.75" customHeight="1" x14ac:dyDescent="0.2">
      <c r="A15" s="44" t="s">
        <v>17</v>
      </c>
      <c r="C15" s="54">
        <f ca="1">(C7+C11)+(C8+C12)*INT(MAX(F21:F3532))</f>
        <v>58027.574843562797</v>
      </c>
      <c r="E15" s="49" t="s">
        <v>18</v>
      </c>
      <c r="F15" s="48">
        <v>1</v>
      </c>
    </row>
    <row r="16" spans="1:6" s="42" customFormat="1" ht="12.75" customHeight="1" x14ac:dyDescent="0.2">
      <c r="A16" s="44" t="s">
        <v>19</v>
      </c>
      <c r="C16" s="54">
        <f ca="1">+C8+C12</f>
        <v>0.43348223571064437</v>
      </c>
      <c r="E16" s="49" t="s">
        <v>20</v>
      </c>
      <c r="F16" s="52">
        <f ca="1">NOW()+15018.5+$C$5/24</f>
        <v>60378.669952893513</v>
      </c>
    </row>
    <row r="17" spans="1:17" s="42" customFormat="1" ht="12.75" customHeight="1" x14ac:dyDescent="0.2">
      <c r="A17" s="49" t="s">
        <v>21</v>
      </c>
      <c r="C17" s="42">
        <f>COUNT(C21:C2190)</f>
        <v>78</v>
      </c>
      <c r="E17" s="49" t="s">
        <v>22</v>
      </c>
      <c r="F17" s="52">
        <f ca="1">ROUND(2*(F16-$C$7)/$C$8,0)/2+F15</f>
        <v>16259.5</v>
      </c>
    </row>
    <row r="18" spans="1:17" s="42" customFormat="1" ht="12.75" customHeight="1" x14ac:dyDescent="0.2">
      <c r="A18" s="44" t="s">
        <v>23</v>
      </c>
      <c r="C18" s="55">
        <f ca="1">+C15</f>
        <v>58027.574843562797</v>
      </c>
      <c r="D18" s="56">
        <f ca="1">+C16</f>
        <v>0.43348223571064437</v>
      </c>
      <c r="E18" s="49" t="s">
        <v>24</v>
      </c>
      <c r="F18" s="52">
        <f ca="1">ROUND(2*(F16-$C$15)/$C$16,0)/2+F15</f>
        <v>5424.5</v>
      </c>
    </row>
    <row r="19" spans="1:17" s="42" customFormat="1" ht="12.75" customHeight="1" x14ac:dyDescent="0.2">
      <c r="E19" s="49" t="s">
        <v>25</v>
      </c>
      <c r="F19" s="57">
        <f ca="1">+$C$15+$C$16*F18-15018.5-$C$5/24</f>
        <v>45360.895064508521</v>
      </c>
    </row>
    <row r="20" spans="1:17" s="42" customFormat="1" ht="12.75" customHeight="1" x14ac:dyDescent="0.2">
      <c r="A20" s="53" t="s">
        <v>26</v>
      </c>
      <c r="B20" s="53" t="s">
        <v>27</v>
      </c>
      <c r="C20" s="53" t="s">
        <v>28</v>
      </c>
      <c r="D20" s="53" t="s">
        <v>29</v>
      </c>
      <c r="E20" s="53" t="s">
        <v>30</v>
      </c>
      <c r="F20" s="53" t="s">
        <v>31</v>
      </c>
      <c r="G20" s="53" t="s">
        <v>32</v>
      </c>
      <c r="H20" s="58" t="s">
        <v>33</v>
      </c>
      <c r="I20" s="58" t="s">
        <v>34</v>
      </c>
      <c r="J20" s="58" t="s">
        <v>35</v>
      </c>
      <c r="K20" s="58" t="s">
        <v>36</v>
      </c>
      <c r="L20" s="58" t="s">
        <v>37</v>
      </c>
      <c r="M20" s="58" t="s">
        <v>38</v>
      </c>
      <c r="N20" s="58" t="s">
        <v>39</v>
      </c>
      <c r="O20" s="58" t="s">
        <v>40</v>
      </c>
      <c r="P20" s="58" t="s">
        <v>41</v>
      </c>
      <c r="Q20" s="53" t="s">
        <v>42</v>
      </c>
    </row>
    <row r="21" spans="1:17" s="42" customFormat="1" ht="12.75" customHeight="1" x14ac:dyDescent="0.2">
      <c r="A21" s="59" t="s">
        <v>43</v>
      </c>
      <c r="B21" s="60" t="s">
        <v>44</v>
      </c>
      <c r="C21" s="61">
        <v>38670.43</v>
      </c>
      <c r="D21" s="62"/>
      <c r="E21" s="63">
        <f t="shared" ref="E21:E52" si="0">+(C21-C$7)/C$8</f>
        <v>-33818.996297535145</v>
      </c>
      <c r="F21" s="64">
        <f>ROUND(2*E21,0)/2-1</f>
        <v>-33820</v>
      </c>
      <c r="G21" s="42">
        <f t="shared" ref="G21:G52" si="1">+C21-(C$7+F21*C$8)</f>
        <v>0.43510000000242144</v>
      </c>
      <c r="H21" s="42">
        <f t="shared" ref="H21:H52" si="2">+G21</f>
        <v>0.43510000000242144</v>
      </c>
      <c r="O21" s="42">
        <f t="shared" ref="O21:O52" ca="1" si="3">+C$11+C$12*$F21</f>
        <v>0.43070790397648684</v>
      </c>
      <c r="Q21" s="65">
        <f t="shared" ref="Q21:Q52" si="4">+C21-15018.5</f>
        <v>23651.93</v>
      </c>
    </row>
    <row r="22" spans="1:17" s="42" customFormat="1" ht="12.75" customHeight="1" x14ac:dyDescent="0.2">
      <c r="A22" s="59" t="s">
        <v>43</v>
      </c>
      <c r="B22" s="60" t="s">
        <v>45</v>
      </c>
      <c r="C22" s="61">
        <v>38671.502999999997</v>
      </c>
      <c r="D22" s="62"/>
      <c r="E22" s="63">
        <f t="shared" si="0"/>
        <v>-33816.52106714034</v>
      </c>
      <c r="F22" s="64">
        <f t="shared" ref="F22:F40" si="5">ROUND(2*E22,0)/2-1</f>
        <v>-33817.5</v>
      </c>
      <c r="G22" s="42">
        <f t="shared" si="1"/>
        <v>0.42436249999445863</v>
      </c>
      <c r="H22" s="42">
        <f t="shared" si="2"/>
        <v>0.42436249999445863</v>
      </c>
      <c r="O22" s="42">
        <f t="shared" ca="1" si="3"/>
        <v>0.43067599325309774</v>
      </c>
      <c r="Q22" s="65">
        <f t="shared" si="4"/>
        <v>23653.002999999997</v>
      </c>
    </row>
    <row r="23" spans="1:17" s="42" customFormat="1" ht="12.75" customHeight="1" x14ac:dyDescent="0.2">
      <c r="A23" s="59" t="s">
        <v>43</v>
      </c>
      <c r="B23" s="60" t="s">
        <v>44</v>
      </c>
      <c r="C23" s="61">
        <v>38672.57</v>
      </c>
      <c r="D23" s="62"/>
      <c r="E23" s="63">
        <f t="shared" si="0"/>
        <v>-33814.059677735611</v>
      </c>
      <c r="F23" s="64">
        <f t="shared" si="5"/>
        <v>-33815</v>
      </c>
      <c r="G23" s="42">
        <f t="shared" si="1"/>
        <v>0.40762499999982538</v>
      </c>
      <c r="H23" s="42">
        <f t="shared" si="2"/>
        <v>0.40762499999982538</v>
      </c>
      <c r="O23" s="42">
        <f t="shared" ca="1" si="3"/>
        <v>0.43064408252970859</v>
      </c>
      <c r="Q23" s="65">
        <f t="shared" si="4"/>
        <v>23654.07</v>
      </c>
    </row>
    <row r="24" spans="1:17" s="42" customFormat="1" ht="12.75" customHeight="1" x14ac:dyDescent="0.2">
      <c r="A24" s="59" t="s">
        <v>43</v>
      </c>
      <c r="B24" s="60" t="s">
        <v>44</v>
      </c>
      <c r="C24" s="61">
        <v>38673.410000000003</v>
      </c>
      <c r="D24" s="62"/>
      <c r="E24" s="63">
        <f t="shared" si="0"/>
        <v>-33812.121939122699</v>
      </c>
      <c r="F24" s="64">
        <f t="shared" si="5"/>
        <v>-33813</v>
      </c>
      <c r="G24" s="42">
        <f t="shared" si="1"/>
        <v>0.38063500000862405</v>
      </c>
      <c r="H24" s="42">
        <f t="shared" si="2"/>
        <v>0.38063500000862405</v>
      </c>
      <c r="O24" s="42">
        <f t="shared" ca="1" si="3"/>
        <v>0.43061855395099735</v>
      </c>
      <c r="Q24" s="65">
        <f t="shared" si="4"/>
        <v>23654.910000000003</v>
      </c>
    </row>
    <row r="25" spans="1:17" s="42" customFormat="1" ht="12.75" customHeight="1" x14ac:dyDescent="0.2">
      <c r="A25" s="59" t="s">
        <v>43</v>
      </c>
      <c r="B25" s="60" t="s">
        <v>45</v>
      </c>
      <c r="C25" s="61">
        <v>38673.608</v>
      </c>
      <c r="D25" s="62"/>
      <c r="E25" s="63">
        <f t="shared" si="0"/>
        <v>-33811.665186449667</v>
      </c>
      <c r="F25" s="64">
        <f t="shared" si="5"/>
        <v>-33812.5</v>
      </c>
      <c r="G25" s="42">
        <f t="shared" si="1"/>
        <v>0.36188750000292202</v>
      </c>
      <c r="H25" s="42">
        <f t="shared" si="2"/>
        <v>0.36188750000292202</v>
      </c>
      <c r="O25" s="42">
        <f t="shared" ca="1" si="3"/>
        <v>0.4306121718063195</v>
      </c>
      <c r="Q25" s="65">
        <f t="shared" si="4"/>
        <v>23655.108</v>
      </c>
    </row>
    <row r="26" spans="1:17" s="42" customFormat="1" ht="12.75" customHeight="1" x14ac:dyDescent="0.2">
      <c r="A26" s="59" t="s">
        <v>43</v>
      </c>
      <c r="B26" s="60" t="s">
        <v>44</v>
      </c>
      <c r="C26" s="61">
        <v>38709.42</v>
      </c>
      <c r="D26" s="62"/>
      <c r="E26" s="63">
        <f t="shared" si="0"/>
        <v>-33729.052930252947</v>
      </c>
      <c r="F26" s="64">
        <f t="shared" si="5"/>
        <v>-33730</v>
      </c>
      <c r="G26" s="42">
        <f t="shared" si="1"/>
        <v>0.41055000000051223</v>
      </c>
      <c r="H26" s="42">
        <f t="shared" si="2"/>
        <v>0.41055000000051223</v>
      </c>
      <c r="O26" s="42">
        <f t="shared" ca="1" si="3"/>
        <v>0.42955911793447904</v>
      </c>
      <c r="Q26" s="65">
        <f t="shared" si="4"/>
        <v>23690.92</v>
      </c>
    </row>
    <row r="27" spans="1:17" s="42" customFormat="1" ht="12.75" customHeight="1" x14ac:dyDescent="0.2">
      <c r="A27" s="59" t="s">
        <v>43</v>
      </c>
      <c r="B27" s="60" t="s">
        <v>44</v>
      </c>
      <c r="C27" s="61">
        <v>39025.428999999996</v>
      </c>
      <c r="D27" s="62"/>
      <c r="E27" s="63">
        <f t="shared" si="0"/>
        <v>-33000.073357247493</v>
      </c>
      <c r="F27" s="64">
        <f t="shared" si="5"/>
        <v>-33001</v>
      </c>
      <c r="G27" s="42">
        <f t="shared" si="1"/>
        <v>0.40169500000047265</v>
      </c>
      <c r="H27" s="42">
        <f t="shared" si="2"/>
        <v>0.40169500000047265</v>
      </c>
      <c r="O27" s="42">
        <f t="shared" ca="1" si="3"/>
        <v>0.4202539509942157</v>
      </c>
      <c r="Q27" s="65">
        <f t="shared" si="4"/>
        <v>24006.928999999996</v>
      </c>
    </row>
    <row r="28" spans="1:17" s="42" customFormat="1" ht="12.75" customHeight="1" x14ac:dyDescent="0.2">
      <c r="A28" s="59" t="s">
        <v>43</v>
      </c>
      <c r="B28" s="60" t="s">
        <v>44</v>
      </c>
      <c r="C28" s="61">
        <v>39028.49</v>
      </c>
      <c r="D28" s="62"/>
      <c r="E28" s="63">
        <f t="shared" si="0"/>
        <v>-32993.012145468812</v>
      </c>
      <c r="F28" s="64">
        <f t="shared" si="5"/>
        <v>-32994</v>
      </c>
      <c r="G28" s="42">
        <f t="shared" si="1"/>
        <v>0.42822999999771127</v>
      </c>
      <c r="H28" s="42">
        <f t="shared" si="2"/>
        <v>0.42822999999771127</v>
      </c>
      <c r="O28" s="42">
        <f t="shared" ca="1" si="3"/>
        <v>0.42016460096872621</v>
      </c>
      <c r="Q28" s="65">
        <f t="shared" si="4"/>
        <v>24009.989999999998</v>
      </c>
    </row>
    <row r="29" spans="1:17" s="42" customFormat="1" ht="12.75" customHeight="1" x14ac:dyDescent="0.2">
      <c r="A29" s="59" t="s">
        <v>43</v>
      </c>
      <c r="B29" s="60" t="s">
        <v>45</v>
      </c>
      <c r="C29" s="61">
        <v>39056.404999999999</v>
      </c>
      <c r="D29" s="62"/>
      <c r="E29" s="63">
        <f t="shared" si="0"/>
        <v>-32928.616939065039</v>
      </c>
      <c r="F29" s="64">
        <f>ROUND(2*E29,0)/2-1</f>
        <v>-32929.5</v>
      </c>
      <c r="G29" s="42">
        <f t="shared" si="1"/>
        <v>0.38280249999661464</v>
      </c>
      <c r="H29" s="42">
        <f t="shared" si="2"/>
        <v>0.38280249999661464</v>
      </c>
      <c r="O29" s="42">
        <f t="shared" ca="1" si="3"/>
        <v>0.41934130430528727</v>
      </c>
      <c r="Q29" s="65">
        <f t="shared" si="4"/>
        <v>24037.904999999999</v>
      </c>
    </row>
    <row r="30" spans="1:17" s="42" customFormat="1" ht="12.75" customHeight="1" x14ac:dyDescent="0.2">
      <c r="A30" s="59" t="s">
        <v>43</v>
      </c>
      <c r="B30" s="60" t="s">
        <v>44</v>
      </c>
      <c r="C30" s="61">
        <v>39057.482000000004</v>
      </c>
      <c r="D30" s="62"/>
      <c r="E30" s="63">
        <f t="shared" si="0"/>
        <v>-32926.132481343491</v>
      </c>
      <c r="F30" s="64">
        <f t="shared" si="5"/>
        <v>-32927</v>
      </c>
      <c r="G30" s="42">
        <f t="shared" si="1"/>
        <v>0.37606500000401866</v>
      </c>
      <c r="H30" s="42">
        <f t="shared" si="2"/>
        <v>0.37606500000401866</v>
      </c>
      <c r="O30" s="42">
        <f t="shared" ca="1" si="3"/>
        <v>0.41930939358189817</v>
      </c>
      <c r="Q30" s="65">
        <f t="shared" si="4"/>
        <v>24038.982000000004</v>
      </c>
    </row>
    <row r="31" spans="1:17" s="42" customFormat="1" ht="12.75" customHeight="1" x14ac:dyDescent="0.2">
      <c r="A31" s="59" t="s">
        <v>43</v>
      </c>
      <c r="B31" s="60" t="s">
        <v>44</v>
      </c>
      <c r="C31" s="61">
        <v>39088.324999999997</v>
      </c>
      <c r="D31" s="62"/>
      <c r="E31" s="63">
        <f t="shared" si="0"/>
        <v>-32854.982871774766</v>
      </c>
      <c r="F31" s="64">
        <f t="shared" si="5"/>
        <v>-32856</v>
      </c>
      <c r="G31" s="42">
        <f t="shared" si="1"/>
        <v>0.44091999999363907</v>
      </c>
      <c r="H31" s="42">
        <f t="shared" si="2"/>
        <v>0.44091999999363907</v>
      </c>
      <c r="O31" s="42">
        <f t="shared" ca="1" si="3"/>
        <v>0.41840312903764759</v>
      </c>
      <c r="Q31" s="65">
        <f t="shared" si="4"/>
        <v>24069.824999999997</v>
      </c>
    </row>
    <row r="32" spans="1:17" s="42" customFormat="1" ht="12.75" customHeight="1" x14ac:dyDescent="0.2">
      <c r="A32" s="59" t="s">
        <v>43</v>
      </c>
      <c r="B32" s="60" t="s">
        <v>44</v>
      </c>
      <c r="C32" s="61">
        <v>39439.410000000003</v>
      </c>
      <c r="D32" s="62"/>
      <c r="E32" s="63">
        <f t="shared" si="0"/>
        <v>-32045.088870690539</v>
      </c>
      <c r="F32" s="64">
        <f t="shared" si="5"/>
        <v>-32046</v>
      </c>
      <c r="G32" s="42">
        <f t="shared" si="1"/>
        <v>0.39497000000847038</v>
      </c>
      <c r="H32" s="42">
        <f t="shared" si="2"/>
        <v>0.39497000000847038</v>
      </c>
      <c r="O32" s="42">
        <f t="shared" ca="1" si="3"/>
        <v>0.40806405465957724</v>
      </c>
      <c r="Q32" s="65">
        <f t="shared" si="4"/>
        <v>24420.910000000003</v>
      </c>
    </row>
    <row r="33" spans="1:17" s="42" customFormat="1" ht="12.75" customHeight="1" x14ac:dyDescent="0.2">
      <c r="A33" s="59" t="s">
        <v>43</v>
      </c>
      <c r="B33" s="60" t="s">
        <v>44</v>
      </c>
      <c r="C33" s="61">
        <v>39443.294999999998</v>
      </c>
      <c r="D33" s="62"/>
      <c r="E33" s="63">
        <f t="shared" si="0"/>
        <v>-32036.126829605881</v>
      </c>
      <c r="F33" s="64">
        <f>ROUND(2*E33,0)/2-1</f>
        <v>-32037</v>
      </c>
      <c r="G33" s="42">
        <f t="shared" si="1"/>
        <v>0.37851499999669613</v>
      </c>
      <c r="H33" s="42">
        <f t="shared" si="2"/>
        <v>0.37851499999669613</v>
      </c>
      <c r="O33" s="42">
        <f t="shared" ca="1" si="3"/>
        <v>0.40794917605537645</v>
      </c>
      <c r="Q33" s="65">
        <f t="shared" si="4"/>
        <v>24424.794999999998</v>
      </c>
    </row>
    <row r="34" spans="1:17" s="42" customFormat="1" ht="12.75" customHeight="1" x14ac:dyDescent="0.2">
      <c r="A34" s="59" t="s">
        <v>43</v>
      </c>
      <c r="B34" s="60" t="s">
        <v>45</v>
      </c>
      <c r="C34" s="61">
        <v>39466.510999999999</v>
      </c>
      <c r="D34" s="62"/>
      <c r="E34" s="63">
        <f t="shared" si="0"/>
        <v>-31982.571425275957</v>
      </c>
      <c r="F34" s="64">
        <f t="shared" si="5"/>
        <v>-31983.5</v>
      </c>
      <c r="G34" s="42">
        <f t="shared" si="1"/>
        <v>0.40253249999659602</v>
      </c>
      <c r="H34" s="42">
        <f t="shared" si="2"/>
        <v>0.40253249999659602</v>
      </c>
      <c r="O34" s="42">
        <f t="shared" ca="1" si="3"/>
        <v>0.40726628657484959</v>
      </c>
      <c r="Q34" s="65">
        <f t="shared" si="4"/>
        <v>24448.010999999999</v>
      </c>
    </row>
    <row r="35" spans="1:17" s="42" customFormat="1" ht="12.75" customHeight="1" x14ac:dyDescent="0.2">
      <c r="A35" s="59" t="s">
        <v>43</v>
      </c>
      <c r="B35" s="60" t="s">
        <v>44</v>
      </c>
      <c r="C35" s="61">
        <v>39528.267</v>
      </c>
      <c r="D35" s="62"/>
      <c r="E35" s="63">
        <f t="shared" si="0"/>
        <v>-31840.110727920735</v>
      </c>
      <c r="F35" s="64">
        <f t="shared" si="5"/>
        <v>-31841</v>
      </c>
      <c r="G35" s="42">
        <f t="shared" si="1"/>
        <v>0.38549500000226544</v>
      </c>
      <c r="H35" s="42">
        <f t="shared" si="2"/>
        <v>0.38549500000226544</v>
      </c>
      <c r="O35" s="42">
        <f t="shared" ca="1" si="3"/>
        <v>0.40544737534167052</v>
      </c>
      <c r="Q35" s="65">
        <f t="shared" si="4"/>
        <v>24509.767</v>
      </c>
    </row>
    <row r="36" spans="1:17" s="42" customFormat="1" ht="12.75" customHeight="1" x14ac:dyDescent="0.2">
      <c r="A36" s="59" t="s">
        <v>43</v>
      </c>
      <c r="B36" s="60" t="s">
        <v>44</v>
      </c>
      <c r="C36" s="61">
        <v>39798.506000000001</v>
      </c>
      <c r="D36" s="62"/>
      <c r="E36" s="63">
        <f t="shared" si="0"/>
        <v>-31216.714841001623</v>
      </c>
      <c r="F36" s="64">
        <f t="shared" si="5"/>
        <v>-31217.5</v>
      </c>
      <c r="G36" s="42">
        <f t="shared" si="1"/>
        <v>0.34036249999917345</v>
      </c>
      <c r="H36" s="42">
        <f t="shared" si="2"/>
        <v>0.34036249999917345</v>
      </c>
      <c r="O36" s="42">
        <f t="shared" ca="1" si="3"/>
        <v>0.39748884092842751</v>
      </c>
      <c r="Q36" s="65">
        <f t="shared" si="4"/>
        <v>24780.006000000001</v>
      </c>
    </row>
    <row r="37" spans="1:17" s="42" customFormat="1" ht="12.75" customHeight="1" x14ac:dyDescent="0.2">
      <c r="A37" s="59" t="s">
        <v>43</v>
      </c>
      <c r="B37" s="60" t="s">
        <v>45</v>
      </c>
      <c r="C37" s="61">
        <v>40187.432000000001</v>
      </c>
      <c r="D37" s="62"/>
      <c r="E37" s="63">
        <f t="shared" si="0"/>
        <v>-30319.528022237853</v>
      </c>
      <c r="F37" s="64">
        <f t="shared" si="5"/>
        <v>-30320.5</v>
      </c>
      <c r="G37" s="42">
        <f t="shared" si="1"/>
        <v>0.42134749999968335</v>
      </c>
      <c r="H37" s="42">
        <f t="shared" si="2"/>
        <v>0.42134749999968335</v>
      </c>
      <c r="O37" s="42">
        <f t="shared" ca="1" si="3"/>
        <v>0.3860392733764163</v>
      </c>
      <c r="Q37" s="65">
        <f t="shared" si="4"/>
        <v>25168.932000000001</v>
      </c>
    </row>
    <row r="38" spans="1:17" s="42" customFormat="1" ht="12.75" customHeight="1" x14ac:dyDescent="0.2">
      <c r="A38" s="59" t="s">
        <v>43</v>
      </c>
      <c r="B38" s="60" t="s">
        <v>44</v>
      </c>
      <c r="C38" s="61">
        <v>40859.519</v>
      </c>
      <c r="D38" s="62"/>
      <c r="E38" s="63">
        <f t="shared" si="0"/>
        <v>-28769.136437559831</v>
      </c>
      <c r="F38" s="64">
        <f t="shared" si="5"/>
        <v>-28770</v>
      </c>
      <c r="G38" s="42">
        <f t="shared" si="1"/>
        <v>0.37434999999823049</v>
      </c>
      <c r="H38" s="42">
        <f t="shared" si="2"/>
        <v>0.37434999999823049</v>
      </c>
      <c r="O38" s="42">
        <f t="shared" ca="1" si="3"/>
        <v>0.36624824273049272</v>
      </c>
      <c r="Q38" s="65">
        <f t="shared" si="4"/>
        <v>25841.019</v>
      </c>
    </row>
    <row r="39" spans="1:17" s="42" customFormat="1" ht="12.75" customHeight="1" x14ac:dyDescent="0.2">
      <c r="A39" s="59" t="s">
        <v>43</v>
      </c>
      <c r="B39" s="60" t="s">
        <v>44</v>
      </c>
      <c r="C39" s="61">
        <v>40914.514999999999</v>
      </c>
      <c r="D39" s="62"/>
      <c r="E39" s="63">
        <f t="shared" si="0"/>
        <v>-28642.269922375115</v>
      </c>
      <c r="F39" s="66">
        <f t="shared" ref="F39:F66" si="6">ROUND(2*E39,0)/2-0.5</f>
        <v>-28643</v>
      </c>
      <c r="G39" s="42">
        <f t="shared" si="1"/>
        <v>0.31648500000301283</v>
      </c>
      <c r="H39" s="42">
        <f t="shared" si="2"/>
        <v>0.31648500000301283</v>
      </c>
      <c r="O39" s="42">
        <f t="shared" ca="1" si="3"/>
        <v>0.36462717798232619</v>
      </c>
      <c r="Q39" s="65">
        <f t="shared" si="4"/>
        <v>25896.014999999999</v>
      </c>
    </row>
    <row r="40" spans="1:17" s="42" customFormat="1" ht="12.75" customHeight="1" x14ac:dyDescent="0.2">
      <c r="A40" s="59" t="s">
        <v>43</v>
      </c>
      <c r="B40" s="60" t="s">
        <v>44</v>
      </c>
      <c r="C40" s="61">
        <v>40915.459000000003</v>
      </c>
      <c r="D40" s="62"/>
      <c r="E40" s="63">
        <f t="shared" si="0"/>
        <v>-28640.092273267273</v>
      </c>
      <c r="F40" s="64">
        <f t="shared" si="5"/>
        <v>-28641</v>
      </c>
      <c r="G40" s="42">
        <f t="shared" si="1"/>
        <v>0.39349500000389526</v>
      </c>
      <c r="H40" s="42">
        <f t="shared" si="2"/>
        <v>0.39349500000389526</v>
      </c>
      <c r="O40" s="42">
        <f t="shared" ca="1" si="3"/>
        <v>0.36460164940361489</v>
      </c>
      <c r="Q40" s="65">
        <f t="shared" si="4"/>
        <v>25896.959000000003</v>
      </c>
    </row>
    <row r="41" spans="1:17" s="42" customFormat="1" ht="12.75" customHeight="1" x14ac:dyDescent="0.2">
      <c r="A41" s="59" t="s">
        <v>43</v>
      </c>
      <c r="B41" s="60" t="s">
        <v>44</v>
      </c>
      <c r="C41" s="61">
        <v>41981.32</v>
      </c>
      <c r="D41" s="62"/>
      <c r="E41" s="63">
        <f t="shared" si="0"/>
        <v>-26181.330349831023</v>
      </c>
      <c r="F41" s="66">
        <f t="shared" si="6"/>
        <v>-26182</v>
      </c>
      <c r="G41" s="42">
        <f t="shared" si="1"/>
        <v>0.29028999999718508</v>
      </c>
      <c r="H41" s="42">
        <f t="shared" si="2"/>
        <v>0.29028999999718508</v>
      </c>
      <c r="O41" s="42">
        <f t="shared" ca="1" si="3"/>
        <v>0.33321426187809022</v>
      </c>
      <c r="Q41" s="65">
        <f t="shared" si="4"/>
        <v>26962.82</v>
      </c>
    </row>
    <row r="42" spans="1:17" s="42" customFormat="1" ht="12.75" customHeight="1" x14ac:dyDescent="0.2">
      <c r="A42" s="59" t="s">
        <v>43</v>
      </c>
      <c r="B42" s="60" t="s">
        <v>44</v>
      </c>
      <c r="C42" s="61">
        <v>41984.396000000001</v>
      </c>
      <c r="D42" s="62"/>
      <c r="E42" s="63">
        <f t="shared" si="0"/>
        <v>-26174.23453557711</v>
      </c>
      <c r="F42" s="64">
        <f>ROUND(2*E42,0)/2-1</f>
        <v>-26175</v>
      </c>
      <c r="G42" s="42">
        <f t="shared" si="1"/>
        <v>0.33182500000111759</v>
      </c>
      <c r="H42" s="42">
        <f t="shared" si="2"/>
        <v>0.33182500000111759</v>
      </c>
      <c r="O42" s="42">
        <f t="shared" ca="1" si="3"/>
        <v>0.33312491185260074</v>
      </c>
      <c r="Q42" s="65">
        <f t="shared" si="4"/>
        <v>26965.896000000001</v>
      </c>
    </row>
    <row r="43" spans="1:17" s="42" customFormat="1" ht="12.75" customHeight="1" x14ac:dyDescent="0.2">
      <c r="A43" s="59" t="s">
        <v>43</v>
      </c>
      <c r="B43" s="60" t="s">
        <v>45</v>
      </c>
      <c r="C43" s="61">
        <v>42449.311999999998</v>
      </c>
      <c r="D43" s="62"/>
      <c r="E43" s="63">
        <f t="shared" si="0"/>
        <v>-25101.751577296167</v>
      </c>
      <c r="F43" s="66">
        <f t="shared" si="6"/>
        <v>-25102.5</v>
      </c>
      <c r="G43" s="42">
        <f t="shared" si="1"/>
        <v>0.32443749999947613</v>
      </c>
      <c r="H43" s="42">
        <f t="shared" si="2"/>
        <v>0.32443749999947613</v>
      </c>
      <c r="O43" s="42">
        <f t="shared" ca="1" si="3"/>
        <v>0.31943521151867427</v>
      </c>
      <c r="Q43" s="65">
        <f t="shared" si="4"/>
        <v>27430.811999999998</v>
      </c>
    </row>
    <row r="44" spans="1:17" s="42" customFormat="1" ht="12.75" customHeight="1" x14ac:dyDescent="0.2">
      <c r="A44" s="59" t="s">
        <v>43</v>
      </c>
      <c r="B44" s="60" t="s">
        <v>44</v>
      </c>
      <c r="C44" s="61">
        <v>43045.544999999998</v>
      </c>
      <c r="D44" s="62"/>
      <c r="E44" s="63">
        <f t="shared" si="0"/>
        <v>-23726.342403026567</v>
      </c>
      <c r="F44" s="66">
        <f t="shared" si="6"/>
        <v>-23727</v>
      </c>
      <c r="G44" s="42">
        <f t="shared" si="1"/>
        <v>0.28506499999639345</v>
      </c>
      <c r="H44" s="42">
        <f t="shared" si="2"/>
        <v>0.28506499999639345</v>
      </c>
      <c r="O44" s="42">
        <f t="shared" ca="1" si="3"/>
        <v>0.30187793150998815</v>
      </c>
      <c r="Q44" s="65">
        <f t="shared" si="4"/>
        <v>28027.044999999998</v>
      </c>
    </row>
    <row r="45" spans="1:17" s="42" customFormat="1" ht="12.75" customHeight="1" x14ac:dyDescent="0.2">
      <c r="A45" s="59" t="s">
        <v>43</v>
      </c>
      <c r="B45" s="60" t="s">
        <v>44</v>
      </c>
      <c r="C45" s="61">
        <v>43436.591</v>
      </c>
      <c r="D45" s="62"/>
      <c r="E45" s="63">
        <f t="shared" si="0"/>
        <v>-22824.265101096895</v>
      </c>
      <c r="F45" s="66">
        <f t="shared" si="6"/>
        <v>-22825</v>
      </c>
      <c r="G45" s="42">
        <f t="shared" si="1"/>
        <v>0.31857499999750871</v>
      </c>
      <c r="H45" s="42">
        <f t="shared" si="2"/>
        <v>0.31857499999750871</v>
      </c>
      <c r="O45" s="42">
        <f t="shared" ca="1" si="3"/>
        <v>0.2903645425111987</v>
      </c>
      <c r="Q45" s="65">
        <f t="shared" si="4"/>
        <v>28418.091</v>
      </c>
    </row>
    <row r="46" spans="1:17" s="42" customFormat="1" ht="12.75" customHeight="1" x14ac:dyDescent="0.2">
      <c r="A46" s="59" t="s">
        <v>43</v>
      </c>
      <c r="B46" s="60" t="s">
        <v>44</v>
      </c>
      <c r="C46" s="61">
        <v>44170.451999999997</v>
      </c>
      <c r="D46" s="62"/>
      <c r="E46" s="63">
        <f t="shared" si="0"/>
        <v>-21131.371296093384</v>
      </c>
      <c r="F46" s="66">
        <f t="shared" si="6"/>
        <v>-21132</v>
      </c>
      <c r="G46" s="42">
        <f t="shared" si="1"/>
        <v>0.2725399999981164</v>
      </c>
      <c r="H46" s="42">
        <f t="shared" si="2"/>
        <v>0.2725399999981164</v>
      </c>
      <c r="O46" s="42">
        <f t="shared" ca="1" si="3"/>
        <v>0.26875460063209616</v>
      </c>
      <c r="Q46" s="65">
        <f t="shared" si="4"/>
        <v>29151.951999999997</v>
      </c>
    </row>
    <row r="47" spans="1:17" s="42" customFormat="1" ht="12.75" customHeight="1" x14ac:dyDescent="0.2">
      <c r="A47" s="59" t="s">
        <v>43</v>
      </c>
      <c r="B47" s="60" t="s">
        <v>44</v>
      </c>
      <c r="C47" s="61">
        <v>44200.374000000003</v>
      </c>
      <c r="D47" s="62"/>
      <c r="E47" s="63">
        <f t="shared" si="0"/>
        <v>-21062.346278503781</v>
      </c>
      <c r="F47" s="66">
        <f t="shared" si="6"/>
        <v>-21063</v>
      </c>
      <c r="G47" s="42">
        <f t="shared" si="1"/>
        <v>0.28338500000245403</v>
      </c>
      <c r="H47" s="42">
        <f t="shared" si="2"/>
        <v>0.28338500000245403</v>
      </c>
      <c r="O47" s="42">
        <f t="shared" ca="1" si="3"/>
        <v>0.26787386466655683</v>
      </c>
      <c r="Q47" s="65">
        <f t="shared" si="4"/>
        <v>29181.874000000003</v>
      </c>
    </row>
    <row r="48" spans="1:17" s="42" customFormat="1" ht="12.75" customHeight="1" x14ac:dyDescent="0.2">
      <c r="A48" s="59" t="s">
        <v>43</v>
      </c>
      <c r="B48" s="60" t="s">
        <v>44</v>
      </c>
      <c r="C48" s="61">
        <v>44256.27</v>
      </c>
      <c r="D48" s="62"/>
      <c r="E48" s="63">
        <f t="shared" si="0"/>
        <v>-20933.403614805251</v>
      </c>
      <c r="F48" s="66">
        <f t="shared" si="6"/>
        <v>-20934</v>
      </c>
      <c r="G48" s="42">
        <f t="shared" si="1"/>
        <v>0.25852999999915482</v>
      </c>
      <c r="H48" s="42">
        <f t="shared" si="2"/>
        <v>0.25852999999915482</v>
      </c>
      <c r="O48" s="42">
        <f t="shared" ca="1" si="3"/>
        <v>0.26622727133967894</v>
      </c>
      <c r="Q48" s="65">
        <f t="shared" si="4"/>
        <v>29237.769999999997</v>
      </c>
    </row>
    <row r="49" spans="1:17" s="42" customFormat="1" ht="12.75" customHeight="1" x14ac:dyDescent="0.2">
      <c r="A49" s="59" t="s">
        <v>43</v>
      </c>
      <c r="B49" s="60" t="s">
        <v>45</v>
      </c>
      <c r="C49" s="61">
        <v>44257.373</v>
      </c>
      <c r="D49" s="62"/>
      <c r="E49" s="63">
        <f t="shared" si="0"/>
        <v>-20930.859179459971</v>
      </c>
      <c r="F49" s="66">
        <f t="shared" si="6"/>
        <v>-20931.5</v>
      </c>
      <c r="G49" s="42">
        <f t="shared" si="1"/>
        <v>0.27779250000457978</v>
      </c>
      <c r="H49" s="42">
        <f t="shared" si="2"/>
        <v>0.27779250000457978</v>
      </c>
      <c r="O49" s="42">
        <f t="shared" ca="1" si="3"/>
        <v>0.26619536061628984</v>
      </c>
      <c r="Q49" s="65">
        <f t="shared" si="4"/>
        <v>29238.873</v>
      </c>
    </row>
    <row r="50" spans="1:17" s="42" customFormat="1" ht="12.75" customHeight="1" x14ac:dyDescent="0.2">
      <c r="A50" s="59" t="s">
        <v>43</v>
      </c>
      <c r="B50" s="60" t="s">
        <v>45</v>
      </c>
      <c r="C50" s="61">
        <v>44461.548999999999</v>
      </c>
      <c r="D50" s="62"/>
      <c r="E50" s="63">
        <f t="shared" si="0"/>
        <v>-20459.859513950567</v>
      </c>
      <c r="F50" s="66">
        <f t="shared" si="6"/>
        <v>-20460.5</v>
      </c>
      <c r="G50" s="42">
        <f t="shared" si="1"/>
        <v>0.27764749999914784</v>
      </c>
      <c r="H50" s="42">
        <f t="shared" si="2"/>
        <v>0.27764749999914784</v>
      </c>
      <c r="O50" s="42">
        <f t="shared" ca="1" si="3"/>
        <v>0.26018338032978228</v>
      </c>
      <c r="Q50" s="65">
        <f t="shared" si="4"/>
        <v>29443.048999999999</v>
      </c>
    </row>
    <row r="51" spans="1:17" s="42" customFormat="1" ht="12.75" customHeight="1" x14ac:dyDescent="0.2">
      <c r="A51" s="59" t="s">
        <v>43</v>
      </c>
      <c r="B51" s="60" t="s">
        <v>44</v>
      </c>
      <c r="C51" s="61">
        <v>44466.508999999998</v>
      </c>
      <c r="D51" s="62"/>
      <c r="E51" s="63">
        <f t="shared" si="0"/>
        <v>-20448.417628807718</v>
      </c>
      <c r="F51" s="66">
        <f t="shared" si="6"/>
        <v>-20449</v>
      </c>
      <c r="G51" s="42">
        <f t="shared" si="1"/>
        <v>0.25245500000164611</v>
      </c>
      <c r="H51" s="42">
        <f t="shared" si="2"/>
        <v>0.25245500000164611</v>
      </c>
      <c r="O51" s="42">
        <f t="shared" ca="1" si="3"/>
        <v>0.2600365910021924</v>
      </c>
      <c r="Q51" s="65">
        <f t="shared" si="4"/>
        <v>29448.008999999998</v>
      </c>
    </row>
    <row r="52" spans="1:17" s="42" customFormat="1" ht="12.75" customHeight="1" x14ac:dyDescent="0.2">
      <c r="A52" s="59" t="s">
        <v>43</v>
      </c>
      <c r="B52" s="60" t="s">
        <v>44</v>
      </c>
      <c r="C52" s="61">
        <v>44545.400999999998</v>
      </c>
      <c r="D52" s="62"/>
      <c r="E52" s="63">
        <f t="shared" si="0"/>
        <v>-20266.427063749295</v>
      </c>
      <c r="F52" s="66">
        <f t="shared" si="6"/>
        <v>-20267</v>
      </c>
      <c r="G52" s="42">
        <f t="shared" si="1"/>
        <v>0.24836499999946682</v>
      </c>
      <c r="H52" s="42">
        <f t="shared" si="2"/>
        <v>0.24836499999946682</v>
      </c>
      <c r="O52" s="42">
        <f t="shared" ca="1" si="3"/>
        <v>0.2577134903394655</v>
      </c>
      <c r="Q52" s="65">
        <f t="shared" si="4"/>
        <v>29526.900999999998</v>
      </c>
    </row>
    <row r="53" spans="1:17" s="42" customFormat="1" ht="12.75" customHeight="1" x14ac:dyDescent="0.2">
      <c r="A53" s="59" t="s">
        <v>43</v>
      </c>
      <c r="B53" s="60" t="s">
        <v>44</v>
      </c>
      <c r="C53" s="61">
        <v>44631.269</v>
      </c>
      <c r="D53" s="62"/>
      <c r="E53" s="63">
        <f t="shared" ref="E53:E84" si="7">+(C53-C$7)/C$8</f>
        <v>-20068.344040877055</v>
      </c>
      <c r="F53" s="66">
        <f t="shared" si="6"/>
        <v>-20069</v>
      </c>
      <c r="G53" s="42">
        <f t="shared" ref="G53:G84" si="8">+C53-(C$7+F53*C$8)</f>
        <v>0.28435500000341563</v>
      </c>
      <c r="H53" s="42">
        <f t="shared" ref="H53:H81" si="9">+G53</f>
        <v>0.28435500000341563</v>
      </c>
      <c r="O53" s="42">
        <f t="shared" ref="O53:O84" ca="1" si="10">+C$11+C$12*$F53</f>
        <v>0.25518616104704828</v>
      </c>
      <c r="Q53" s="65">
        <f t="shared" ref="Q53:Q84" si="11">+C53-15018.5</f>
        <v>29612.769</v>
      </c>
    </row>
    <row r="54" spans="1:17" s="42" customFormat="1" ht="12.75" customHeight="1" x14ac:dyDescent="0.2">
      <c r="A54" s="59" t="s">
        <v>43</v>
      </c>
      <c r="B54" s="60" t="s">
        <v>45</v>
      </c>
      <c r="C54" s="61">
        <v>44632.300999999999</v>
      </c>
      <c r="D54" s="62"/>
      <c r="E54" s="63">
        <f t="shared" si="7"/>
        <v>-20065.963390581208</v>
      </c>
      <c r="F54" s="66">
        <f t="shared" si="6"/>
        <v>-20066.5</v>
      </c>
      <c r="G54" s="42">
        <f t="shared" si="8"/>
        <v>0.23261749999801395</v>
      </c>
      <c r="H54" s="42">
        <f t="shared" si="9"/>
        <v>0.23261749999801395</v>
      </c>
      <c r="O54" s="42">
        <f t="shared" ca="1" si="10"/>
        <v>0.25515425032365918</v>
      </c>
      <c r="Q54" s="65">
        <f t="shared" si="11"/>
        <v>29613.800999999999</v>
      </c>
    </row>
    <row r="55" spans="1:17" s="42" customFormat="1" ht="12.75" customHeight="1" x14ac:dyDescent="0.2">
      <c r="A55" s="59" t="s">
        <v>43</v>
      </c>
      <c r="B55" s="60" t="s">
        <v>44</v>
      </c>
      <c r="C55" s="61">
        <v>44634.267999999996</v>
      </c>
      <c r="D55" s="62"/>
      <c r="E55" s="63">
        <f t="shared" si="7"/>
        <v>-20061.425852662669</v>
      </c>
      <c r="F55" s="66">
        <f t="shared" si="6"/>
        <v>-20062</v>
      </c>
      <c r="G55" s="42">
        <f t="shared" si="8"/>
        <v>0.24888999999529915</v>
      </c>
      <c r="H55" s="42">
        <f t="shared" si="9"/>
        <v>0.24888999999529915</v>
      </c>
      <c r="O55" s="42">
        <f t="shared" ca="1" si="10"/>
        <v>0.25509681102155879</v>
      </c>
      <c r="Q55" s="65">
        <f t="shared" si="11"/>
        <v>29615.767999999996</v>
      </c>
    </row>
    <row r="56" spans="1:17" s="42" customFormat="1" ht="12.75" customHeight="1" x14ac:dyDescent="0.2">
      <c r="A56" s="59" t="s">
        <v>43</v>
      </c>
      <c r="B56" s="60" t="s">
        <v>44</v>
      </c>
      <c r="C56" s="61">
        <v>44637.315999999999</v>
      </c>
      <c r="D56" s="62"/>
      <c r="E56" s="63">
        <f t="shared" si="7"/>
        <v>-20054.394629695846</v>
      </c>
      <c r="F56" s="66">
        <f t="shared" si="6"/>
        <v>-20055</v>
      </c>
      <c r="G56" s="42">
        <f t="shared" si="8"/>
        <v>0.26242500000080327</v>
      </c>
      <c r="H56" s="42">
        <f t="shared" si="9"/>
        <v>0.26242500000080327</v>
      </c>
      <c r="O56" s="42">
        <f t="shared" ca="1" si="10"/>
        <v>0.2550074609960693</v>
      </c>
      <c r="Q56" s="65">
        <f t="shared" si="11"/>
        <v>29618.815999999999</v>
      </c>
    </row>
    <row r="57" spans="1:17" s="42" customFormat="1" ht="12.75" customHeight="1" x14ac:dyDescent="0.2">
      <c r="A57" s="59" t="s">
        <v>43</v>
      </c>
      <c r="B57" s="60" t="s">
        <v>45</v>
      </c>
      <c r="C57" s="61">
        <v>44846.487000000001</v>
      </c>
      <c r="D57" s="62"/>
      <c r="E57" s="63">
        <f t="shared" si="7"/>
        <v>-19571.872339934715</v>
      </c>
      <c r="F57" s="66">
        <f t="shared" si="6"/>
        <v>-19572.5</v>
      </c>
      <c r="G57" s="42">
        <f t="shared" si="8"/>
        <v>0.27208750000136206</v>
      </c>
      <c r="H57" s="42">
        <f t="shared" si="9"/>
        <v>0.27208750000136206</v>
      </c>
      <c r="O57" s="42">
        <f t="shared" ca="1" si="10"/>
        <v>0.24884869138197188</v>
      </c>
      <c r="Q57" s="65">
        <f t="shared" si="11"/>
        <v>29827.987000000001</v>
      </c>
    </row>
    <row r="58" spans="1:17" s="42" customFormat="1" ht="12.75" customHeight="1" x14ac:dyDescent="0.2">
      <c r="A58" s="59" t="s">
        <v>43</v>
      </c>
      <c r="B58" s="60" t="s">
        <v>44</v>
      </c>
      <c r="C58" s="61">
        <v>44851.428</v>
      </c>
      <c r="D58" s="62"/>
      <c r="E58" s="63">
        <f t="shared" si="7"/>
        <v>-19560.474284593824</v>
      </c>
      <c r="F58" s="66">
        <f t="shared" si="6"/>
        <v>-19561</v>
      </c>
      <c r="G58" s="42">
        <f t="shared" si="8"/>
        <v>0.2278950000036275</v>
      </c>
      <c r="H58" s="42">
        <f t="shared" si="9"/>
        <v>0.2278950000036275</v>
      </c>
      <c r="O58" s="42">
        <f t="shared" ca="1" si="10"/>
        <v>0.24870190205438197</v>
      </c>
      <c r="Q58" s="65">
        <f t="shared" si="11"/>
        <v>29832.928</v>
      </c>
    </row>
    <row r="59" spans="1:17" s="42" customFormat="1" ht="12.75" customHeight="1" x14ac:dyDescent="0.2">
      <c r="A59" s="59" t="s">
        <v>43</v>
      </c>
      <c r="B59" s="60" t="s">
        <v>44</v>
      </c>
      <c r="C59" s="61">
        <v>44931.199999999997</v>
      </c>
      <c r="D59" s="62"/>
      <c r="E59" s="63">
        <f t="shared" si="7"/>
        <v>-19376.453707655226</v>
      </c>
      <c r="F59" s="66">
        <f t="shared" si="6"/>
        <v>-19377</v>
      </c>
      <c r="G59" s="42">
        <f t="shared" si="8"/>
        <v>0.23681499999656808</v>
      </c>
      <c r="H59" s="42">
        <f t="shared" si="9"/>
        <v>0.23681499999656808</v>
      </c>
      <c r="O59" s="42">
        <f t="shared" ca="1" si="10"/>
        <v>0.24635327281294378</v>
      </c>
      <c r="Q59" s="65">
        <f t="shared" si="11"/>
        <v>29912.699999999997</v>
      </c>
    </row>
    <row r="60" spans="1:17" s="42" customFormat="1" ht="12.75" customHeight="1" x14ac:dyDescent="0.2">
      <c r="A60" s="59" t="s">
        <v>43</v>
      </c>
      <c r="B60" s="60" t="s">
        <v>44</v>
      </c>
      <c r="C60" s="61">
        <v>44986.273999999998</v>
      </c>
      <c r="D60" s="62"/>
      <c r="E60" s="63">
        <f t="shared" si="7"/>
        <v>-19249.407259599309</v>
      </c>
      <c r="F60" s="66">
        <f t="shared" si="6"/>
        <v>-19250</v>
      </c>
      <c r="G60" s="42">
        <f t="shared" si="8"/>
        <v>0.25694999999541324</v>
      </c>
      <c r="H60" s="42">
        <f t="shared" si="9"/>
        <v>0.25694999999541324</v>
      </c>
      <c r="O60" s="42">
        <f t="shared" ca="1" si="10"/>
        <v>0.24473220806477719</v>
      </c>
      <c r="Q60" s="65">
        <f t="shared" si="11"/>
        <v>29967.773999999998</v>
      </c>
    </row>
    <row r="61" spans="1:17" s="42" customFormat="1" ht="12.75" customHeight="1" x14ac:dyDescent="0.2">
      <c r="A61" s="59" t="s">
        <v>43</v>
      </c>
      <c r="B61" s="60" t="s">
        <v>45</v>
      </c>
      <c r="C61" s="61">
        <v>45227.462</v>
      </c>
      <c r="D61" s="62"/>
      <c r="E61" s="63">
        <f t="shared" si="7"/>
        <v>-18693.027139874739</v>
      </c>
      <c r="F61" s="66">
        <f t="shared" si="6"/>
        <v>-18693.5</v>
      </c>
      <c r="G61" s="42">
        <f t="shared" si="8"/>
        <v>0.20498249999945983</v>
      </c>
      <c r="H61" s="42">
        <f t="shared" si="9"/>
        <v>0.20498249999945983</v>
      </c>
      <c r="O61" s="42">
        <f t="shared" ca="1" si="10"/>
        <v>0.23762888103836222</v>
      </c>
      <c r="Q61" s="65">
        <f t="shared" si="11"/>
        <v>30208.962</v>
      </c>
    </row>
    <row r="62" spans="1:17" s="42" customFormat="1" ht="12.75" customHeight="1" x14ac:dyDescent="0.2">
      <c r="A62" s="59" t="s">
        <v>43</v>
      </c>
      <c r="B62" s="60" t="s">
        <v>45</v>
      </c>
      <c r="C62" s="61">
        <v>45230.53</v>
      </c>
      <c r="D62" s="62"/>
      <c r="E62" s="63">
        <f t="shared" si="7"/>
        <v>-18685.949780274284</v>
      </c>
      <c r="F62" s="66">
        <f t="shared" si="6"/>
        <v>-18686.5</v>
      </c>
      <c r="G62" s="42">
        <f t="shared" si="8"/>
        <v>0.23851750000176253</v>
      </c>
      <c r="H62" s="42">
        <f t="shared" si="9"/>
        <v>0.23851750000176253</v>
      </c>
      <c r="O62" s="42">
        <f t="shared" ca="1" si="10"/>
        <v>0.2375395310128727</v>
      </c>
      <c r="Q62" s="65">
        <f t="shared" si="11"/>
        <v>30212.03</v>
      </c>
    </row>
    <row r="63" spans="1:17" s="42" customFormat="1" ht="12.75" customHeight="1" x14ac:dyDescent="0.2">
      <c r="A63" s="59" t="s">
        <v>43</v>
      </c>
      <c r="B63" s="60" t="s">
        <v>44</v>
      </c>
      <c r="C63" s="61">
        <v>45238.559999999998</v>
      </c>
      <c r="D63" s="62"/>
      <c r="E63" s="63">
        <f t="shared" si="7"/>
        <v>-18667.425921867616</v>
      </c>
      <c r="F63" s="66">
        <f t="shared" si="6"/>
        <v>-18668</v>
      </c>
      <c r="G63" s="42">
        <f t="shared" si="8"/>
        <v>0.24885999999969499</v>
      </c>
      <c r="H63" s="42">
        <f t="shared" si="9"/>
        <v>0.24885999999969499</v>
      </c>
      <c r="O63" s="42">
        <f t="shared" ca="1" si="10"/>
        <v>0.23730339165979333</v>
      </c>
      <c r="Q63" s="65">
        <f t="shared" si="11"/>
        <v>30220.059999999998</v>
      </c>
    </row>
    <row r="64" spans="1:17" s="42" customFormat="1" ht="12.75" customHeight="1" x14ac:dyDescent="0.2">
      <c r="A64" s="59" t="s">
        <v>43</v>
      </c>
      <c r="B64" s="60" t="s">
        <v>44</v>
      </c>
      <c r="C64" s="61">
        <v>45295.398999999998</v>
      </c>
      <c r="D64" s="62"/>
      <c r="E64" s="63">
        <f t="shared" si="7"/>
        <v>-18536.307915892921</v>
      </c>
      <c r="F64" s="66">
        <f t="shared" si="6"/>
        <v>-18537</v>
      </c>
      <c r="G64" s="42">
        <f t="shared" si="8"/>
        <v>0.30001500000071246</v>
      </c>
      <c r="H64" s="42">
        <f t="shared" si="9"/>
        <v>0.30001500000071246</v>
      </c>
      <c r="O64" s="42">
        <f t="shared" ca="1" si="10"/>
        <v>0.23563126975420418</v>
      </c>
      <c r="Q64" s="65">
        <f t="shared" si="11"/>
        <v>30276.898999999998</v>
      </c>
    </row>
    <row r="65" spans="1:17" s="42" customFormat="1" ht="12.75" customHeight="1" x14ac:dyDescent="0.2">
      <c r="A65" s="59" t="s">
        <v>43</v>
      </c>
      <c r="B65" s="60" t="s">
        <v>45</v>
      </c>
      <c r="C65" s="61">
        <v>45566.500999999997</v>
      </c>
      <c r="D65" s="62"/>
      <c r="E65" s="63">
        <f t="shared" si="7"/>
        <v>-17910.921233232224</v>
      </c>
      <c r="F65" s="66">
        <f t="shared" si="6"/>
        <v>-17911.5</v>
      </c>
      <c r="G65" s="42">
        <f t="shared" si="8"/>
        <v>0.25089250000019092</v>
      </c>
      <c r="H65" s="42">
        <f t="shared" si="9"/>
        <v>0.25089250000019092</v>
      </c>
      <c r="O65" s="42">
        <f t="shared" ca="1" si="10"/>
        <v>0.22764720676224987</v>
      </c>
      <c r="Q65" s="65">
        <f t="shared" si="11"/>
        <v>30548.000999999997</v>
      </c>
    </row>
    <row r="66" spans="1:17" s="42" customFormat="1" ht="12.75" customHeight="1" x14ac:dyDescent="0.2">
      <c r="A66" s="59" t="s">
        <v>43</v>
      </c>
      <c r="B66" s="60" t="s">
        <v>45</v>
      </c>
      <c r="C66" s="61">
        <v>45621.563000000002</v>
      </c>
      <c r="D66" s="62"/>
      <c r="E66" s="63">
        <f t="shared" si="7"/>
        <v>-17783.902467156477</v>
      </c>
      <c r="F66" s="66">
        <f t="shared" si="6"/>
        <v>-17784.5</v>
      </c>
      <c r="G66" s="42">
        <f t="shared" si="8"/>
        <v>0.25902750000386732</v>
      </c>
      <c r="H66" s="42">
        <f t="shared" si="9"/>
        <v>0.25902750000386732</v>
      </c>
      <c r="O66" s="42">
        <f t="shared" ca="1" si="10"/>
        <v>0.22602614201408328</v>
      </c>
      <c r="Q66" s="65">
        <f t="shared" si="11"/>
        <v>30603.063000000002</v>
      </c>
    </row>
    <row r="67" spans="1:17" s="42" customFormat="1" ht="12.75" customHeight="1" x14ac:dyDescent="0.2">
      <c r="A67" s="59" t="s">
        <v>43</v>
      </c>
      <c r="B67" s="60" t="s">
        <v>44</v>
      </c>
      <c r="C67" s="61">
        <v>45623.510999999999</v>
      </c>
      <c r="D67" s="62"/>
      <c r="E67" s="63">
        <f t="shared" si="7"/>
        <v>-17779.408759039899</v>
      </c>
      <c r="F67" s="66">
        <f t="shared" ref="F67:F80" si="12">ROUND(2*E67,0)/2-0.5</f>
        <v>-17780</v>
      </c>
      <c r="G67" s="42">
        <f t="shared" si="8"/>
        <v>0.25630000000091968</v>
      </c>
      <c r="H67" s="42">
        <f t="shared" si="9"/>
        <v>0.25630000000091968</v>
      </c>
      <c r="O67" s="42">
        <f t="shared" ca="1" si="10"/>
        <v>0.22596870271198288</v>
      </c>
      <c r="Q67" s="65">
        <f t="shared" si="11"/>
        <v>30605.010999999999</v>
      </c>
    </row>
    <row r="68" spans="1:17" s="42" customFormat="1" ht="12.75" customHeight="1" x14ac:dyDescent="0.2">
      <c r="A68" s="59" t="s">
        <v>43</v>
      </c>
      <c r="B68" s="60" t="s">
        <v>45</v>
      </c>
      <c r="C68" s="61">
        <v>45645.42</v>
      </c>
      <c r="D68" s="62"/>
      <c r="E68" s="63">
        <f t="shared" si="7"/>
        <v>-17728.868383718385</v>
      </c>
      <c r="F68" s="66">
        <f t="shared" si="12"/>
        <v>-17729.5</v>
      </c>
      <c r="G68" s="42">
        <f t="shared" si="8"/>
        <v>0.27380249999987427</v>
      </c>
      <c r="H68" s="42">
        <f t="shared" si="9"/>
        <v>0.27380249999987427</v>
      </c>
      <c r="O68" s="42">
        <f t="shared" ca="1" si="10"/>
        <v>0.22532410609952294</v>
      </c>
      <c r="Q68" s="65">
        <f t="shared" si="11"/>
        <v>30626.92</v>
      </c>
    </row>
    <row r="69" spans="1:17" s="42" customFormat="1" ht="12.75" customHeight="1" x14ac:dyDescent="0.2">
      <c r="A69" s="59" t="s">
        <v>43</v>
      </c>
      <c r="B69" s="60" t="s">
        <v>44</v>
      </c>
      <c r="C69" s="61">
        <v>45645.63</v>
      </c>
      <c r="D69" s="62"/>
      <c r="E69" s="63">
        <f t="shared" si="7"/>
        <v>-17728.383949065163</v>
      </c>
      <c r="F69" s="66">
        <f t="shared" si="12"/>
        <v>-17729</v>
      </c>
      <c r="G69" s="42">
        <f t="shared" si="8"/>
        <v>0.26705499999661697</v>
      </c>
      <c r="H69" s="42">
        <f t="shared" si="9"/>
        <v>0.26705499999661697</v>
      </c>
      <c r="O69" s="42">
        <f t="shared" ca="1" si="10"/>
        <v>0.22531772395484512</v>
      </c>
      <c r="Q69" s="65">
        <f t="shared" si="11"/>
        <v>30627.129999999997</v>
      </c>
    </row>
    <row r="70" spans="1:17" s="42" customFormat="1" ht="12.75" customHeight="1" x14ac:dyDescent="0.2">
      <c r="A70" s="59" t="s">
        <v>43</v>
      </c>
      <c r="B70" s="60" t="s">
        <v>45</v>
      </c>
      <c r="C70" s="61">
        <v>45646.29</v>
      </c>
      <c r="D70" s="62"/>
      <c r="E70" s="63">
        <f t="shared" si="7"/>
        <v>-17726.861440155015</v>
      </c>
      <c r="F70" s="66">
        <f t="shared" si="12"/>
        <v>-17727.5</v>
      </c>
      <c r="G70" s="42">
        <f t="shared" si="8"/>
        <v>0.27681250000023283</v>
      </c>
      <c r="H70" s="42">
        <f t="shared" si="9"/>
        <v>0.27681250000023283</v>
      </c>
      <c r="O70" s="42">
        <f t="shared" ca="1" si="10"/>
        <v>0.22529857752081164</v>
      </c>
      <c r="Q70" s="65">
        <f t="shared" si="11"/>
        <v>30627.79</v>
      </c>
    </row>
    <row r="71" spans="1:17" s="42" customFormat="1" ht="12.75" customHeight="1" x14ac:dyDescent="0.2">
      <c r="A71" s="59" t="s">
        <v>43</v>
      </c>
      <c r="B71" s="60" t="s">
        <v>44</v>
      </c>
      <c r="C71" s="61">
        <v>45646.5</v>
      </c>
      <c r="D71" s="62"/>
      <c r="E71" s="63">
        <f t="shared" si="7"/>
        <v>-17726.377005501792</v>
      </c>
      <c r="F71" s="66">
        <f t="shared" si="12"/>
        <v>-17727</v>
      </c>
      <c r="G71" s="42">
        <f t="shared" si="8"/>
        <v>0.27006500000425149</v>
      </c>
      <c r="H71" s="42">
        <f t="shared" si="9"/>
        <v>0.27006500000425149</v>
      </c>
      <c r="O71" s="42">
        <f t="shared" ca="1" si="10"/>
        <v>0.22529219537613385</v>
      </c>
      <c r="Q71" s="65">
        <f t="shared" si="11"/>
        <v>30628</v>
      </c>
    </row>
    <row r="72" spans="1:17" s="42" customFormat="1" ht="12.75" customHeight="1" x14ac:dyDescent="0.2">
      <c r="A72" s="59" t="s">
        <v>43</v>
      </c>
      <c r="B72" s="60" t="s">
        <v>44</v>
      </c>
      <c r="C72" s="61">
        <v>45647.34</v>
      </c>
      <c r="D72" s="62"/>
      <c r="E72" s="63">
        <f t="shared" si="7"/>
        <v>-17724.439266888898</v>
      </c>
      <c r="F72" s="66">
        <f t="shared" si="12"/>
        <v>-17725</v>
      </c>
      <c r="G72" s="42">
        <f t="shared" si="8"/>
        <v>0.24307499999849824</v>
      </c>
      <c r="H72" s="42">
        <f t="shared" si="9"/>
        <v>0.24307499999849824</v>
      </c>
      <c r="O72" s="42">
        <f t="shared" ca="1" si="10"/>
        <v>0.22526666679742255</v>
      </c>
      <c r="Q72" s="65">
        <f t="shared" si="11"/>
        <v>30628.839999999997</v>
      </c>
    </row>
    <row r="73" spans="1:17" s="42" customFormat="1" ht="12.75" customHeight="1" x14ac:dyDescent="0.2">
      <c r="A73" s="59" t="s">
        <v>43</v>
      </c>
      <c r="B73" s="60" t="s">
        <v>45</v>
      </c>
      <c r="C73" s="61">
        <v>45647.56</v>
      </c>
      <c r="D73" s="62"/>
      <c r="E73" s="63">
        <f t="shared" si="7"/>
        <v>-17723.931763918848</v>
      </c>
      <c r="F73" s="66">
        <f t="shared" si="12"/>
        <v>-17724.5</v>
      </c>
      <c r="G73" s="42">
        <f t="shared" si="8"/>
        <v>0.24632749999727821</v>
      </c>
      <c r="H73" s="42">
        <f t="shared" si="9"/>
        <v>0.24632749999727821</v>
      </c>
      <c r="O73" s="42">
        <f t="shared" ca="1" si="10"/>
        <v>0.22526028465274472</v>
      </c>
      <c r="Q73" s="65">
        <f t="shared" si="11"/>
        <v>30629.059999999998</v>
      </c>
    </row>
    <row r="74" spans="1:17" s="42" customFormat="1" ht="12.75" customHeight="1" x14ac:dyDescent="0.2">
      <c r="A74" s="59" t="s">
        <v>43</v>
      </c>
      <c r="B74" s="60" t="s">
        <v>45</v>
      </c>
      <c r="C74" s="61">
        <v>45648.45</v>
      </c>
      <c r="D74" s="62"/>
      <c r="E74" s="63">
        <f t="shared" si="7"/>
        <v>-17721.878683721847</v>
      </c>
      <c r="F74" s="66">
        <f t="shared" si="12"/>
        <v>-17722.5</v>
      </c>
      <c r="G74" s="42">
        <f t="shared" si="8"/>
        <v>0.26933749999443535</v>
      </c>
      <c r="H74" s="42">
        <f t="shared" si="9"/>
        <v>0.26933749999443535</v>
      </c>
      <c r="O74" s="42">
        <f t="shared" ca="1" si="10"/>
        <v>0.22523475607403345</v>
      </c>
      <c r="Q74" s="65">
        <f t="shared" si="11"/>
        <v>30629.949999999997</v>
      </c>
    </row>
    <row r="75" spans="1:17" s="42" customFormat="1" ht="12.75" customHeight="1" x14ac:dyDescent="0.2">
      <c r="A75" s="59" t="s">
        <v>43</v>
      </c>
      <c r="B75" s="60" t="s">
        <v>44</v>
      </c>
      <c r="C75" s="61">
        <v>45650.37</v>
      </c>
      <c r="D75" s="62"/>
      <c r="E75" s="63">
        <f t="shared" si="7"/>
        <v>-17717.449566892345</v>
      </c>
      <c r="F75" s="66">
        <f t="shared" si="12"/>
        <v>-17718</v>
      </c>
      <c r="G75" s="42">
        <f t="shared" si="8"/>
        <v>0.23861000000033528</v>
      </c>
      <c r="H75" s="42">
        <f t="shared" si="9"/>
        <v>0.23861000000033528</v>
      </c>
      <c r="O75" s="42">
        <f t="shared" ca="1" si="10"/>
        <v>0.22517731677193306</v>
      </c>
      <c r="Q75" s="65">
        <f t="shared" si="11"/>
        <v>30631.870000000003</v>
      </c>
    </row>
    <row r="76" spans="1:17" s="42" customFormat="1" ht="12.75" customHeight="1" x14ac:dyDescent="0.2">
      <c r="A76" s="59" t="s">
        <v>43</v>
      </c>
      <c r="B76" s="60" t="s">
        <v>45</v>
      </c>
      <c r="C76" s="61">
        <v>45650.61</v>
      </c>
      <c r="D76" s="62"/>
      <c r="E76" s="63">
        <f t="shared" si="7"/>
        <v>-17716.895927288664</v>
      </c>
      <c r="F76" s="66">
        <f t="shared" si="12"/>
        <v>-17717.5</v>
      </c>
      <c r="G76" s="42">
        <f t="shared" si="8"/>
        <v>0.26186250000318978</v>
      </c>
      <c r="H76" s="42">
        <f t="shared" si="9"/>
        <v>0.26186250000318978</v>
      </c>
      <c r="O76" s="42">
        <f t="shared" ca="1" si="10"/>
        <v>0.22517093462725524</v>
      </c>
      <c r="Q76" s="65">
        <f t="shared" si="11"/>
        <v>30632.11</v>
      </c>
    </row>
    <row r="77" spans="1:17" x14ac:dyDescent="0.2">
      <c r="A77" s="3" t="s">
        <v>43</v>
      </c>
      <c r="B77" s="4" t="s">
        <v>45</v>
      </c>
      <c r="C77" s="5">
        <v>45651.47</v>
      </c>
      <c r="D77" s="6"/>
      <c r="E77" s="7">
        <f t="shared" si="7"/>
        <v>-17714.91205204212</v>
      </c>
      <c r="F77" s="8">
        <f t="shared" si="12"/>
        <v>-17715.5</v>
      </c>
      <c r="G77" s="1">
        <f t="shared" si="8"/>
        <v>0.25487250000151107</v>
      </c>
      <c r="H77" s="1">
        <f t="shared" si="9"/>
        <v>0.25487250000151107</v>
      </c>
      <c r="O77" s="1">
        <f t="shared" ca="1" si="10"/>
        <v>0.22514540604854394</v>
      </c>
      <c r="Q77" s="41">
        <f t="shared" si="11"/>
        <v>30632.97</v>
      </c>
    </row>
    <row r="78" spans="1:17" x14ac:dyDescent="0.2">
      <c r="A78" s="3" t="s">
        <v>43</v>
      </c>
      <c r="B78" s="4" t="s">
        <v>45</v>
      </c>
      <c r="C78" s="5">
        <v>45653.57</v>
      </c>
      <c r="D78" s="6"/>
      <c r="E78" s="7">
        <f t="shared" si="7"/>
        <v>-17710.067705509868</v>
      </c>
      <c r="F78" s="8">
        <f t="shared" si="12"/>
        <v>-17710.5</v>
      </c>
      <c r="G78" s="1">
        <f t="shared" si="8"/>
        <v>0.18739749999804189</v>
      </c>
      <c r="H78" s="1">
        <f t="shared" si="9"/>
        <v>0.18739749999804189</v>
      </c>
      <c r="O78" s="1">
        <f t="shared" ca="1" si="10"/>
        <v>0.22508158460176572</v>
      </c>
      <c r="Q78" s="41">
        <f t="shared" si="11"/>
        <v>30635.07</v>
      </c>
    </row>
    <row r="79" spans="1:17" x14ac:dyDescent="0.2">
      <c r="A79" s="3" t="s">
        <v>43</v>
      </c>
      <c r="B79" s="4" t="s">
        <v>45</v>
      </c>
      <c r="C79" s="5">
        <v>45671.38</v>
      </c>
      <c r="D79" s="6"/>
      <c r="E79" s="7">
        <f t="shared" si="7"/>
        <v>-17668.983033252985</v>
      </c>
      <c r="F79" s="8">
        <f t="shared" si="12"/>
        <v>-17669.5</v>
      </c>
      <c r="G79" s="1">
        <f t="shared" si="8"/>
        <v>0.22410249999666121</v>
      </c>
      <c r="H79" s="1">
        <f t="shared" si="9"/>
        <v>0.22410249999666121</v>
      </c>
      <c r="O79" s="1">
        <f t="shared" ca="1" si="10"/>
        <v>0.22455824873818439</v>
      </c>
      <c r="Q79" s="41">
        <f t="shared" si="11"/>
        <v>30652.879999999997</v>
      </c>
    </row>
    <row r="80" spans="1:17" x14ac:dyDescent="0.2">
      <c r="A80" s="3" t="s">
        <v>43</v>
      </c>
      <c r="B80" s="4" t="s">
        <v>44</v>
      </c>
      <c r="C80" s="5">
        <v>45672.5</v>
      </c>
      <c r="D80" s="6"/>
      <c r="E80" s="7">
        <f t="shared" si="7"/>
        <v>-17666.399381769108</v>
      </c>
      <c r="F80" s="8">
        <f t="shared" si="12"/>
        <v>-17667</v>
      </c>
      <c r="G80" s="1">
        <f t="shared" si="8"/>
        <v>0.26036500000191154</v>
      </c>
      <c r="H80" s="1">
        <f t="shared" si="9"/>
        <v>0.26036500000191154</v>
      </c>
      <c r="O80" s="1">
        <f t="shared" ca="1" si="10"/>
        <v>0.2245263380147953</v>
      </c>
      <c r="Q80" s="41">
        <f t="shared" si="11"/>
        <v>30654</v>
      </c>
    </row>
    <row r="81" spans="1:17" x14ac:dyDescent="0.2">
      <c r="A81" s="3" t="s">
        <v>43</v>
      </c>
      <c r="B81" s="4" t="s">
        <v>44</v>
      </c>
      <c r="C81" s="5">
        <v>45676.394</v>
      </c>
      <c r="D81" s="6"/>
      <c r="E81" s="7">
        <f t="shared" si="7"/>
        <v>-17657.416579199296</v>
      </c>
      <c r="F81" s="8">
        <f>ROUND(2*E81,0)/2-0.5</f>
        <v>-17658</v>
      </c>
      <c r="G81" s="1">
        <f t="shared" si="8"/>
        <v>0.25291000000288477</v>
      </c>
      <c r="H81" s="1">
        <f t="shared" si="9"/>
        <v>0.25291000000288477</v>
      </c>
      <c r="O81" s="1">
        <f t="shared" ca="1" si="10"/>
        <v>0.22441145941059451</v>
      </c>
      <c r="Q81" s="41">
        <f t="shared" si="11"/>
        <v>30657.894</v>
      </c>
    </row>
    <row r="82" spans="1:17" x14ac:dyDescent="0.2">
      <c r="A82" s="3" t="s">
        <v>46</v>
      </c>
      <c r="B82" s="4" t="s">
        <v>45</v>
      </c>
      <c r="C82" s="5">
        <v>52591.064899999998</v>
      </c>
      <c r="D82" s="6"/>
      <c r="E82" s="7">
        <f t="shared" si="7"/>
        <v>-1706.4346762938494</v>
      </c>
      <c r="F82" s="1">
        <f t="shared" ref="F82:F96" si="13">ROUND(2*E82,0)/2</f>
        <v>-1706.5</v>
      </c>
      <c r="G82" s="1">
        <f t="shared" si="8"/>
        <v>2.831750000041211E-2</v>
      </c>
      <c r="K82" s="1">
        <f t="shared" ref="K82:K88" si="14">+G82</f>
        <v>2.831750000041211E-2</v>
      </c>
      <c r="O82" s="1">
        <f t="shared" ca="1" si="10"/>
        <v>2.0801897754064876E-2</v>
      </c>
      <c r="Q82" s="41">
        <f t="shared" si="11"/>
        <v>37572.564899999998</v>
      </c>
    </row>
    <row r="83" spans="1:17" x14ac:dyDescent="0.2">
      <c r="A83" s="3" t="s">
        <v>46</v>
      </c>
      <c r="B83" s="4" t="s">
        <v>45</v>
      </c>
      <c r="C83" s="5">
        <v>52604.072699999997</v>
      </c>
      <c r="D83" s="6"/>
      <c r="E83" s="7">
        <f t="shared" si="7"/>
        <v>-1676.4278711403888</v>
      </c>
      <c r="F83" s="1">
        <f t="shared" si="13"/>
        <v>-1676.5</v>
      </c>
      <c r="G83" s="1">
        <f t="shared" si="8"/>
        <v>3.1267499995010439E-2</v>
      </c>
      <c r="K83" s="1">
        <f t="shared" si="14"/>
        <v>3.1267499995010439E-2</v>
      </c>
      <c r="O83" s="1">
        <f t="shared" ca="1" si="10"/>
        <v>2.0418969073395604E-2</v>
      </c>
      <c r="Q83" s="41">
        <f t="shared" si="11"/>
        <v>37585.572699999997</v>
      </c>
    </row>
    <row r="84" spans="1:17" x14ac:dyDescent="0.2">
      <c r="A84" s="3" t="s">
        <v>46</v>
      </c>
      <c r="B84" s="4" t="s">
        <v>45</v>
      </c>
      <c r="C84" s="5">
        <v>52604.926599999999</v>
      </c>
      <c r="D84" s="6"/>
      <c r="E84" s="7">
        <f t="shared" si="7"/>
        <v>-1674.4580675671023</v>
      </c>
      <c r="F84" s="1">
        <f t="shared" si="13"/>
        <v>-1674.5</v>
      </c>
      <c r="G84" s="1">
        <f t="shared" si="8"/>
        <v>1.817750000191154E-2</v>
      </c>
      <c r="K84" s="1">
        <f t="shared" si="14"/>
        <v>1.817750000191154E-2</v>
      </c>
      <c r="O84" s="1">
        <f t="shared" ca="1" si="10"/>
        <v>2.039344049468432E-2</v>
      </c>
      <c r="Q84" s="41">
        <f t="shared" si="11"/>
        <v>37586.426599999999</v>
      </c>
    </row>
    <row r="85" spans="1:17" x14ac:dyDescent="0.2">
      <c r="A85" s="3" t="s">
        <v>46</v>
      </c>
      <c r="B85" s="4" t="s">
        <v>44</v>
      </c>
      <c r="C85" s="5">
        <v>52605.142399999997</v>
      </c>
      <c r="D85" s="6"/>
      <c r="E85" s="7">
        <f t="shared" ref="E85:E96" si="15">+(C85-C$7)/C$8</f>
        <v>-1673.9602532901251</v>
      </c>
      <c r="F85" s="1">
        <f t="shared" si="13"/>
        <v>-1674</v>
      </c>
      <c r="G85" s="1">
        <f t="shared" ref="G85:G96" si="16">+C85-(C$7+F85*C$8)</f>
        <v>1.7229999997653067E-2</v>
      </c>
      <c r="K85" s="1">
        <f t="shared" si="14"/>
        <v>1.7229999997653067E-2</v>
      </c>
      <c r="O85" s="1">
        <f t="shared" ref="O85:O96" ca="1" si="17">+C$11+C$12*$F85</f>
        <v>2.0387058350006499E-2</v>
      </c>
      <c r="Q85" s="41">
        <f t="shared" ref="Q85:Q96" si="18">+C85-15018.5</f>
        <v>37586.642399999997</v>
      </c>
    </row>
    <row r="86" spans="1:17" x14ac:dyDescent="0.2">
      <c r="A86" s="3" t="s">
        <v>46</v>
      </c>
      <c r="B86" s="4" t="s">
        <v>44</v>
      </c>
      <c r="C86" s="5">
        <v>52606.018100000001</v>
      </c>
      <c r="D86" s="6"/>
      <c r="E86" s="7">
        <f t="shared" si="15"/>
        <v>-1671.9401607861653</v>
      </c>
      <c r="F86" s="1">
        <f t="shared" si="13"/>
        <v>-1672</v>
      </c>
      <c r="G86" s="1">
        <f t="shared" si="16"/>
        <v>2.5939999999536667E-2</v>
      </c>
      <c r="K86" s="1">
        <f t="shared" si="14"/>
        <v>2.5939999999536667E-2</v>
      </c>
      <c r="O86" s="1">
        <f t="shared" ca="1" si="17"/>
        <v>2.0361529771295211E-2</v>
      </c>
      <c r="Q86" s="41">
        <f t="shared" si="18"/>
        <v>37587.518100000001</v>
      </c>
    </row>
    <row r="87" spans="1:17" x14ac:dyDescent="0.2">
      <c r="A87" s="3" t="s">
        <v>46</v>
      </c>
      <c r="B87" s="4" t="s">
        <v>45</v>
      </c>
      <c r="C87" s="5">
        <v>52606.226999999999</v>
      </c>
      <c r="D87" s="6"/>
      <c r="E87" s="7">
        <f t="shared" si="15"/>
        <v>-1671.4582636477951</v>
      </c>
      <c r="F87" s="1">
        <f t="shared" si="13"/>
        <v>-1671.5</v>
      </c>
      <c r="G87" s="1">
        <f t="shared" si="16"/>
        <v>1.8092500002239831E-2</v>
      </c>
      <c r="K87" s="1">
        <f t="shared" si="14"/>
        <v>1.8092500002239831E-2</v>
      </c>
      <c r="O87" s="1">
        <f t="shared" ca="1" si="17"/>
        <v>2.035514762661739E-2</v>
      </c>
      <c r="Q87" s="41">
        <f t="shared" si="18"/>
        <v>37587.726999999999</v>
      </c>
    </row>
    <row r="88" spans="1:17" x14ac:dyDescent="0.2">
      <c r="A88" s="3" t="s">
        <v>46</v>
      </c>
      <c r="B88" s="4" t="s">
        <v>45</v>
      </c>
      <c r="C88" s="5">
        <v>52614.025800000003</v>
      </c>
      <c r="D88" s="6"/>
      <c r="E88" s="7">
        <f t="shared" si="15"/>
        <v>-1653.4677447259985</v>
      </c>
      <c r="F88" s="1">
        <f t="shared" si="13"/>
        <v>-1653.5</v>
      </c>
      <c r="G88" s="1">
        <f t="shared" si="16"/>
        <v>1.3982500000565778E-2</v>
      </c>
      <c r="K88" s="1">
        <f t="shared" si="14"/>
        <v>1.3982500000565778E-2</v>
      </c>
      <c r="O88" s="1">
        <f t="shared" ca="1" si="17"/>
        <v>2.012539041821583E-2</v>
      </c>
      <c r="Q88" s="41">
        <f t="shared" si="18"/>
        <v>37595.525800000003</v>
      </c>
    </row>
    <row r="89" spans="1:17" x14ac:dyDescent="0.2">
      <c r="A89" s="9" t="s">
        <v>47</v>
      </c>
      <c r="B89" s="10" t="s">
        <v>44</v>
      </c>
      <c r="C89" s="11">
        <v>53330.7958</v>
      </c>
      <c r="D89" s="11">
        <v>2.9999999999999997E-4</v>
      </c>
      <c r="E89" s="1">
        <f t="shared" si="15"/>
        <v>0</v>
      </c>
      <c r="F89" s="1">
        <f t="shared" si="13"/>
        <v>0</v>
      </c>
      <c r="G89" s="1">
        <f t="shared" si="16"/>
        <v>0</v>
      </c>
      <c r="K89" s="1">
        <f t="shared" ref="K89:K96" si="19">+G89</f>
        <v>0</v>
      </c>
      <c r="O89" s="1">
        <f t="shared" ca="1" si="17"/>
        <v>-9.8036203133886751E-4</v>
      </c>
      <c r="Q89" s="41">
        <f t="shared" si="18"/>
        <v>38312.2958</v>
      </c>
    </row>
    <row r="90" spans="1:17" x14ac:dyDescent="0.2">
      <c r="A90" s="12" t="s">
        <v>48</v>
      </c>
      <c r="B90" s="13" t="s">
        <v>44</v>
      </c>
      <c r="C90" s="14">
        <v>54140.537600000003</v>
      </c>
      <c r="D90" s="15">
        <v>1E-4</v>
      </c>
      <c r="E90" s="1">
        <f t="shared" si="15"/>
        <v>1867.9380385010286</v>
      </c>
      <c r="F90" s="1">
        <f t="shared" si="13"/>
        <v>1868</v>
      </c>
      <c r="G90" s="1">
        <f t="shared" si="16"/>
        <v>-2.6859999998123385E-2</v>
      </c>
      <c r="K90" s="1">
        <f t="shared" si="19"/>
        <v>-2.6859999998123385E-2</v>
      </c>
      <c r="O90" s="1">
        <f t="shared" ca="1" si="17"/>
        <v>-2.4824054547678859E-2</v>
      </c>
      <c r="Q90" s="41">
        <f t="shared" si="18"/>
        <v>39122.037600000003</v>
      </c>
    </row>
    <row r="91" spans="1:17" x14ac:dyDescent="0.2">
      <c r="A91" s="16" t="s">
        <v>49</v>
      </c>
      <c r="B91" s="17" t="s">
        <v>44</v>
      </c>
      <c r="C91" s="18">
        <v>54747.410259999997</v>
      </c>
      <c r="D91" s="18">
        <v>1E-3</v>
      </c>
      <c r="E91" s="7">
        <f t="shared" si="15"/>
        <v>3267.8911175446015</v>
      </c>
      <c r="F91" s="1">
        <f t="shared" si="13"/>
        <v>3268</v>
      </c>
      <c r="G91" s="1">
        <f t="shared" si="16"/>
        <v>-4.7200000000884756E-2</v>
      </c>
      <c r="K91" s="1">
        <f t="shared" si="19"/>
        <v>-4.7200000000884756E-2</v>
      </c>
      <c r="O91" s="1">
        <f t="shared" ca="1" si="17"/>
        <v>-4.2694059645578208E-2</v>
      </c>
      <c r="Q91" s="41">
        <f t="shared" si="18"/>
        <v>39728.910259999997</v>
      </c>
    </row>
    <row r="92" spans="1:17" x14ac:dyDescent="0.2">
      <c r="A92" s="19" t="s">
        <v>50</v>
      </c>
      <c r="B92" s="20" t="s">
        <v>44</v>
      </c>
      <c r="C92" s="19">
        <v>55102.866699999999</v>
      </c>
      <c r="D92" s="19">
        <v>4.0000000000000002E-4</v>
      </c>
      <c r="E92" s="7">
        <f t="shared" si="15"/>
        <v>4087.8692949168935</v>
      </c>
      <c r="F92" s="1">
        <f t="shared" si="13"/>
        <v>4088</v>
      </c>
      <c r="G92" s="1">
        <f t="shared" si="16"/>
        <v>-5.6660000002011657E-2</v>
      </c>
      <c r="K92" s="1">
        <f t="shared" si="19"/>
        <v>-5.6660000002011657E-2</v>
      </c>
      <c r="O92" s="1">
        <f t="shared" ca="1" si="17"/>
        <v>-5.3160776917204972E-2</v>
      </c>
      <c r="Q92" s="41">
        <f t="shared" si="18"/>
        <v>40084.366699999999</v>
      </c>
    </row>
    <row r="93" spans="1:17" x14ac:dyDescent="0.2">
      <c r="A93" s="16" t="s">
        <v>51</v>
      </c>
      <c r="B93" s="17" t="s">
        <v>45</v>
      </c>
      <c r="C93" s="18">
        <v>55532.663</v>
      </c>
      <c r="D93" s="18">
        <v>2.9999999999999997E-4</v>
      </c>
      <c r="E93" s="7">
        <f t="shared" si="15"/>
        <v>5079.3370165745864</v>
      </c>
      <c r="F93" s="1">
        <f t="shared" si="13"/>
        <v>5079.5</v>
      </c>
      <c r="G93" s="1">
        <f t="shared" si="16"/>
        <v>-7.0652499998686835E-2</v>
      </c>
      <c r="K93" s="1">
        <f t="shared" si="19"/>
        <v>-7.0652499998686835E-2</v>
      </c>
      <c r="O93" s="1">
        <f t="shared" ca="1" si="17"/>
        <v>-6.5816569813324399E-2</v>
      </c>
      <c r="Q93" s="41">
        <f t="shared" si="18"/>
        <v>40514.163</v>
      </c>
    </row>
    <row r="94" spans="1:17" x14ac:dyDescent="0.2">
      <c r="A94" s="3" t="s">
        <v>52</v>
      </c>
      <c r="B94" s="4" t="s">
        <v>44</v>
      </c>
      <c r="C94" s="5">
        <v>55849.324800000002</v>
      </c>
      <c r="D94" s="6"/>
      <c r="E94" s="7">
        <f t="shared" si="15"/>
        <v>5809.8224893020733</v>
      </c>
      <c r="F94" s="1">
        <f t="shared" si="13"/>
        <v>5810</v>
      </c>
      <c r="G94" s="1">
        <f t="shared" si="16"/>
        <v>-7.6949999995122198E-2</v>
      </c>
      <c r="K94" s="1">
        <f t="shared" si="19"/>
        <v>-7.6949999995122198E-2</v>
      </c>
      <c r="O94" s="1">
        <f t="shared" ca="1" si="17"/>
        <v>-7.514088318762116E-2</v>
      </c>
      <c r="Q94" s="41">
        <f t="shared" si="18"/>
        <v>40830.824800000002</v>
      </c>
    </row>
    <row r="95" spans="1:17" x14ac:dyDescent="0.2">
      <c r="A95" s="19" t="s">
        <v>53</v>
      </c>
      <c r="B95" s="20" t="s">
        <v>44</v>
      </c>
      <c r="C95" s="19">
        <v>55905.676599999999</v>
      </c>
      <c r="D95" s="19">
        <v>2.9999999999999997E-4</v>
      </c>
      <c r="E95" s="7">
        <f t="shared" si="15"/>
        <v>5939.8166068812761</v>
      </c>
      <c r="F95" s="1">
        <f t="shared" si="13"/>
        <v>5940</v>
      </c>
      <c r="G95" s="1">
        <f t="shared" si="16"/>
        <v>-7.9499999999825377E-2</v>
      </c>
      <c r="K95" s="1">
        <f t="shared" si="19"/>
        <v>-7.9499999999825377E-2</v>
      </c>
      <c r="O95" s="1">
        <f t="shared" ca="1" si="17"/>
        <v>-7.6800240803854669E-2</v>
      </c>
      <c r="Q95" s="41">
        <f t="shared" si="18"/>
        <v>40887.176599999999</v>
      </c>
    </row>
    <row r="96" spans="1:17" x14ac:dyDescent="0.2">
      <c r="A96" s="16" t="s">
        <v>54</v>
      </c>
      <c r="B96" s="17" t="s">
        <v>44</v>
      </c>
      <c r="C96" s="18">
        <v>56273.701800000003</v>
      </c>
      <c r="D96" s="18">
        <v>1E-4</v>
      </c>
      <c r="E96" s="7">
        <f t="shared" si="15"/>
        <v>6788.7887980253581</v>
      </c>
      <c r="F96" s="1">
        <f t="shared" si="13"/>
        <v>6789</v>
      </c>
      <c r="G96" s="1">
        <f t="shared" si="16"/>
        <v>-9.1554999999061693E-2</v>
      </c>
      <c r="K96" s="1">
        <f t="shared" si="19"/>
        <v>-9.1554999999061693E-2</v>
      </c>
      <c r="O96" s="1">
        <f t="shared" ca="1" si="17"/>
        <v>-8.7637122466795059E-2</v>
      </c>
      <c r="Q96" s="41">
        <f t="shared" si="18"/>
        <v>41255.201800000003</v>
      </c>
    </row>
    <row r="97" spans="1:17" x14ac:dyDescent="0.2">
      <c r="A97" s="21" t="s">
        <v>55</v>
      </c>
      <c r="B97" s="22" t="s">
        <v>44</v>
      </c>
      <c r="C97" s="23">
        <v>57640.479460000002</v>
      </c>
      <c r="D97" s="23">
        <v>2.0000000000000001E-4</v>
      </c>
      <c r="E97" s="7">
        <f>+(C97-C$7)/C$8</f>
        <v>9941.7148063991553</v>
      </c>
      <c r="F97" s="24">
        <f>ROUND(2*E97,0)/2+0.5</f>
        <v>9942</v>
      </c>
      <c r="G97" s="1">
        <f>+C97-(C$7+F97*C$8)</f>
        <v>-0.12362999999459134</v>
      </c>
      <c r="K97" s="1">
        <f>+G97</f>
        <v>-0.12362999999459134</v>
      </c>
      <c r="O97" s="1">
        <f ca="1">+C$11+C$12*$F97</f>
        <v>-0.12788292680513552</v>
      </c>
      <c r="Q97" s="41">
        <f>+C97-15018.5</f>
        <v>42621.979460000002</v>
      </c>
    </row>
    <row r="98" spans="1:17" x14ac:dyDescent="0.2">
      <c r="A98" s="25" t="s">
        <v>56</v>
      </c>
      <c r="B98" s="26" t="s">
        <v>44</v>
      </c>
      <c r="C98" s="27">
        <v>58027.58275000006</v>
      </c>
      <c r="D98" s="27">
        <v>2.9999999999999997E-4</v>
      </c>
      <c r="E98" s="7">
        <f>+(C98-C$7)/C$8</f>
        <v>10834.696939987911</v>
      </c>
      <c r="F98" s="28">
        <f>ROUND(2*E98,0)/2+0.5</f>
        <v>10835</v>
      </c>
      <c r="G98" s="1">
        <f>+C98-(C$7+F98*C$8)</f>
        <v>-0.13137499993899837</v>
      </c>
      <c r="K98" s="1">
        <f>+G98</f>
        <v>-0.13137499993899837</v>
      </c>
      <c r="O98" s="1">
        <f ca="1">+C$11+C$12*$F98</f>
        <v>-0.13928143719972419</v>
      </c>
      <c r="Q98" s="41">
        <f>+C98-15018.5</f>
        <v>43009.08275000006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39" workbookViewId="0">
      <selection activeCell="A17" sqref="A17"/>
    </sheetView>
  </sheetViews>
  <sheetFormatPr defaultRowHeight="12.75" x14ac:dyDescent="0.2"/>
  <cols>
    <col min="1" max="1" width="19.7109375" style="6" customWidth="1"/>
    <col min="2" max="2" width="4.42578125" customWidth="1"/>
    <col min="3" max="3" width="12.7109375" style="6" customWidth="1"/>
    <col min="4" max="4" width="5.42578125" customWidth="1"/>
    <col min="5" max="5" width="14.85546875" customWidth="1"/>
    <col min="7" max="7" width="12" customWidth="1"/>
    <col min="8" max="8" width="14.140625" style="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9" t="s">
        <v>57</v>
      </c>
      <c r="I1" s="30" t="s">
        <v>58</v>
      </c>
      <c r="J1" s="31" t="s">
        <v>36</v>
      </c>
    </row>
    <row r="2" spans="1:16" x14ac:dyDescent="0.2">
      <c r="I2" s="32" t="s">
        <v>59</v>
      </c>
      <c r="J2" s="33" t="s">
        <v>35</v>
      </c>
    </row>
    <row r="3" spans="1:16" x14ac:dyDescent="0.2">
      <c r="A3" s="34" t="s">
        <v>60</v>
      </c>
      <c r="I3" s="32" t="s">
        <v>61</v>
      </c>
      <c r="J3" s="33" t="s">
        <v>33</v>
      </c>
    </row>
    <row r="4" spans="1:16" x14ac:dyDescent="0.2">
      <c r="I4" s="32" t="s">
        <v>62</v>
      </c>
      <c r="J4" s="33" t="s">
        <v>33</v>
      </c>
    </row>
    <row r="5" spans="1:16" x14ac:dyDescent="0.2">
      <c r="I5" s="35" t="s">
        <v>63</v>
      </c>
      <c r="J5" s="36" t="s">
        <v>34</v>
      </c>
    </row>
    <row r="11" spans="1:16" ht="12.75" customHeight="1" x14ac:dyDescent="0.2">
      <c r="A11" s="6" t="str">
        <f t="shared" ref="A11:A42" si="0">P11</f>
        <v>IBVS 5603 </v>
      </c>
      <c r="B11" s="2" t="str">
        <f t="shared" ref="B11:B42" si="1">IF(H11=INT(H11),"I","II")</f>
        <v>I</v>
      </c>
      <c r="C11" s="6">
        <f t="shared" ref="C11:C42" si="2">1*G11</f>
        <v>53330.7958</v>
      </c>
      <c r="D11" t="str">
        <f t="shared" ref="D11:D42" si="3">VLOOKUP(F11,I$1:J$5,2,FALSE)</f>
        <v>PE</v>
      </c>
      <c r="E11">
        <f>VLOOKUP(C11,Active!C$21:E$972,3,FALSE)</f>
        <v>0</v>
      </c>
      <c r="F11" s="2" t="str">
        <f>LEFT(M11,1)</f>
        <v>E</v>
      </c>
      <c r="G11" t="str">
        <f t="shared" ref="G11:G42" si="4">MID(I11,3,LEN(I11)-3)</f>
        <v>53330.7958</v>
      </c>
      <c r="H11" s="6">
        <f t="shared" ref="H11:H42" si="5">1*K11</f>
        <v>1916</v>
      </c>
      <c r="I11" s="37" t="s">
        <v>64</v>
      </c>
      <c r="J11" s="38" t="s">
        <v>65</v>
      </c>
      <c r="K11" s="37">
        <v>1916</v>
      </c>
      <c r="L11" s="37" t="s">
        <v>66</v>
      </c>
      <c r="M11" s="38" t="s">
        <v>67</v>
      </c>
      <c r="N11" s="38" t="s">
        <v>68</v>
      </c>
      <c r="O11" s="39" t="s">
        <v>69</v>
      </c>
      <c r="P11" s="40" t="s">
        <v>70</v>
      </c>
    </row>
    <row r="12" spans="1:16" ht="12.75" customHeight="1" x14ac:dyDescent="0.2">
      <c r="A12" s="6" t="str">
        <f t="shared" si="0"/>
        <v>IBVS 5814 </v>
      </c>
      <c r="B12" s="2" t="str">
        <f t="shared" si="1"/>
        <v>I</v>
      </c>
      <c r="C12" s="6">
        <f t="shared" si="2"/>
        <v>54140.537600000003</v>
      </c>
      <c r="D12" t="str">
        <f t="shared" si="3"/>
        <v>CCD</v>
      </c>
      <c r="E12">
        <f>VLOOKUP(C12,Active!C$21:E$972,3,FALSE)</f>
        <v>1867.9380385010286</v>
      </c>
      <c r="F12" s="2" t="str">
        <f>LEFT(M12,1)</f>
        <v>C</v>
      </c>
      <c r="G12" t="str">
        <f t="shared" si="4"/>
        <v>54140.5376</v>
      </c>
      <c r="H12" s="6">
        <f t="shared" si="5"/>
        <v>3784</v>
      </c>
      <c r="I12" s="37" t="s">
        <v>71</v>
      </c>
      <c r="J12" s="38" t="s">
        <v>72</v>
      </c>
      <c r="K12" s="37">
        <v>3784</v>
      </c>
      <c r="L12" s="37" t="s">
        <v>73</v>
      </c>
      <c r="M12" s="38" t="s">
        <v>74</v>
      </c>
      <c r="N12" s="38" t="s">
        <v>63</v>
      </c>
      <c r="O12" s="39" t="s">
        <v>69</v>
      </c>
      <c r="P12" s="40" t="s">
        <v>75</v>
      </c>
    </row>
    <row r="13" spans="1:16" ht="12.75" customHeight="1" x14ac:dyDescent="0.2">
      <c r="A13" s="6" t="str">
        <f t="shared" si="0"/>
        <v>IBVS 5920 </v>
      </c>
      <c r="B13" s="2" t="str">
        <f t="shared" si="1"/>
        <v>I</v>
      </c>
      <c r="C13" s="6">
        <f t="shared" si="2"/>
        <v>55102.866699999999</v>
      </c>
      <c r="D13" t="str">
        <f t="shared" si="3"/>
        <v>CCD</v>
      </c>
      <c r="E13">
        <f>VLOOKUP(C13,Active!C$21:E$972,3,FALSE)</f>
        <v>4087.8692949168935</v>
      </c>
      <c r="F13" s="2" t="str">
        <f>LEFT(M13,1)</f>
        <v>C</v>
      </c>
      <c r="G13" t="str">
        <f t="shared" si="4"/>
        <v>55102.8667</v>
      </c>
      <c r="H13" s="6">
        <f t="shared" si="5"/>
        <v>6004</v>
      </c>
      <c r="I13" s="37" t="s">
        <v>76</v>
      </c>
      <c r="J13" s="38" t="s">
        <v>77</v>
      </c>
      <c r="K13" s="37">
        <v>6004</v>
      </c>
      <c r="L13" s="37" t="s">
        <v>78</v>
      </c>
      <c r="M13" s="38" t="s">
        <v>74</v>
      </c>
      <c r="N13" s="38" t="s">
        <v>63</v>
      </c>
      <c r="O13" s="39" t="s">
        <v>79</v>
      </c>
      <c r="P13" s="40" t="s">
        <v>80</v>
      </c>
    </row>
    <row r="14" spans="1:16" ht="12.75" customHeight="1" x14ac:dyDescent="0.2">
      <c r="A14" s="6" t="str">
        <f t="shared" si="0"/>
        <v>IBVS 5960 </v>
      </c>
      <c r="B14" s="2" t="str">
        <f t="shared" si="1"/>
        <v>II</v>
      </c>
      <c r="C14" s="6">
        <f t="shared" si="2"/>
        <v>55532.663</v>
      </c>
      <c r="D14" t="str">
        <f t="shared" si="3"/>
        <v>vis</v>
      </c>
      <c r="E14">
        <f>VLOOKUP(C14,Active!C$21:E$972,3,FALSE)</f>
        <v>5079.3370165745864</v>
      </c>
      <c r="F14" s="2" t="s">
        <v>63</v>
      </c>
      <c r="G14" t="str">
        <f t="shared" si="4"/>
        <v>55532.6630</v>
      </c>
      <c r="H14" s="6">
        <f t="shared" si="5"/>
        <v>6995.5</v>
      </c>
      <c r="I14" s="37" t="s">
        <v>81</v>
      </c>
      <c r="J14" s="38" t="s">
        <v>82</v>
      </c>
      <c r="K14" s="37">
        <v>6995.5</v>
      </c>
      <c r="L14" s="37" t="s">
        <v>78</v>
      </c>
      <c r="M14" s="38" t="s">
        <v>74</v>
      </c>
      <c r="N14" s="38" t="s">
        <v>63</v>
      </c>
      <c r="O14" s="39" t="s">
        <v>79</v>
      </c>
      <c r="P14" s="40" t="s">
        <v>83</v>
      </c>
    </row>
    <row r="15" spans="1:16" ht="12.75" customHeight="1" x14ac:dyDescent="0.2">
      <c r="A15" s="6" t="str">
        <f t="shared" si="0"/>
        <v>IBVS 6011 </v>
      </c>
      <c r="B15" s="2" t="str">
        <f t="shared" si="1"/>
        <v>I</v>
      </c>
      <c r="C15" s="6">
        <f t="shared" si="2"/>
        <v>55905.676599999999</v>
      </c>
      <c r="D15" t="str">
        <f t="shared" si="3"/>
        <v>vis</v>
      </c>
      <c r="E15">
        <f>VLOOKUP(C15,Active!C$21:E$972,3,FALSE)</f>
        <v>5939.8166068812761</v>
      </c>
      <c r="F15" s="2" t="s">
        <v>63</v>
      </c>
      <c r="G15" t="str">
        <f t="shared" si="4"/>
        <v>55905.6766</v>
      </c>
      <c r="H15" s="6">
        <f t="shared" si="5"/>
        <v>7856</v>
      </c>
      <c r="I15" s="37" t="s">
        <v>84</v>
      </c>
      <c r="J15" s="38" t="s">
        <v>85</v>
      </c>
      <c r="K15" s="37" t="s">
        <v>86</v>
      </c>
      <c r="L15" s="37" t="s">
        <v>87</v>
      </c>
      <c r="M15" s="38" t="s">
        <v>74</v>
      </c>
      <c r="N15" s="38" t="s">
        <v>63</v>
      </c>
      <c r="O15" s="39" t="s">
        <v>79</v>
      </c>
      <c r="P15" s="40" t="s">
        <v>88</v>
      </c>
    </row>
    <row r="16" spans="1:16" ht="12.75" customHeight="1" x14ac:dyDescent="0.2">
      <c r="A16" s="6" t="str">
        <f t="shared" si="0"/>
        <v>IBVS 6042 </v>
      </c>
      <c r="B16" s="2" t="str">
        <f t="shared" si="1"/>
        <v>I</v>
      </c>
      <c r="C16" s="6">
        <f t="shared" si="2"/>
        <v>56273.701800000003</v>
      </c>
      <c r="D16" t="str">
        <f t="shared" si="3"/>
        <v>vis</v>
      </c>
      <c r="E16">
        <f>VLOOKUP(C16,Active!C$21:E$972,3,FALSE)</f>
        <v>6788.7887980253581</v>
      </c>
      <c r="F16" s="2" t="s">
        <v>63</v>
      </c>
      <c r="G16" t="str">
        <f t="shared" si="4"/>
        <v>56273.7018</v>
      </c>
      <c r="H16" s="6">
        <f t="shared" si="5"/>
        <v>8705</v>
      </c>
      <c r="I16" s="37" t="s">
        <v>89</v>
      </c>
      <c r="J16" s="38" t="s">
        <v>90</v>
      </c>
      <c r="K16" s="37" t="s">
        <v>91</v>
      </c>
      <c r="L16" s="37" t="s">
        <v>87</v>
      </c>
      <c r="M16" s="38" t="s">
        <v>74</v>
      </c>
      <c r="N16" s="38" t="s">
        <v>63</v>
      </c>
      <c r="O16" s="39" t="s">
        <v>79</v>
      </c>
      <c r="P16" s="40" t="s">
        <v>92</v>
      </c>
    </row>
    <row r="17" spans="1:16" ht="12.75" customHeight="1" x14ac:dyDescent="0.2">
      <c r="A17" s="6" t="str">
        <f t="shared" si="0"/>
        <v> MVS 11.14 </v>
      </c>
      <c r="B17" s="2" t="str">
        <f t="shared" si="1"/>
        <v>I</v>
      </c>
      <c r="C17" s="6">
        <f t="shared" si="2"/>
        <v>38670.43</v>
      </c>
      <c r="D17" t="str">
        <f t="shared" si="3"/>
        <v>vis</v>
      </c>
      <c r="E17">
        <f>VLOOKUP(C17,Active!C$21:E$972,3,FALSE)</f>
        <v>-33818.996297535145</v>
      </c>
      <c r="F17" s="2" t="s">
        <v>63</v>
      </c>
      <c r="G17" t="str">
        <f t="shared" si="4"/>
        <v>38670.430</v>
      </c>
      <c r="H17" s="6">
        <f t="shared" si="5"/>
        <v>-31904</v>
      </c>
      <c r="I17" s="37" t="s">
        <v>93</v>
      </c>
      <c r="J17" s="38" t="s">
        <v>94</v>
      </c>
      <c r="K17" s="37">
        <v>-31904</v>
      </c>
      <c r="L17" s="37" t="s">
        <v>95</v>
      </c>
      <c r="M17" s="38" t="s">
        <v>96</v>
      </c>
      <c r="N17" s="38"/>
      <c r="O17" s="39" t="s">
        <v>97</v>
      </c>
      <c r="P17" s="39" t="s">
        <v>43</v>
      </c>
    </row>
    <row r="18" spans="1:16" ht="12.75" customHeight="1" x14ac:dyDescent="0.2">
      <c r="A18" s="6" t="str">
        <f t="shared" si="0"/>
        <v> MVS 11.14 </v>
      </c>
      <c r="B18" s="2" t="str">
        <f t="shared" si="1"/>
        <v>II</v>
      </c>
      <c r="C18" s="6">
        <f t="shared" si="2"/>
        <v>38671.502999999997</v>
      </c>
      <c r="D18" t="str">
        <f t="shared" si="3"/>
        <v>vis</v>
      </c>
      <c r="E18">
        <f>VLOOKUP(C18,Active!C$21:E$972,3,FALSE)</f>
        <v>-33816.52106714034</v>
      </c>
      <c r="F18" s="2" t="s">
        <v>63</v>
      </c>
      <c r="G18" t="str">
        <f t="shared" si="4"/>
        <v>38671.503</v>
      </c>
      <c r="H18" s="6">
        <f t="shared" si="5"/>
        <v>-31901.5</v>
      </c>
      <c r="I18" s="37" t="s">
        <v>98</v>
      </c>
      <c r="J18" s="38" t="s">
        <v>99</v>
      </c>
      <c r="K18" s="37">
        <v>-31901.5</v>
      </c>
      <c r="L18" s="37" t="s">
        <v>100</v>
      </c>
      <c r="M18" s="38" t="s">
        <v>96</v>
      </c>
      <c r="N18" s="38"/>
      <c r="O18" s="39" t="s">
        <v>97</v>
      </c>
      <c r="P18" s="39" t="s">
        <v>43</v>
      </c>
    </row>
    <row r="19" spans="1:16" ht="12.75" customHeight="1" x14ac:dyDescent="0.2">
      <c r="A19" s="6" t="str">
        <f t="shared" si="0"/>
        <v> MVS 11.14 </v>
      </c>
      <c r="B19" s="2" t="str">
        <f t="shared" si="1"/>
        <v>I</v>
      </c>
      <c r="C19" s="6">
        <f t="shared" si="2"/>
        <v>38672.57</v>
      </c>
      <c r="D19" t="str">
        <f t="shared" si="3"/>
        <v>vis</v>
      </c>
      <c r="E19">
        <f>VLOOKUP(C19,Active!C$21:E$972,3,FALSE)</f>
        <v>-33814.059677735611</v>
      </c>
      <c r="F19" s="2" t="s">
        <v>63</v>
      </c>
      <c r="G19" t="str">
        <f t="shared" si="4"/>
        <v>38672.570</v>
      </c>
      <c r="H19" s="6">
        <f t="shared" si="5"/>
        <v>-31899</v>
      </c>
      <c r="I19" s="37" t="s">
        <v>101</v>
      </c>
      <c r="J19" s="38" t="s">
        <v>102</v>
      </c>
      <c r="K19" s="37">
        <v>-31899</v>
      </c>
      <c r="L19" s="37" t="s">
        <v>103</v>
      </c>
      <c r="M19" s="38" t="s">
        <v>96</v>
      </c>
      <c r="N19" s="38"/>
      <c r="O19" s="39" t="s">
        <v>97</v>
      </c>
      <c r="P19" s="39" t="s">
        <v>43</v>
      </c>
    </row>
    <row r="20" spans="1:16" ht="12.75" customHeight="1" x14ac:dyDescent="0.2">
      <c r="A20" s="6" t="str">
        <f t="shared" si="0"/>
        <v> MVS 11.14 </v>
      </c>
      <c r="B20" s="2" t="str">
        <f t="shared" si="1"/>
        <v>I</v>
      </c>
      <c r="C20" s="6">
        <f t="shared" si="2"/>
        <v>38673.410000000003</v>
      </c>
      <c r="D20" t="str">
        <f t="shared" si="3"/>
        <v>vis</v>
      </c>
      <c r="E20">
        <f>VLOOKUP(C20,Active!C$21:E$972,3,FALSE)</f>
        <v>-33812.121939122699</v>
      </c>
      <c r="F20" s="2" t="s">
        <v>63</v>
      </c>
      <c r="G20" t="str">
        <f t="shared" si="4"/>
        <v>38673.410</v>
      </c>
      <c r="H20" s="6">
        <f t="shared" si="5"/>
        <v>-31897</v>
      </c>
      <c r="I20" s="37" t="s">
        <v>104</v>
      </c>
      <c r="J20" s="38" t="s">
        <v>105</v>
      </c>
      <c r="K20" s="37">
        <v>-31897</v>
      </c>
      <c r="L20" s="37" t="s">
        <v>106</v>
      </c>
      <c r="M20" s="38" t="s">
        <v>96</v>
      </c>
      <c r="N20" s="38"/>
      <c r="O20" s="39" t="s">
        <v>97</v>
      </c>
      <c r="P20" s="39" t="s">
        <v>43</v>
      </c>
    </row>
    <row r="21" spans="1:16" ht="12.75" customHeight="1" x14ac:dyDescent="0.2">
      <c r="A21" s="6" t="str">
        <f t="shared" si="0"/>
        <v> MVS 11.14 </v>
      </c>
      <c r="B21" s="2" t="str">
        <f t="shared" si="1"/>
        <v>II</v>
      </c>
      <c r="C21" s="6">
        <f t="shared" si="2"/>
        <v>38673.608</v>
      </c>
      <c r="D21" t="str">
        <f t="shared" si="3"/>
        <v>vis</v>
      </c>
      <c r="E21">
        <f>VLOOKUP(C21,Active!C$21:E$972,3,FALSE)</f>
        <v>-33811.665186449667</v>
      </c>
      <c r="F21" s="2" t="s">
        <v>63</v>
      </c>
      <c r="G21" t="str">
        <f t="shared" si="4"/>
        <v>38673.608</v>
      </c>
      <c r="H21" s="6">
        <f t="shared" si="5"/>
        <v>-31896.5</v>
      </c>
      <c r="I21" s="37" t="s">
        <v>107</v>
      </c>
      <c r="J21" s="38" t="s">
        <v>108</v>
      </c>
      <c r="K21" s="37">
        <v>-31896.5</v>
      </c>
      <c r="L21" s="37" t="s">
        <v>109</v>
      </c>
      <c r="M21" s="38" t="s">
        <v>96</v>
      </c>
      <c r="N21" s="38"/>
      <c r="O21" s="39" t="s">
        <v>97</v>
      </c>
      <c r="P21" s="39" t="s">
        <v>43</v>
      </c>
    </row>
    <row r="22" spans="1:16" ht="12.75" customHeight="1" x14ac:dyDescent="0.2">
      <c r="A22" s="6" t="str">
        <f t="shared" si="0"/>
        <v> MVS 11.14 </v>
      </c>
      <c r="B22" s="2" t="str">
        <f t="shared" si="1"/>
        <v>I</v>
      </c>
      <c r="C22" s="6">
        <f t="shared" si="2"/>
        <v>38709.42</v>
      </c>
      <c r="D22" t="str">
        <f t="shared" si="3"/>
        <v>vis</v>
      </c>
      <c r="E22">
        <f>VLOOKUP(C22,Active!C$21:E$972,3,FALSE)</f>
        <v>-33729.052930252947</v>
      </c>
      <c r="F22" s="2" t="s">
        <v>63</v>
      </c>
      <c r="G22" t="str">
        <f t="shared" si="4"/>
        <v>38709.420</v>
      </c>
      <c r="H22" s="6">
        <f t="shared" si="5"/>
        <v>-31814</v>
      </c>
      <c r="I22" s="37" t="s">
        <v>110</v>
      </c>
      <c r="J22" s="38" t="s">
        <v>111</v>
      </c>
      <c r="K22" s="37">
        <v>-31814</v>
      </c>
      <c r="L22" s="37" t="s">
        <v>112</v>
      </c>
      <c r="M22" s="38" t="s">
        <v>96</v>
      </c>
      <c r="N22" s="38"/>
      <c r="O22" s="39" t="s">
        <v>97</v>
      </c>
      <c r="P22" s="39" t="s">
        <v>43</v>
      </c>
    </row>
    <row r="23" spans="1:16" ht="12.75" customHeight="1" x14ac:dyDescent="0.2">
      <c r="A23" s="6" t="str">
        <f t="shared" si="0"/>
        <v> MVS 11.14 </v>
      </c>
      <c r="B23" s="2" t="str">
        <f t="shared" si="1"/>
        <v>I</v>
      </c>
      <c r="C23" s="6">
        <f t="shared" si="2"/>
        <v>39025.428999999996</v>
      </c>
      <c r="D23" t="str">
        <f t="shared" si="3"/>
        <v>vis</v>
      </c>
      <c r="E23">
        <f>VLOOKUP(C23,Active!C$21:E$972,3,FALSE)</f>
        <v>-33000.073357247493</v>
      </c>
      <c r="F23" s="2" t="s">
        <v>63</v>
      </c>
      <c r="G23" t="str">
        <f t="shared" si="4"/>
        <v>39025.429</v>
      </c>
      <c r="H23" s="6">
        <f t="shared" si="5"/>
        <v>-31085</v>
      </c>
      <c r="I23" s="37" t="s">
        <v>113</v>
      </c>
      <c r="J23" s="38" t="s">
        <v>114</v>
      </c>
      <c r="K23" s="37">
        <v>-31085</v>
      </c>
      <c r="L23" s="37" t="s">
        <v>115</v>
      </c>
      <c r="M23" s="38" t="s">
        <v>96</v>
      </c>
      <c r="N23" s="38"/>
      <c r="O23" s="39" t="s">
        <v>97</v>
      </c>
      <c r="P23" s="39" t="s">
        <v>43</v>
      </c>
    </row>
    <row r="24" spans="1:16" ht="12.75" customHeight="1" x14ac:dyDescent="0.2">
      <c r="A24" s="6" t="str">
        <f t="shared" si="0"/>
        <v> MVS 11.14 </v>
      </c>
      <c r="B24" s="2" t="str">
        <f t="shared" si="1"/>
        <v>I</v>
      </c>
      <c r="C24" s="6">
        <f t="shared" si="2"/>
        <v>39028.49</v>
      </c>
      <c r="D24" t="str">
        <f t="shared" si="3"/>
        <v>vis</v>
      </c>
      <c r="E24">
        <f>VLOOKUP(C24,Active!C$21:E$972,3,FALSE)</f>
        <v>-32993.012145468812</v>
      </c>
      <c r="F24" s="2" t="s">
        <v>63</v>
      </c>
      <c r="G24" t="str">
        <f t="shared" si="4"/>
        <v>39028.490</v>
      </c>
      <c r="H24" s="6">
        <f t="shared" si="5"/>
        <v>-31078</v>
      </c>
      <c r="I24" s="37" t="s">
        <v>116</v>
      </c>
      <c r="J24" s="38" t="s">
        <v>117</v>
      </c>
      <c r="K24" s="37">
        <v>-31078</v>
      </c>
      <c r="L24" s="37" t="s">
        <v>118</v>
      </c>
      <c r="M24" s="38" t="s">
        <v>96</v>
      </c>
      <c r="N24" s="38"/>
      <c r="O24" s="39" t="s">
        <v>97</v>
      </c>
      <c r="P24" s="39" t="s">
        <v>43</v>
      </c>
    </row>
    <row r="25" spans="1:16" ht="12.75" customHeight="1" x14ac:dyDescent="0.2">
      <c r="A25" s="6" t="str">
        <f t="shared" si="0"/>
        <v> MVS 11.14 </v>
      </c>
      <c r="B25" s="2" t="str">
        <f t="shared" si="1"/>
        <v>II</v>
      </c>
      <c r="C25" s="6">
        <f t="shared" si="2"/>
        <v>39056.404999999999</v>
      </c>
      <c r="D25" t="str">
        <f t="shared" si="3"/>
        <v>vis</v>
      </c>
      <c r="E25">
        <f>VLOOKUP(C25,Active!C$21:E$972,3,FALSE)</f>
        <v>-32928.616939065039</v>
      </c>
      <c r="F25" s="2" t="s">
        <v>63</v>
      </c>
      <c r="G25" t="str">
        <f t="shared" si="4"/>
        <v>39056.405</v>
      </c>
      <c r="H25" s="6">
        <f t="shared" si="5"/>
        <v>-31013.5</v>
      </c>
      <c r="I25" s="37" t="s">
        <v>119</v>
      </c>
      <c r="J25" s="38" t="s">
        <v>120</v>
      </c>
      <c r="K25" s="37">
        <v>-31013.5</v>
      </c>
      <c r="L25" s="37" t="s">
        <v>121</v>
      </c>
      <c r="M25" s="38" t="s">
        <v>96</v>
      </c>
      <c r="N25" s="38"/>
      <c r="O25" s="39" t="s">
        <v>97</v>
      </c>
      <c r="P25" s="39" t="s">
        <v>43</v>
      </c>
    </row>
    <row r="26" spans="1:16" ht="12.75" customHeight="1" x14ac:dyDescent="0.2">
      <c r="A26" s="6" t="str">
        <f t="shared" si="0"/>
        <v> MVS 11.14 </v>
      </c>
      <c r="B26" s="2" t="str">
        <f t="shared" si="1"/>
        <v>I</v>
      </c>
      <c r="C26" s="6">
        <f t="shared" si="2"/>
        <v>39057.482000000004</v>
      </c>
      <c r="D26" t="str">
        <f t="shared" si="3"/>
        <v>vis</v>
      </c>
      <c r="E26">
        <f>VLOOKUP(C26,Active!C$21:E$972,3,FALSE)</f>
        <v>-32926.132481343491</v>
      </c>
      <c r="F26" s="2" t="s">
        <v>63</v>
      </c>
      <c r="G26" t="str">
        <f t="shared" si="4"/>
        <v>39057.482</v>
      </c>
      <c r="H26" s="6">
        <f t="shared" si="5"/>
        <v>-31011</v>
      </c>
      <c r="I26" s="37" t="s">
        <v>122</v>
      </c>
      <c r="J26" s="38" t="s">
        <v>123</v>
      </c>
      <c r="K26" s="37">
        <v>-31011</v>
      </c>
      <c r="L26" s="37" t="s">
        <v>124</v>
      </c>
      <c r="M26" s="38" t="s">
        <v>96</v>
      </c>
      <c r="N26" s="38"/>
      <c r="O26" s="39" t="s">
        <v>97</v>
      </c>
      <c r="P26" s="39" t="s">
        <v>43</v>
      </c>
    </row>
    <row r="27" spans="1:16" ht="12.75" customHeight="1" x14ac:dyDescent="0.2">
      <c r="A27" s="6" t="str">
        <f t="shared" si="0"/>
        <v> MVS 11.14 </v>
      </c>
      <c r="B27" s="2" t="str">
        <f t="shared" si="1"/>
        <v>I</v>
      </c>
      <c r="C27" s="6">
        <f t="shared" si="2"/>
        <v>39088.324999999997</v>
      </c>
      <c r="D27" t="str">
        <f t="shared" si="3"/>
        <v>vis</v>
      </c>
      <c r="E27">
        <f>VLOOKUP(C27,Active!C$21:E$972,3,FALSE)</f>
        <v>-32854.982871774766</v>
      </c>
      <c r="F27" s="2" t="s">
        <v>63</v>
      </c>
      <c r="G27" t="str">
        <f t="shared" si="4"/>
        <v>39088.325</v>
      </c>
      <c r="H27" s="6">
        <f t="shared" si="5"/>
        <v>-30940</v>
      </c>
      <c r="I27" s="37" t="s">
        <v>125</v>
      </c>
      <c r="J27" s="38" t="s">
        <v>126</v>
      </c>
      <c r="K27" s="37">
        <v>-30940</v>
      </c>
      <c r="L27" s="37" t="s">
        <v>127</v>
      </c>
      <c r="M27" s="38" t="s">
        <v>96</v>
      </c>
      <c r="N27" s="38"/>
      <c r="O27" s="39" t="s">
        <v>97</v>
      </c>
      <c r="P27" s="39" t="s">
        <v>43</v>
      </c>
    </row>
    <row r="28" spans="1:16" ht="12.75" customHeight="1" x14ac:dyDescent="0.2">
      <c r="A28" s="6" t="str">
        <f t="shared" si="0"/>
        <v> MVS 11.14 </v>
      </c>
      <c r="B28" s="2" t="str">
        <f t="shared" si="1"/>
        <v>I</v>
      </c>
      <c r="C28" s="6">
        <f t="shared" si="2"/>
        <v>39439.410000000003</v>
      </c>
      <c r="D28" t="str">
        <f t="shared" si="3"/>
        <v>vis</v>
      </c>
      <c r="E28">
        <f>VLOOKUP(C28,Active!C$21:E$972,3,FALSE)</f>
        <v>-32045.088870690539</v>
      </c>
      <c r="F28" s="2" t="s">
        <v>63</v>
      </c>
      <c r="G28" t="str">
        <f t="shared" si="4"/>
        <v>39439.410</v>
      </c>
      <c r="H28" s="6">
        <f t="shared" si="5"/>
        <v>-30130</v>
      </c>
      <c r="I28" s="37" t="s">
        <v>128</v>
      </c>
      <c r="J28" s="38" t="s">
        <v>129</v>
      </c>
      <c r="K28" s="37">
        <v>-30130</v>
      </c>
      <c r="L28" s="37" t="s">
        <v>130</v>
      </c>
      <c r="M28" s="38" t="s">
        <v>96</v>
      </c>
      <c r="N28" s="38"/>
      <c r="O28" s="39" t="s">
        <v>97</v>
      </c>
      <c r="P28" s="39" t="s">
        <v>43</v>
      </c>
    </row>
    <row r="29" spans="1:16" ht="12.75" customHeight="1" x14ac:dyDescent="0.2">
      <c r="A29" s="6" t="str">
        <f t="shared" si="0"/>
        <v> MVS 11.14 </v>
      </c>
      <c r="B29" s="2" t="str">
        <f t="shared" si="1"/>
        <v>I</v>
      </c>
      <c r="C29" s="6">
        <f t="shared" si="2"/>
        <v>39443.294999999998</v>
      </c>
      <c r="D29" t="str">
        <f t="shared" si="3"/>
        <v>vis</v>
      </c>
      <c r="E29">
        <f>VLOOKUP(C29,Active!C$21:E$972,3,FALSE)</f>
        <v>-32036.126829605881</v>
      </c>
      <c r="F29" s="2" t="s">
        <v>63</v>
      </c>
      <c r="G29" t="str">
        <f t="shared" si="4"/>
        <v>39443.295</v>
      </c>
      <c r="H29" s="6">
        <f t="shared" si="5"/>
        <v>-30121</v>
      </c>
      <c r="I29" s="37" t="s">
        <v>131</v>
      </c>
      <c r="J29" s="38" t="s">
        <v>132</v>
      </c>
      <c r="K29" s="37">
        <v>-30121</v>
      </c>
      <c r="L29" s="37" t="s">
        <v>133</v>
      </c>
      <c r="M29" s="38" t="s">
        <v>96</v>
      </c>
      <c r="N29" s="38"/>
      <c r="O29" s="39" t="s">
        <v>97</v>
      </c>
      <c r="P29" s="39" t="s">
        <v>43</v>
      </c>
    </row>
    <row r="30" spans="1:16" ht="12.75" customHeight="1" x14ac:dyDescent="0.2">
      <c r="A30" s="6" t="str">
        <f t="shared" si="0"/>
        <v> MVS 11.14 </v>
      </c>
      <c r="B30" s="2" t="str">
        <f t="shared" si="1"/>
        <v>II</v>
      </c>
      <c r="C30" s="6">
        <f t="shared" si="2"/>
        <v>39466.510999999999</v>
      </c>
      <c r="D30" t="str">
        <f t="shared" si="3"/>
        <v>vis</v>
      </c>
      <c r="E30">
        <f>VLOOKUP(C30,Active!C$21:E$972,3,FALSE)</f>
        <v>-31982.571425275957</v>
      </c>
      <c r="F30" s="2" t="s">
        <v>63</v>
      </c>
      <c r="G30" t="str">
        <f t="shared" si="4"/>
        <v>39466.511</v>
      </c>
      <c r="H30" s="6">
        <f t="shared" si="5"/>
        <v>-30067.5</v>
      </c>
      <c r="I30" s="37" t="s">
        <v>134</v>
      </c>
      <c r="J30" s="38" t="s">
        <v>135</v>
      </c>
      <c r="K30" s="37">
        <v>-30067.5</v>
      </c>
      <c r="L30" s="37" t="s">
        <v>136</v>
      </c>
      <c r="M30" s="38" t="s">
        <v>96</v>
      </c>
      <c r="N30" s="38"/>
      <c r="O30" s="39" t="s">
        <v>97</v>
      </c>
      <c r="P30" s="39" t="s">
        <v>43</v>
      </c>
    </row>
    <row r="31" spans="1:16" ht="12.75" customHeight="1" x14ac:dyDescent="0.2">
      <c r="A31" s="6" t="str">
        <f t="shared" si="0"/>
        <v> MVS 11.14 </v>
      </c>
      <c r="B31" s="2" t="str">
        <f t="shared" si="1"/>
        <v>I</v>
      </c>
      <c r="C31" s="6">
        <f t="shared" si="2"/>
        <v>39528.267</v>
      </c>
      <c r="D31" t="str">
        <f t="shared" si="3"/>
        <v>vis</v>
      </c>
      <c r="E31">
        <f>VLOOKUP(C31,Active!C$21:E$972,3,FALSE)</f>
        <v>-31840.110727920735</v>
      </c>
      <c r="F31" s="2" t="s">
        <v>63</v>
      </c>
      <c r="G31" t="str">
        <f t="shared" si="4"/>
        <v>39528.267</v>
      </c>
      <c r="H31" s="6">
        <f t="shared" si="5"/>
        <v>-29925</v>
      </c>
      <c r="I31" s="37" t="s">
        <v>137</v>
      </c>
      <c r="J31" s="38" t="s">
        <v>138</v>
      </c>
      <c r="K31" s="37">
        <v>-29925</v>
      </c>
      <c r="L31" s="37" t="s">
        <v>115</v>
      </c>
      <c r="M31" s="38" t="s">
        <v>96</v>
      </c>
      <c r="N31" s="38"/>
      <c r="O31" s="39" t="s">
        <v>97</v>
      </c>
      <c r="P31" s="39" t="s">
        <v>43</v>
      </c>
    </row>
    <row r="32" spans="1:16" ht="12.75" customHeight="1" x14ac:dyDescent="0.2">
      <c r="A32" s="6" t="str">
        <f t="shared" si="0"/>
        <v> MVS 11.14 </v>
      </c>
      <c r="B32" s="2" t="str">
        <f t="shared" si="1"/>
        <v>I</v>
      </c>
      <c r="C32" s="6">
        <f t="shared" si="2"/>
        <v>39798.506000000001</v>
      </c>
      <c r="D32" t="str">
        <f t="shared" si="3"/>
        <v>vis</v>
      </c>
      <c r="E32">
        <f>VLOOKUP(C32,Active!C$21:E$972,3,FALSE)</f>
        <v>-31216.714841001623</v>
      </c>
      <c r="F32" s="2" t="s">
        <v>63</v>
      </c>
      <c r="G32" t="str">
        <f t="shared" si="4"/>
        <v>39798.506</v>
      </c>
      <c r="H32" s="6">
        <f t="shared" si="5"/>
        <v>-29302</v>
      </c>
      <c r="I32" s="37" t="s">
        <v>139</v>
      </c>
      <c r="J32" s="38" t="s">
        <v>140</v>
      </c>
      <c r="K32" s="37">
        <v>-29302</v>
      </c>
      <c r="L32" s="37" t="s">
        <v>141</v>
      </c>
      <c r="M32" s="38" t="s">
        <v>96</v>
      </c>
      <c r="N32" s="38"/>
      <c r="O32" s="39" t="s">
        <v>97</v>
      </c>
      <c r="P32" s="39" t="s">
        <v>43</v>
      </c>
    </row>
    <row r="33" spans="1:16" ht="12.75" customHeight="1" x14ac:dyDescent="0.2">
      <c r="A33" s="6" t="str">
        <f t="shared" si="0"/>
        <v> MVS 11.14 </v>
      </c>
      <c r="B33" s="2" t="str">
        <f t="shared" si="1"/>
        <v>II</v>
      </c>
      <c r="C33" s="6">
        <f t="shared" si="2"/>
        <v>40187.432000000001</v>
      </c>
      <c r="D33" t="str">
        <f t="shared" si="3"/>
        <v>vis</v>
      </c>
      <c r="E33">
        <f>VLOOKUP(C33,Active!C$21:E$972,3,FALSE)</f>
        <v>-30319.528022237853</v>
      </c>
      <c r="F33" s="2" t="s">
        <v>63</v>
      </c>
      <c r="G33" t="str">
        <f t="shared" si="4"/>
        <v>40187.432</v>
      </c>
      <c r="H33" s="6">
        <f t="shared" si="5"/>
        <v>-28404.5</v>
      </c>
      <c r="I33" s="37" t="s">
        <v>142</v>
      </c>
      <c r="J33" s="38" t="s">
        <v>143</v>
      </c>
      <c r="K33" s="37">
        <v>-28404.5</v>
      </c>
      <c r="L33" s="37" t="s">
        <v>144</v>
      </c>
      <c r="M33" s="38" t="s">
        <v>96</v>
      </c>
      <c r="N33" s="38"/>
      <c r="O33" s="39" t="s">
        <v>97</v>
      </c>
      <c r="P33" s="39" t="s">
        <v>43</v>
      </c>
    </row>
    <row r="34" spans="1:16" ht="12.75" customHeight="1" x14ac:dyDescent="0.2">
      <c r="A34" s="6" t="str">
        <f t="shared" si="0"/>
        <v> MVS 11.14 </v>
      </c>
      <c r="B34" s="2" t="str">
        <f t="shared" si="1"/>
        <v>I</v>
      </c>
      <c r="C34" s="6">
        <f t="shared" si="2"/>
        <v>40859.519</v>
      </c>
      <c r="D34" t="str">
        <f t="shared" si="3"/>
        <v>vis</v>
      </c>
      <c r="E34">
        <f>VLOOKUP(C34,Active!C$21:E$972,3,FALSE)</f>
        <v>-28769.136437559831</v>
      </c>
      <c r="F34" s="2" t="s">
        <v>63</v>
      </c>
      <c r="G34" t="str">
        <f t="shared" si="4"/>
        <v>40859.519</v>
      </c>
      <c r="H34" s="6">
        <f t="shared" si="5"/>
        <v>-26854</v>
      </c>
      <c r="I34" s="37" t="s">
        <v>145</v>
      </c>
      <c r="J34" s="38" t="s">
        <v>146</v>
      </c>
      <c r="K34" s="37">
        <v>-26854</v>
      </c>
      <c r="L34" s="37" t="s">
        <v>147</v>
      </c>
      <c r="M34" s="38" t="s">
        <v>96</v>
      </c>
      <c r="N34" s="38"/>
      <c r="O34" s="39" t="s">
        <v>97</v>
      </c>
      <c r="P34" s="39" t="s">
        <v>43</v>
      </c>
    </row>
    <row r="35" spans="1:16" ht="12.75" customHeight="1" x14ac:dyDescent="0.2">
      <c r="A35" s="6" t="str">
        <f t="shared" si="0"/>
        <v> MVS 11.14 </v>
      </c>
      <c r="B35" s="2" t="str">
        <f t="shared" si="1"/>
        <v>I</v>
      </c>
      <c r="C35" s="6">
        <f t="shared" si="2"/>
        <v>40914.514999999999</v>
      </c>
      <c r="D35" t="str">
        <f t="shared" si="3"/>
        <v>vis</v>
      </c>
      <c r="E35">
        <f>VLOOKUP(C35,Active!C$21:E$972,3,FALSE)</f>
        <v>-28642.269922375115</v>
      </c>
      <c r="F35" s="2" t="s">
        <v>63</v>
      </c>
      <c r="G35" t="str">
        <f t="shared" si="4"/>
        <v>40914.515</v>
      </c>
      <c r="H35" s="6">
        <f t="shared" si="5"/>
        <v>-26727</v>
      </c>
      <c r="I35" s="37" t="s">
        <v>148</v>
      </c>
      <c r="J35" s="38" t="s">
        <v>149</v>
      </c>
      <c r="K35" s="37">
        <v>-26727</v>
      </c>
      <c r="L35" s="37" t="s">
        <v>150</v>
      </c>
      <c r="M35" s="38" t="s">
        <v>96</v>
      </c>
      <c r="N35" s="38"/>
      <c r="O35" s="39" t="s">
        <v>97</v>
      </c>
      <c r="P35" s="39" t="s">
        <v>43</v>
      </c>
    </row>
    <row r="36" spans="1:16" ht="12.75" customHeight="1" x14ac:dyDescent="0.2">
      <c r="A36" s="6" t="str">
        <f t="shared" si="0"/>
        <v> MVS 11.14 </v>
      </c>
      <c r="B36" s="2" t="str">
        <f t="shared" si="1"/>
        <v>I</v>
      </c>
      <c r="C36" s="6">
        <f t="shared" si="2"/>
        <v>40915.459000000003</v>
      </c>
      <c r="D36" t="str">
        <f t="shared" si="3"/>
        <v>vis</v>
      </c>
      <c r="E36">
        <f>VLOOKUP(C36,Active!C$21:E$972,3,FALSE)</f>
        <v>-28640.092273267273</v>
      </c>
      <c r="F36" s="2" t="s">
        <v>63</v>
      </c>
      <c r="G36" t="str">
        <f t="shared" si="4"/>
        <v>40915.459</v>
      </c>
      <c r="H36" s="6">
        <f t="shared" si="5"/>
        <v>-26725</v>
      </c>
      <c r="I36" s="37" t="s">
        <v>151</v>
      </c>
      <c r="J36" s="38" t="s">
        <v>152</v>
      </c>
      <c r="K36" s="37">
        <v>-26725</v>
      </c>
      <c r="L36" s="37" t="s">
        <v>153</v>
      </c>
      <c r="M36" s="38" t="s">
        <v>96</v>
      </c>
      <c r="N36" s="38"/>
      <c r="O36" s="39" t="s">
        <v>97</v>
      </c>
      <c r="P36" s="39" t="s">
        <v>43</v>
      </c>
    </row>
    <row r="37" spans="1:16" ht="12.75" customHeight="1" x14ac:dyDescent="0.2">
      <c r="A37" s="6" t="str">
        <f t="shared" si="0"/>
        <v> MVS 11.14 </v>
      </c>
      <c r="B37" s="2" t="str">
        <f t="shared" si="1"/>
        <v>I</v>
      </c>
      <c r="C37" s="6">
        <f t="shared" si="2"/>
        <v>41981.32</v>
      </c>
      <c r="D37" t="str">
        <f t="shared" si="3"/>
        <v>vis</v>
      </c>
      <c r="E37">
        <f>VLOOKUP(C37,Active!C$21:E$972,3,FALSE)</f>
        <v>-26181.330349831023</v>
      </c>
      <c r="F37" s="2" t="s">
        <v>63</v>
      </c>
      <c r="G37" t="str">
        <f t="shared" si="4"/>
        <v>41981.320</v>
      </c>
      <c r="H37" s="6">
        <f t="shared" si="5"/>
        <v>-24266</v>
      </c>
      <c r="I37" s="37" t="s">
        <v>154</v>
      </c>
      <c r="J37" s="38" t="s">
        <v>155</v>
      </c>
      <c r="K37" s="37">
        <v>-24266</v>
      </c>
      <c r="L37" s="37" t="s">
        <v>156</v>
      </c>
      <c r="M37" s="38" t="s">
        <v>96</v>
      </c>
      <c r="N37" s="38"/>
      <c r="O37" s="39" t="s">
        <v>97</v>
      </c>
      <c r="P37" s="39" t="s">
        <v>43</v>
      </c>
    </row>
    <row r="38" spans="1:16" ht="12.75" customHeight="1" x14ac:dyDescent="0.2">
      <c r="A38" s="6" t="str">
        <f t="shared" si="0"/>
        <v> MVS 11.14 </v>
      </c>
      <c r="B38" s="2" t="str">
        <f t="shared" si="1"/>
        <v>I</v>
      </c>
      <c r="C38" s="6">
        <f t="shared" si="2"/>
        <v>41984.396000000001</v>
      </c>
      <c r="D38" t="str">
        <f t="shared" si="3"/>
        <v>vis</v>
      </c>
      <c r="E38">
        <f>VLOOKUP(C38,Active!C$21:E$972,3,FALSE)</f>
        <v>-26174.23453557711</v>
      </c>
      <c r="F38" s="2" t="s">
        <v>63</v>
      </c>
      <c r="G38" t="str">
        <f t="shared" si="4"/>
        <v>41984.396</v>
      </c>
      <c r="H38" s="6">
        <f t="shared" si="5"/>
        <v>-24259</v>
      </c>
      <c r="I38" s="37" t="s">
        <v>157</v>
      </c>
      <c r="J38" s="38" t="s">
        <v>158</v>
      </c>
      <c r="K38" s="37">
        <v>-24259</v>
      </c>
      <c r="L38" s="37" t="s">
        <v>118</v>
      </c>
      <c r="M38" s="38" t="s">
        <v>96</v>
      </c>
      <c r="N38" s="38"/>
      <c r="O38" s="39" t="s">
        <v>97</v>
      </c>
      <c r="P38" s="39" t="s">
        <v>43</v>
      </c>
    </row>
    <row r="39" spans="1:16" ht="12.75" customHeight="1" x14ac:dyDescent="0.2">
      <c r="A39" s="6" t="str">
        <f t="shared" si="0"/>
        <v> MVS 11.14 </v>
      </c>
      <c r="B39" s="2" t="str">
        <f t="shared" si="1"/>
        <v>II</v>
      </c>
      <c r="C39" s="6">
        <f t="shared" si="2"/>
        <v>42449.311999999998</v>
      </c>
      <c r="D39" t="str">
        <f t="shared" si="3"/>
        <v>vis</v>
      </c>
      <c r="E39">
        <f>VLOOKUP(C39,Active!C$21:E$972,3,FALSE)</f>
        <v>-25101.751577296167</v>
      </c>
      <c r="F39" s="2" t="s">
        <v>63</v>
      </c>
      <c r="G39" t="str">
        <f t="shared" si="4"/>
        <v>42449.312</v>
      </c>
      <c r="H39" s="6">
        <f t="shared" si="5"/>
        <v>-23186.5</v>
      </c>
      <c r="I39" s="37" t="s">
        <v>159</v>
      </c>
      <c r="J39" s="38" t="s">
        <v>160</v>
      </c>
      <c r="K39" s="37">
        <v>-23186.5</v>
      </c>
      <c r="L39" s="37" t="s">
        <v>161</v>
      </c>
      <c r="M39" s="38" t="s">
        <v>96</v>
      </c>
      <c r="N39" s="38"/>
      <c r="O39" s="39" t="s">
        <v>97</v>
      </c>
      <c r="P39" s="39" t="s">
        <v>43</v>
      </c>
    </row>
    <row r="40" spans="1:16" ht="12.75" customHeight="1" x14ac:dyDescent="0.2">
      <c r="A40" s="6" t="str">
        <f t="shared" si="0"/>
        <v> MVS 11.14 </v>
      </c>
      <c r="B40" s="2" t="str">
        <f t="shared" si="1"/>
        <v>I</v>
      </c>
      <c r="C40" s="6">
        <f t="shared" si="2"/>
        <v>43045.544999999998</v>
      </c>
      <c r="D40" t="str">
        <f t="shared" si="3"/>
        <v>vis</v>
      </c>
      <c r="E40">
        <f>VLOOKUP(C40,Active!C$21:E$972,3,FALSE)</f>
        <v>-23726.342403026567</v>
      </c>
      <c r="F40" s="2" t="s">
        <v>63</v>
      </c>
      <c r="G40" t="str">
        <f t="shared" si="4"/>
        <v>43045.545</v>
      </c>
      <c r="H40" s="6">
        <f t="shared" si="5"/>
        <v>-21811</v>
      </c>
      <c r="I40" s="37" t="s">
        <v>162</v>
      </c>
      <c r="J40" s="38" t="s">
        <v>163</v>
      </c>
      <c r="K40" s="37">
        <v>-21811</v>
      </c>
      <c r="L40" s="37" t="s">
        <v>164</v>
      </c>
      <c r="M40" s="38" t="s">
        <v>96</v>
      </c>
      <c r="N40" s="38"/>
      <c r="O40" s="39" t="s">
        <v>97</v>
      </c>
      <c r="P40" s="39" t="s">
        <v>43</v>
      </c>
    </row>
    <row r="41" spans="1:16" ht="12.75" customHeight="1" x14ac:dyDescent="0.2">
      <c r="A41" s="6" t="str">
        <f t="shared" si="0"/>
        <v> MVS 11.14 </v>
      </c>
      <c r="B41" s="2" t="str">
        <f t="shared" si="1"/>
        <v>I</v>
      </c>
      <c r="C41" s="6">
        <f t="shared" si="2"/>
        <v>43436.591</v>
      </c>
      <c r="D41" t="str">
        <f t="shared" si="3"/>
        <v>vis</v>
      </c>
      <c r="E41">
        <f>VLOOKUP(C41,Active!C$21:E$972,3,FALSE)</f>
        <v>-22824.265101096895</v>
      </c>
      <c r="F41" s="2" t="s">
        <v>63</v>
      </c>
      <c r="G41" t="str">
        <f t="shared" si="4"/>
        <v>43436.591</v>
      </c>
      <c r="H41" s="6">
        <f t="shared" si="5"/>
        <v>-20909</v>
      </c>
      <c r="I41" s="37" t="s">
        <v>165</v>
      </c>
      <c r="J41" s="38" t="s">
        <v>166</v>
      </c>
      <c r="K41" s="37">
        <v>-20909</v>
      </c>
      <c r="L41" s="37" t="s">
        <v>167</v>
      </c>
      <c r="M41" s="38" t="s">
        <v>96</v>
      </c>
      <c r="N41" s="38"/>
      <c r="O41" s="39" t="s">
        <v>97</v>
      </c>
      <c r="P41" s="39" t="s">
        <v>43</v>
      </c>
    </row>
    <row r="42" spans="1:16" ht="12.75" customHeight="1" x14ac:dyDescent="0.2">
      <c r="A42" s="6" t="str">
        <f t="shared" si="0"/>
        <v> MVS 11.14 </v>
      </c>
      <c r="B42" s="2" t="str">
        <f t="shared" si="1"/>
        <v>I</v>
      </c>
      <c r="C42" s="6">
        <f t="shared" si="2"/>
        <v>44170.451999999997</v>
      </c>
      <c r="D42" t="str">
        <f t="shared" si="3"/>
        <v>vis</v>
      </c>
      <c r="E42">
        <f>VLOOKUP(C42,Active!C$21:E$972,3,FALSE)</f>
        <v>-21131.371296093384</v>
      </c>
      <c r="F42" s="2" t="s">
        <v>63</v>
      </c>
      <c r="G42" t="str">
        <f t="shared" si="4"/>
        <v>44170.452</v>
      </c>
      <c r="H42" s="6">
        <f t="shared" si="5"/>
        <v>-19216</v>
      </c>
      <c r="I42" s="37" t="s">
        <v>168</v>
      </c>
      <c r="J42" s="38" t="s">
        <v>169</v>
      </c>
      <c r="K42" s="37">
        <v>-19216</v>
      </c>
      <c r="L42" s="37" t="s">
        <v>170</v>
      </c>
      <c r="M42" s="38" t="s">
        <v>96</v>
      </c>
      <c r="N42" s="38"/>
      <c r="O42" s="39" t="s">
        <v>97</v>
      </c>
      <c r="P42" s="39" t="s">
        <v>43</v>
      </c>
    </row>
    <row r="43" spans="1:16" ht="12.75" customHeight="1" x14ac:dyDescent="0.2">
      <c r="A43" s="6" t="str">
        <f t="shared" ref="A43:A74" si="6">P43</f>
        <v> MVS 11.14 </v>
      </c>
      <c r="B43" s="2" t="str">
        <f t="shared" ref="B43:B74" si="7">IF(H43=INT(H43),"I","II")</f>
        <v>I</v>
      </c>
      <c r="C43" s="6">
        <f t="shared" ref="C43:C74" si="8">1*G43</f>
        <v>44200.374000000003</v>
      </c>
      <c r="D43" t="str">
        <f t="shared" ref="D43:D74" si="9">VLOOKUP(F43,I$1:J$5,2,FALSE)</f>
        <v>vis</v>
      </c>
      <c r="E43">
        <f>VLOOKUP(C43,Active!C$21:E$972,3,FALSE)</f>
        <v>-21062.346278503781</v>
      </c>
      <c r="F43" s="2" t="s">
        <v>63</v>
      </c>
      <c r="G43" t="str">
        <f t="shared" ref="G43:G74" si="10">MID(I43,3,LEN(I43)-3)</f>
        <v>44200.374</v>
      </c>
      <c r="H43" s="6">
        <f t="shared" ref="H43:H74" si="11">1*K43</f>
        <v>-19147</v>
      </c>
      <c r="I43" s="37" t="s">
        <v>171</v>
      </c>
      <c r="J43" s="38" t="s">
        <v>172</v>
      </c>
      <c r="K43" s="37">
        <v>-19147</v>
      </c>
      <c r="L43" s="37" t="s">
        <v>173</v>
      </c>
      <c r="M43" s="38" t="s">
        <v>96</v>
      </c>
      <c r="N43" s="38"/>
      <c r="O43" s="39" t="s">
        <v>97</v>
      </c>
      <c r="P43" s="39" t="s">
        <v>43</v>
      </c>
    </row>
    <row r="44" spans="1:16" ht="12.75" customHeight="1" x14ac:dyDescent="0.2">
      <c r="A44" s="6" t="str">
        <f t="shared" si="6"/>
        <v> MVS 11.14 </v>
      </c>
      <c r="B44" s="2" t="str">
        <f t="shared" si="7"/>
        <v>I</v>
      </c>
      <c r="C44" s="6">
        <f t="shared" si="8"/>
        <v>44256.27</v>
      </c>
      <c r="D44" t="str">
        <f t="shared" si="9"/>
        <v>vis</v>
      </c>
      <c r="E44">
        <f>VLOOKUP(C44,Active!C$21:E$972,3,FALSE)</f>
        <v>-20933.403614805251</v>
      </c>
      <c r="F44" s="2" t="s">
        <v>63</v>
      </c>
      <c r="G44" t="str">
        <f t="shared" si="10"/>
        <v>44256.270</v>
      </c>
      <c r="H44" s="6">
        <f t="shared" si="11"/>
        <v>-19018</v>
      </c>
      <c r="I44" s="37" t="s">
        <v>174</v>
      </c>
      <c r="J44" s="38" t="s">
        <v>175</v>
      </c>
      <c r="K44" s="37">
        <v>-19018</v>
      </c>
      <c r="L44" s="37" t="s">
        <v>176</v>
      </c>
      <c r="M44" s="38" t="s">
        <v>96</v>
      </c>
      <c r="N44" s="38"/>
      <c r="O44" s="39" t="s">
        <v>97</v>
      </c>
      <c r="P44" s="39" t="s">
        <v>43</v>
      </c>
    </row>
    <row r="45" spans="1:16" ht="12.75" customHeight="1" x14ac:dyDescent="0.2">
      <c r="A45" s="6" t="str">
        <f t="shared" si="6"/>
        <v> MVS 11.14 </v>
      </c>
      <c r="B45" s="2" t="str">
        <f t="shared" si="7"/>
        <v>II</v>
      </c>
      <c r="C45" s="6">
        <f t="shared" si="8"/>
        <v>44257.373</v>
      </c>
      <c r="D45" t="str">
        <f t="shared" si="9"/>
        <v>vis</v>
      </c>
      <c r="E45">
        <f>VLOOKUP(C45,Active!C$21:E$972,3,FALSE)</f>
        <v>-20930.859179459971</v>
      </c>
      <c r="F45" s="2" t="s">
        <v>63</v>
      </c>
      <c r="G45" t="str">
        <f t="shared" si="10"/>
        <v>44257.373</v>
      </c>
      <c r="H45" s="6">
        <f t="shared" si="11"/>
        <v>-19015.5</v>
      </c>
      <c r="I45" s="37" t="s">
        <v>177</v>
      </c>
      <c r="J45" s="38" t="s">
        <v>178</v>
      </c>
      <c r="K45" s="37">
        <v>-19015.5</v>
      </c>
      <c r="L45" s="37" t="s">
        <v>179</v>
      </c>
      <c r="M45" s="38" t="s">
        <v>96</v>
      </c>
      <c r="N45" s="38"/>
      <c r="O45" s="39" t="s">
        <v>97</v>
      </c>
      <c r="P45" s="39" t="s">
        <v>43</v>
      </c>
    </row>
    <row r="46" spans="1:16" ht="12.75" customHeight="1" x14ac:dyDescent="0.2">
      <c r="A46" s="6" t="str">
        <f t="shared" si="6"/>
        <v> MVS 11.14 </v>
      </c>
      <c r="B46" s="2" t="str">
        <f t="shared" si="7"/>
        <v>II</v>
      </c>
      <c r="C46" s="6">
        <f t="shared" si="8"/>
        <v>44461.548999999999</v>
      </c>
      <c r="D46" t="str">
        <f t="shared" si="9"/>
        <v>vis</v>
      </c>
      <c r="E46">
        <f>VLOOKUP(C46,Active!C$21:E$972,3,FALSE)</f>
        <v>-20459.859513950567</v>
      </c>
      <c r="F46" s="2" t="s">
        <v>63</v>
      </c>
      <c r="G46" t="str">
        <f t="shared" si="10"/>
        <v>44461.549</v>
      </c>
      <c r="H46" s="6">
        <f t="shared" si="11"/>
        <v>-18544.5</v>
      </c>
      <c r="I46" s="37" t="s">
        <v>180</v>
      </c>
      <c r="J46" s="38" t="s">
        <v>181</v>
      </c>
      <c r="K46" s="37">
        <v>-18544.5</v>
      </c>
      <c r="L46" s="37" t="s">
        <v>153</v>
      </c>
      <c r="M46" s="38" t="s">
        <v>96</v>
      </c>
      <c r="N46" s="38"/>
      <c r="O46" s="39" t="s">
        <v>97</v>
      </c>
      <c r="P46" s="39" t="s">
        <v>43</v>
      </c>
    </row>
    <row r="47" spans="1:16" ht="12.75" customHeight="1" x14ac:dyDescent="0.2">
      <c r="A47" s="6" t="str">
        <f t="shared" si="6"/>
        <v> MVS 11.14 </v>
      </c>
      <c r="B47" s="2" t="str">
        <f t="shared" si="7"/>
        <v>I</v>
      </c>
      <c r="C47" s="6">
        <f t="shared" si="8"/>
        <v>44466.508999999998</v>
      </c>
      <c r="D47" t="str">
        <f t="shared" si="9"/>
        <v>vis</v>
      </c>
      <c r="E47">
        <f>VLOOKUP(C47,Active!C$21:E$972,3,FALSE)</f>
        <v>-20448.417628807718</v>
      </c>
      <c r="F47" s="2" t="s">
        <v>63</v>
      </c>
      <c r="G47" t="str">
        <f t="shared" si="10"/>
        <v>44466.509</v>
      </c>
      <c r="H47" s="6">
        <f t="shared" si="11"/>
        <v>-18533</v>
      </c>
      <c r="I47" s="37" t="s">
        <v>182</v>
      </c>
      <c r="J47" s="38" t="s">
        <v>183</v>
      </c>
      <c r="K47" s="37">
        <v>-18533</v>
      </c>
      <c r="L47" s="37" t="s">
        <v>184</v>
      </c>
      <c r="M47" s="38" t="s">
        <v>96</v>
      </c>
      <c r="N47" s="38"/>
      <c r="O47" s="39" t="s">
        <v>97</v>
      </c>
      <c r="P47" s="39" t="s">
        <v>43</v>
      </c>
    </row>
    <row r="48" spans="1:16" ht="12.75" customHeight="1" x14ac:dyDescent="0.2">
      <c r="A48" s="6" t="str">
        <f t="shared" si="6"/>
        <v> MVS 11.14 </v>
      </c>
      <c r="B48" s="2" t="str">
        <f t="shared" si="7"/>
        <v>I</v>
      </c>
      <c r="C48" s="6">
        <f t="shared" si="8"/>
        <v>44545.400999999998</v>
      </c>
      <c r="D48" t="str">
        <f t="shared" si="9"/>
        <v>vis</v>
      </c>
      <c r="E48">
        <f>VLOOKUP(C48,Active!C$21:E$972,3,FALSE)</f>
        <v>-20266.427063749295</v>
      </c>
      <c r="F48" s="2" t="s">
        <v>63</v>
      </c>
      <c r="G48" t="str">
        <f t="shared" si="10"/>
        <v>44545.401</v>
      </c>
      <c r="H48" s="6">
        <f t="shared" si="11"/>
        <v>-18351</v>
      </c>
      <c r="I48" s="37" t="s">
        <v>185</v>
      </c>
      <c r="J48" s="38" t="s">
        <v>186</v>
      </c>
      <c r="K48" s="37">
        <v>-18351</v>
      </c>
      <c r="L48" s="37" t="s">
        <v>118</v>
      </c>
      <c r="M48" s="38" t="s">
        <v>96</v>
      </c>
      <c r="N48" s="38"/>
      <c r="O48" s="39" t="s">
        <v>97</v>
      </c>
      <c r="P48" s="39" t="s">
        <v>43</v>
      </c>
    </row>
    <row r="49" spans="1:16" ht="12.75" customHeight="1" x14ac:dyDescent="0.2">
      <c r="A49" s="6" t="str">
        <f t="shared" si="6"/>
        <v> MVS 11.14 </v>
      </c>
      <c r="B49" s="2" t="str">
        <f t="shared" si="7"/>
        <v>I</v>
      </c>
      <c r="C49" s="6">
        <f t="shared" si="8"/>
        <v>44631.269</v>
      </c>
      <c r="D49" t="str">
        <f t="shared" si="9"/>
        <v>vis</v>
      </c>
      <c r="E49">
        <f>VLOOKUP(C49,Active!C$21:E$972,3,FALSE)</f>
        <v>-20068.344040877055</v>
      </c>
      <c r="F49" s="2" t="s">
        <v>63</v>
      </c>
      <c r="G49" t="str">
        <f t="shared" si="10"/>
        <v>44631.269</v>
      </c>
      <c r="H49" s="6">
        <f t="shared" si="11"/>
        <v>-18153</v>
      </c>
      <c r="I49" s="37" t="s">
        <v>187</v>
      </c>
      <c r="J49" s="38" t="s">
        <v>188</v>
      </c>
      <c r="K49" s="37">
        <v>-18153</v>
      </c>
      <c r="L49" s="37" t="s">
        <v>189</v>
      </c>
      <c r="M49" s="38" t="s">
        <v>96</v>
      </c>
      <c r="N49" s="38"/>
      <c r="O49" s="39" t="s">
        <v>97</v>
      </c>
      <c r="P49" s="39" t="s">
        <v>43</v>
      </c>
    </row>
    <row r="50" spans="1:16" ht="12.75" customHeight="1" x14ac:dyDescent="0.2">
      <c r="A50" s="6" t="str">
        <f t="shared" si="6"/>
        <v> MVS 11.14 </v>
      </c>
      <c r="B50" s="2" t="str">
        <f t="shared" si="7"/>
        <v>II</v>
      </c>
      <c r="C50" s="6">
        <f t="shared" si="8"/>
        <v>44632.300999999999</v>
      </c>
      <c r="D50" t="str">
        <f t="shared" si="9"/>
        <v>vis</v>
      </c>
      <c r="E50">
        <f>VLOOKUP(C50,Active!C$21:E$972,3,FALSE)</f>
        <v>-20065.963390581208</v>
      </c>
      <c r="F50" s="2" t="s">
        <v>63</v>
      </c>
      <c r="G50" t="str">
        <f t="shared" si="10"/>
        <v>44632.301</v>
      </c>
      <c r="H50" s="6">
        <f t="shared" si="11"/>
        <v>-18150.5</v>
      </c>
      <c r="I50" s="37" t="s">
        <v>190</v>
      </c>
      <c r="J50" s="38" t="s">
        <v>191</v>
      </c>
      <c r="K50" s="37">
        <v>-18150.5</v>
      </c>
      <c r="L50" s="37" t="s">
        <v>192</v>
      </c>
      <c r="M50" s="38" t="s">
        <v>96</v>
      </c>
      <c r="N50" s="38"/>
      <c r="O50" s="39" t="s">
        <v>97</v>
      </c>
      <c r="P50" s="39" t="s">
        <v>43</v>
      </c>
    </row>
    <row r="51" spans="1:16" ht="12.75" customHeight="1" x14ac:dyDescent="0.2">
      <c r="A51" s="6" t="str">
        <f t="shared" si="6"/>
        <v> MVS 11.14 </v>
      </c>
      <c r="B51" s="2" t="str">
        <f t="shared" si="7"/>
        <v>I</v>
      </c>
      <c r="C51" s="6">
        <f t="shared" si="8"/>
        <v>44634.267999999996</v>
      </c>
      <c r="D51" t="str">
        <f t="shared" si="9"/>
        <v>vis</v>
      </c>
      <c r="E51">
        <f>VLOOKUP(C51,Active!C$21:E$972,3,FALSE)</f>
        <v>-20061.425852662669</v>
      </c>
      <c r="F51" s="2" t="s">
        <v>63</v>
      </c>
      <c r="G51" t="str">
        <f t="shared" si="10"/>
        <v>44634.268</v>
      </c>
      <c r="H51" s="6">
        <f t="shared" si="11"/>
        <v>-18146</v>
      </c>
      <c r="I51" s="37" t="s">
        <v>193</v>
      </c>
      <c r="J51" s="38" t="s">
        <v>194</v>
      </c>
      <c r="K51" s="37">
        <v>-18146</v>
      </c>
      <c r="L51" s="37" t="s">
        <v>195</v>
      </c>
      <c r="M51" s="38" t="s">
        <v>96</v>
      </c>
      <c r="N51" s="38"/>
      <c r="O51" s="39" t="s">
        <v>97</v>
      </c>
      <c r="P51" s="39" t="s">
        <v>43</v>
      </c>
    </row>
    <row r="52" spans="1:16" ht="12.75" customHeight="1" x14ac:dyDescent="0.2">
      <c r="A52" s="6" t="str">
        <f t="shared" si="6"/>
        <v> MVS 11.14 </v>
      </c>
      <c r="B52" s="2" t="str">
        <f t="shared" si="7"/>
        <v>I</v>
      </c>
      <c r="C52" s="6">
        <f t="shared" si="8"/>
        <v>44637.315999999999</v>
      </c>
      <c r="D52" t="str">
        <f t="shared" si="9"/>
        <v>vis</v>
      </c>
      <c r="E52">
        <f>VLOOKUP(C52,Active!C$21:E$972,3,FALSE)</f>
        <v>-20054.394629695846</v>
      </c>
      <c r="F52" s="2" t="s">
        <v>63</v>
      </c>
      <c r="G52" t="str">
        <f t="shared" si="10"/>
        <v>44637.316</v>
      </c>
      <c r="H52" s="6">
        <f t="shared" si="11"/>
        <v>-18139</v>
      </c>
      <c r="I52" s="37" t="s">
        <v>196</v>
      </c>
      <c r="J52" s="38" t="s">
        <v>197</v>
      </c>
      <c r="K52" s="37">
        <v>-18139</v>
      </c>
      <c r="L52" s="37" t="s">
        <v>198</v>
      </c>
      <c r="M52" s="38" t="s">
        <v>96</v>
      </c>
      <c r="N52" s="38"/>
      <c r="O52" s="39" t="s">
        <v>97</v>
      </c>
      <c r="P52" s="39" t="s">
        <v>43</v>
      </c>
    </row>
    <row r="53" spans="1:16" ht="12.75" customHeight="1" x14ac:dyDescent="0.2">
      <c r="A53" s="6" t="str">
        <f t="shared" si="6"/>
        <v> MVS 11.14 </v>
      </c>
      <c r="B53" s="2" t="str">
        <f t="shared" si="7"/>
        <v>II</v>
      </c>
      <c r="C53" s="6">
        <f t="shared" si="8"/>
        <v>44846.487000000001</v>
      </c>
      <c r="D53" t="str">
        <f t="shared" si="9"/>
        <v>vis</v>
      </c>
      <c r="E53">
        <f>VLOOKUP(C53,Active!C$21:E$972,3,FALSE)</f>
        <v>-19571.872339934715</v>
      </c>
      <c r="F53" s="2" t="s">
        <v>63</v>
      </c>
      <c r="G53" t="str">
        <f t="shared" si="10"/>
        <v>44846.487</v>
      </c>
      <c r="H53" s="6">
        <f t="shared" si="11"/>
        <v>-17656.5</v>
      </c>
      <c r="I53" s="37" t="s">
        <v>199</v>
      </c>
      <c r="J53" s="38" t="s">
        <v>200</v>
      </c>
      <c r="K53" s="37">
        <v>-17656.5</v>
      </c>
      <c r="L53" s="37" t="s">
        <v>167</v>
      </c>
      <c r="M53" s="38" t="s">
        <v>96</v>
      </c>
      <c r="N53" s="38"/>
      <c r="O53" s="39" t="s">
        <v>97</v>
      </c>
      <c r="P53" s="39" t="s">
        <v>43</v>
      </c>
    </row>
    <row r="54" spans="1:16" ht="12.75" customHeight="1" x14ac:dyDescent="0.2">
      <c r="A54" s="6" t="str">
        <f t="shared" si="6"/>
        <v> MVS 11.14 </v>
      </c>
      <c r="B54" s="2" t="str">
        <f t="shared" si="7"/>
        <v>I</v>
      </c>
      <c r="C54" s="6">
        <f t="shared" si="8"/>
        <v>44851.428</v>
      </c>
      <c r="D54" t="str">
        <f t="shared" si="9"/>
        <v>vis</v>
      </c>
      <c r="E54">
        <f>VLOOKUP(C54,Active!C$21:E$972,3,FALSE)</f>
        <v>-19560.474284593824</v>
      </c>
      <c r="F54" s="2" t="s">
        <v>63</v>
      </c>
      <c r="G54" t="str">
        <f t="shared" si="10"/>
        <v>44851.428</v>
      </c>
      <c r="H54" s="6">
        <f t="shared" si="11"/>
        <v>-17645</v>
      </c>
      <c r="I54" s="37" t="s">
        <v>201</v>
      </c>
      <c r="J54" s="38" t="s">
        <v>202</v>
      </c>
      <c r="K54" s="37">
        <v>-17645</v>
      </c>
      <c r="L54" s="37" t="s">
        <v>136</v>
      </c>
      <c r="M54" s="38" t="s">
        <v>96</v>
      </c>
      <c r="N54" s="38"/>
      <c r="O54" s="39" t="s">
        <v>97</v>
      </c>
      <c r="P54" s="39" t="s">
        <v>43</v>
      </c>
    </row>
    <row r="55" spans="1:16" ht="12.75" customHeight="1" x14ac:dyDescent="0.2">
      <c r="A55" s="6" t="str">
        <f t="shared" si="6"/>
        <v> MVS 11.14 </v>
      </c>
      <c r="B55" s="2" t="str">
        <f t="shared" si="7"/>
        <v>I</v>
      </c>
      <c r="C55" s="6">
        <f t="shared" si="8"/>
        <v>44931.199999999997</v>
      </c>
      <c r="D55" t="str">
        <f t="shared" si="9"/>
        <v>vis</v>
      </c>
      <c r="E55">
        <f>VLOOKUP(C55,Active!C$21:E$972,3,FALSE)</f>
        <v>-19376.453707655226</v>
      </c>
      <c r="F55" s="2" t="s">
        <v>63</v>
      </c>
      <c r="G55" t="str">
        <f t="shared" si="10"/>
        <v>44931.200</v>
      </c>
      <c r="H55" s="6">
        <f t="shared" si="11"/>
        <v>-17461</v>
      </c>
      <c r="I55" s="37" t="s">
        <v>203</v>
      </c>
      <c r="J55" s="38" t="s">
        <v>204</v>
      </c>
      <c r="K55" s="37">
        <v>-17461</v>
      </c>
      <c r="L55" s="37" t="s">
        <v>176</v>
      </c>
      <c r="M55" s="38" t="s">
        <v>96</v>
      </c>
      <c r="N55" s="38"/>
      <c r="O55" s="39" t="s">
        <v>97</v>
      </c>
      <c r="P55" s="39" t="s">
        <v>43</v>
      </c>
    </row>
    <row r="56" spans="1:16" ht="12.75" customHeight="1" x14ac:dyDescent="0.2">
      <c r="A56" s="6" t="str">
        <f t="shared" si="6"/>
        <v> MVS 11.14 </v>
      </c>
      <c r="B56" s="2" t="str">
        <f t="shared" si="7"/>
        <v>I</v>
      </c>
      <c r="C56" s="6">
        <f t="shared" si="8"/>
        <v>44986.273999999998</v>
      </c>
      <c r="D56" t="str">
        <f t="shared" si="9"/>
        <v>vis</v>
      </c>
      <c r="E56">
        <f>VLOOKUP(C56,Active!C$21:E$972,3,FALSE)</f>
        <v>-19249.407259599309</v>
      </c>
      <c r="F56" s="2" t="s">
        <v>63</v>
      </c>
      <c r="G56" t="str">
        <f t="shared" si="10"/>
        <v>44986.274</v>
      </c>
      <c r="H56" s="6">
        <f t="shared" si="11"/>
        <v>-17334</v>
      </c>
      <c r="I56" s="37" t="s">
        <v>205</v>
      </c>
      <c r="J56" s="38" t="s">
        <v>206</v>
      </c>
      <c r="K56" s="37">
        <v>-17334</v>
      </c>
      <c r="L56" s="37" t="s">
        <v>207</v>
      </c>
      <c r="M56" s="38" t="s">
        <v>96</v>
      </c>
      <c r="N56" s="38"/>
      <c r="O56" s="39" t="s">
        <v>97</v>
      </c>
      <c r="P56" s="39" t="s">
        <v>43</v>
      </c>
    </row>
    <row r="57" spans="1:16" ht="12.75" customHeight="1" x14ac:dyDescent="0.2">
      <c r="A57" s="6" t="str">
        <f t="shared" si="6"/>
        <v> MVS 11.14 </v>
      </c>
      <c r="B57" s="2" t="str">
        <f t="shared" si="7"/>
        <v>II</v>
      </c>
      <c r="C57" s="6">
        <f t="shared" si="8"/>
        <v>45227.462</v>
      </c>
      <c r="D57" t="str">
        <f t="shared" si="9"/>
        <v>vis</v>
      </c>
      <c r="E57">
        <f>VLOOKUP(C57,Active!C$21:E$972,3,FALSE)</f>
        <v>-18693.027139874739</v>
      </c>
      <c r="F57" s="2" t="s">
        <v>63</v>
      </c>
      <c r="G57" t="str">
        <f t="shared" si="10"/>
        <v>45227.462</v>
      </c>
      <c r="H57" s="6">
        <f t="shared" si="11"/>
        <v>-16777.5</v>
      </c>
      <c r="I57" s="37" t="s">
        <v>208</v>
      </c>
      <c r="J57" s="38" t="s">
        <v>209</v>
      </c>
      <c r="K57" s="37">
        <v>-16777.5</v>
      </c>
      <c r="L57" s="37" t="s">
        <v>210</v>
      </c>
      <c r="M57" s="38" t="s">
        <v>96</v>
      </c>
      <c r="N57" s="38"/>
      <c r="O57" s="39" t="s">
        <v>97</v>
      </c>
      <c r="P57" s="39" t="s">
        <v>43</v>
      </c>
    </row>
    <row r="58" spans="1:16" ht="12.75" customHeight="1" x14ac:dyDescent="0.2">
      <c r="A58" s="6" t="str">
        <f t="shared" si="6"/>
        <v> MVS 11.14 </v>
      </c>
      <c r="B58" s="2" t="str">
        <f t="shared" si="7"/>
        <v>II</v>
      </c>
      <c r="C58" s="6">
        <f t="shared" si="8"/>
        <v>45230.53</v>
      </c>
      <c r="D58" t="str">
        <f t="shared" si="9"/>
        <v>vis</v>
      </c>
      <c r="E58">
        <f>VLOOKUP(C58,Active!C$21:E$972,3,FALSE)</f>
        <v>-18685.949780274284</v>
      </c>
      <c r="F58" s="2" t="s">
        <v>63</v>
      </c>
      <c r="G58" t="str">
        <f t="shared" si="10"/>
        <v>45230.530</v>
      </c>
      <c r="H58" s="6">
        <f t="shared" si="11"/>
        <v>-16770.5</v>
      </c>
      <c r="I58" s="37" t="s">
        <v>211</v>
      </c>
      <c r="J58" s="38" t="s">
        <v>212</v>
      </c>
      <c r="K58" s="37">
        <v>-16770.5</v>
      </c>
      <c r="L58" s="37" t="s">
        <v>170</v>
      </c>
      <c r="M58" s="38" t="s">
        <v>96</v>
      </c>
      <c r="N58" s="38"/>
      <c r="O58" s="39" t="s">
        <v>97</v>
      </c>
      <c r="P58" s="39" t="s">
        <v>43</v>
      </c>
    </row>
    <row r="59" spans="1:16" ht="12.75" customHeight="1" x14ac:dyDescent="0.2">
      <c r="A59" s="6" t="str">
        <f t="shared" si="6"/>
        <v> MVS 11.14 </v>
      </c>
      <c r="B59" s="2" t="str">
        <f t="shared" si="7"/>
        <v>I</v>
      </c>
      <c r="C59" s="6">
        <f t="shared" si="8"/>
        <v>45238.559999999998</v>
      </c>
      <c r="D59" t="str">
        <f t="shared" si="9"/>
        <v>vis</v>
      </c>
      <c r="E59">
        <f>VLOOKUP(C59,Active!C$21:E$972,3,FALSE)</f>
        <v>-18667.425921867616</v>
      </c>
      <c r="F59" s="2" t="s">
        <v>63</v>
      </c>
      <c r="G59" t="str">
        <f t="shared" si="10"/>
        <v>45238.560</v>
      </c>
      <c r="H59" s="6">
        <f t="shared" si="11"/>
        <v>-16752</v>
      </c>
      <c r="I59" s="37" t="s">
        <v>213</v>
      </c>
      <c r="J59" s="38" t="s">
        <v>214</v>
      </c>
      <c r="K59" s="37">
        <v>-16752</v>
      </c>
      <c r="L59" s="37" t="s">
        <v>207</v>
      </c>
      <c r="M59" s="38" t="s">
        <v>96</v>
      </c>
      <c r="N59" s="38"/>
      <c r="O59" s="39" t="s">
        <v>97</v>
      </c>
      <c r="P59" s="39" t="s">
        <v>43</v>
      </c>
    </row>
    <row r="60" spans="1:16" ht="12.75" customHeight="1" x14ac:dyDescent="0.2">
      <c r="A60" s="6" t="str">
        <f t="shared" si="6"/>
        <v> MVS 11.14 </v>
      </c>
      <c r="B60" s="2" t="str">
        <f t="shared" si="7"/>
        <v>I</v>
      </c>
      <c r="C60" s="6">
        <f t="shared" si="8"/>
        <v>45295.398999999998</v>
      </c>
      <c r="D60" t="str">
        <f t="shared" si="9"/>
        <v>vis</v>
      </c>
      <c r="E60">
        <f>VLOOKUP(C60,Active!C$21:E$972,3,FALSE)</f>
        <v>-18536.307915892921</v>
      </c>
      <c r="F60" s="2" t="s">
        <v>63</v>
      </c>
      <c r="G60" t="str">
        <f t="shared" si="10"/>
        <v>45295.399</v>
      </c>
      <c r="H60" s="6">
        <f t="shared" si="11"/>
        <v>-16621</v>
      </c>
      <c r="I60" s="37" t="s">
        <v>215</v>
      </c>
      <c r="J60" s="38" t="s">
        <v>216</v>
      </c>
      <c r="K60" s="37">
        <v>-16621</v>
      </c>
      <c r="L60" s="37" t="s">
        <v>217</v>
      </c>
      <c r="M60" s="38" t="s">
        <v>96</v>
      </c>
      <c r="N60" s="38"/>
      <c r="O60" s="39" t="s">
        <v>97</v>
      </c>
      <c r="P60" s="39" t="s">
        <v>43</v>
      </c>
    </row>
    <row r="61" spans="1:16" ht="12.75" customHeight="1" x14ac:dyDescent="0.2">
      <c r="A61" s="6" t="str">
        <f t="shared" si="6"/>
        <v> MVS 11.14 </v>
      </c>
      <c r="B61" s="2" t="str">
        <f t="shared" si="7"/>
        <v>II</v>
      </c>
      <c r="C61" s="6">
        <f t="shared" si="8"/>
        <v>45566.500999999997</v>
      </c>
      <c r="D61" t="str">
        <f t="shared" si="9"/>
        <v>vis</v>
      </c>
      <c r="E61">
        <f>VLOOKUP(C61,Active!C$21:E$972,3,FALSE)</f>
        <v>-17910.921233232224</v>
      </c>
      <c r="F61" s="2" t="s">
        <v>63</v>
      </c>
      <c r="G61" t="str">
        <f t="shared" si="10"/>
        <v>45566.501</v>
      </c>
      <c r="H61" s="6">
        <f t="shared" si="11"/>
        <v>-15995.5</v>
      </c>
      <c r="I61" s="37" t="s">
        <v>218</v>
      </c>
      <c r="J61" s="38" t="s">
        <v>219</v>
      </c>
      <c r="K61" s="37">
        <v>-15995.5</v>
      </c>
      <c r="L61" s="37" t="s">
        <v>220</v>
      </c>
      <c r="M61" s="38" t="s">
        <v>96</v>
      </c>
      <c r="N61" s="38"/>
      <c r="O61" s="39" t="s">
        <v>97</v>
      </c>
      <c r="P61" s="39" t="s">
        <v>43</v>
      </c>
    </row>
    <row r="62" spans="1:16" ht="12.75" customHeight="1" x14ac:dyDescent="0.2">
      <c r="A62" s="6" t="str">
        <f t="shared" si="6"/>
        <v> MVS 11.14 </v>
      </c>
      <c r="B62" s="2" t="str">
        <f t="shared" si="7"/>
        <v>II</v>
      </c>
      <c r="C62" s="6">
        <f t="shared" si="8"/>
        <v>45621.563000000002</v>
      </c>
      <c r="D62" t="str">
        <f t="shared" si="9"/>
        <v>vis</v>
      </c>
      <c r="E62">
        <f>VLOOKUP(C62,Active!C$21:E$972,3,FALSE)</f>
        <v>-17783.902467156477</v>
      </c>
      <c r="F62" s="2" t="s">
        <v>63</v>
      </c>
      <c r="G62" t="str">
        <f t="shared" si="10"/>
        <v>45621.563</v>
      </c>
      <c r="H62" s="6">
        <f t="shared" si="11"/>
        <v>-15868.5</v>
      </c>
      <c r="I62" s="37" t="s">
        <v>221</v>
      </c>
      <c r="J62" s="38" t="s">
        <v>222</v>
      </c>
      <c r="K62" s="37">
        <v>-15868.5</v>
      </c>
      <c r="L62" s="37" t="s">
        <v>223</v>
      </c>
      <c r="M62" s="38" t="s">
        <v>96</v>
      </c>
      <c r="N62" s="38"/>
      <c r="O62" s="39" t="s">
        <v>97</v>
      </c>
      <c r="P62" s="39" t="s">
        <v>43</v>
      </c>
    </row>
    <row r="63" spans="1:16" ht="12.75" customHeight="1" x14ac:dyDescent="0.2">
      <c r="A63" s="6" t="str">
        <f t="shared" si="6"/>
        <v> MVS 11.14 </v>
      </c>
      <c r="B63" s="2" t="str">
        <f t="shared" si="7"/>
        <v>I</v>
      </c>
      <c r="C63" s="6">
        <f t="shared" si="8"/>
        <v>45623.510999999999</v>
      </c>
      <c r="D63" t="str">
        <f t="shared" si="9"/>
        <v>vis</v>
      </c>
      <c r="E63">
        <f>VLOOKUP(C63,Active!C$21:E$972,3,FALSE)</f>
        <v>-17779.408759039899</v>
      </c>
      <c r="F63" s="2" t="s">
        <v>63</v>
      </c>
      <c r="G63" t="str">
        <f t="shared" si="10"/>
        <v>45623.511</v>
      </c>
      <c r="H63" s="6">
        <f t="shared" si="11"/>
        <v>-15864</v>
      </c>
      <c r="I63" s="37" t="s">
        <v>224</v>
      </c>
      <c r="J63" s="38" t="s">
        <v>225</v>
      </c>
      <c r="K63" s="37">
        <v>-15864</v>
      </c>
      <c r="L63" s="37" t="s">
        <v>226</v>
      </c>
      <c r="M63" s="38" t="s">
        <v>96</v>
      </c>
      <c r="N63" s="38"/>
      <c r="O63" s="39" t="s">
        <v>97</v>
      </c>
      <c r="P63" s="39" t="s">
        <v>43</v>
      </c>
    </row>
    <row r="64" spans="1:16" ht="12.75" customHeight="1" x14ac:dyDescent="0.2">
      <c r="A64" s="6" t="str">
        <f t="shared" si="6"/>
        <v> MVS 11.14 </v>
      </c>
      <c r="B64" s="2" t="str">
        <f t="shared" si="7"/>
        <v>II</v>
      </c>
      <c r="C64" s="6">
        <f t="shared" si="8"/>
        <v>45645.42</v>
      </c>
      <c r="D64" t="str">
        <f t="shared" si="9"/>
        <v>vis</v>
      </c>
      <c r="E64">
        <f>VLOOKUP(C64,Active!C$21:E$972,3,FALSE)</f>
        <v>-17728.868383718385</v>
      </c>
      <c r="F64" s="2" t="s">
        <v>63</v>
      </c>
      <c r="G64" t="str">
        <f t="shared" si="10"/>
        <v>45645.420</v>
      </c>
      <c r="H64" s="6">
        <f t="shared" si="11"/>
        <v>-15813.5</v>
      </c>
      <c r="I64" s="37" t="s">
        <v>227</v>
      </c>
      <c r="J64" s="38" t="s">
        <v>228</v>
      </c>
      <c r="K64" s="37">
        <v>-15813.5</v>
      </c>
      <c r="L64" s="37" t="s">
        <v>229</v>
      </c>
      <c r="M64" s="38" t="s">
        <v>96</v>
      </c>
      <c r="N64" s="38"/>
      <c r="O64" s="39" t="s">
        <v>97</v>
      </c>
      <c r="P64" s="39" t="s">
        <v>43</v>
      </c>
    </row>
    <row r="65" spans="1:16" ht="12.75" customHeight="1" x14ac:dyDescent="0.2">
      <c r="A65" s="6" t="str">
        <f t="shared" si="6"/>
        <v> MVS 11.14 </v>
      </c>
      <c r="B65" s="2" t="str">
        <f t="shared" si="7"/>
        <v>I</v>
      </c>
      <c r="C65" s="6">
        <f t="shared" si="8"/>
        <v>45645.63</v>
      </c>
      <c r="D65" t="str">
        <f t="shared" si="9"/>
        <v>vis</v>
      </c>
      <c r="E65">
        <f>VLOOKUP(C65,Active!C$21:E$972,3,FALSE)</f>
        <v>-17728.383949065163</v>
      </c>
      <c r="F65" s="2" t="s">
        <v>63</v>
      </c>
      <c r="G65" t="str">
        <f t="shared" si="10"/>
        <v>45645.630</v>
      </c>
      <c r="H65" s="6">
        <f t="shared" si="11"/>
        <v>-15813</v>
      </c>
      <c r="I65" s="37" t="s">
        <v>230</v>
      </c>
      <c r="J65" s="38" t="s">
        <v>231</v>
      </c>
      <c r="K65" s="37">
        <v>-15813</v>
      </c>
      <c r="L65" s="37" t="s">
        <v>232</v>
      </c>
      <c r="M65" s="38" t="s">
        <v>96</v>
      </c>
      <c r="N65" s="38"/>
      <c r="O65" s="39" t="s">
        <v>97</v>
      </c>
      <c r="P65" s="39" t="s">
        <v>43</v>
      </c>
    </row>
    <row r="66" spans="1:16" ht="12.75" customHeight="1" x14ac:dyDescent="0.2">
      <c r="A66" s="6" t="str">
        <f t="shared" si="6"/>
        <v> MVS 11.14 </v>
      </c>
      <c r="B66" s="2" t="str">
        <f t="shared" si="7"/>
        <v>II</v>
      </c>
      <c r="C66" s="6">
        <f t="shared" si="8"/>
        <v>45646.29</v>
      </c>
      <c r="D66" t="str">
        <f t="shared" si="9"/>
        <v>vis</v>
      </c>
      <c r="E66">
        <f>VLOOKUP(C66,Active!C$21:E$972,3,FALSE)</f>
        <v>-17726.861440155015</v>
      </c>
      <c r="F66" s="2" t="s">
        <v>63</v>
      </c>
      <c r="G66" t="str">
        <f t="shared" si="10"/>
        <v>45646.290</v>
      </c>
      <c r="H66" s="6">
        <f t="shared" si="11"/>
        <v>-15811.5</v>
      </c>
      <c r="I66" s="37" t="s">
        <v>233</v>
      </c>
      <c r="J66" s="38" t="s">
        <v>234</v>
      </c>
      <c r="K66" s="37">
        <v>-15811.5</v>
      </c>
      <c r="L66" s="37" t="s">
        <v>235</v>
      </c>
      <c r="M66" s="38" t="s">
        <v>96</v>
      </c>
      <c r="N66" s="38"/>
      <c r="O66" s="39" t="s">
        <v>97</v>
      </c>
      <c r="P66" s="39" t="s">
        <v>43</v>
      </c>
    </row>
    <row r="67" spans="1:16" ht="12.75" customHeight="1" x14ac:dyDescent="0.2">
      <c r="A67" s="6" t="str">
        <f t="shared" si="6"/>
        <v> MVS 11.14 </v>
      </c>
      <c r="B67" s="2" t="str">
        <f t="shared" si="7"/>
        <v>I</v>
      </c>
      <c r="C67" s="6">
        <f t="shared" si="8"/>
        <v>45646.5</v>
      </c>
      <c r="D67" t="str">
        <f t="shared" si="9"/>
        <v>vis</v>
      </c>
      <c r="E67">
        <f>VLOOKUP(C67,Active!C$21:E$972,3,FALSE)</f>
        <v>-17726.377005501792</v>
      </c>
      <c r="F67" s="2" t="s">
        <v>63</v>
      </c>
      <c r="G67" t="str">
        <f t="shared" si="10"/>
        <v>45646.500</v>
      </c>
      <c r="H67" s="6">
        <f t="shared" si="11"/>
        <v>-15811</v>
      </c>
      <c r="I67" s="37" t="s">
        <v>236</v>
      </c>
      <c r="J67" s="38" t="s">
        <v>237</v>
      </c>
      <c r="K67" s="37">
        <v>-15811</v>
      </c>
      <c r="L67" s="37" t="s">
        <v>238</v>
      </c>
      <c r="M67" s="38" t="s">
        <v>96</v>
      </c>
      <c r="N67" s="38"/>
      <c r="O67" s="39" t="s">
        <v>97</v>
      </c>
      <c r="P67" s="39" t="s">
        <v>43</v>
      </c>
    </row>
    <row r="68" spans="1:16" ht="12.75" customHeight="1" x14ac:dyDescent="0.2">
      <c r="A68" s="6" t="str">
        <f t="shared" si="6"/>
        <v> MVS 11.14 </v>
      </c>
      <c r="B68" s="2" t="str">
        <f t="shared" si="7"/>
        <v>I</v>
      </c>
      <c r="C68" s="6">
        <f t="shared" si="8"/>
        <v>45647.34</v>
      </c>
      <c r="D68" t="str">
        <f t="shared" si="9"/>
        <v>vis</v>
      </c>
      <c r="E68">
        <f>VLOOKUP(C68,Active!C$21:E$972,3,FALSE)</f>
        <v>-17724.439266888898</v>
      </c>
      <c r="F68" s="2" t="s">
        <v>63</v>
      </c>
      <c r="G68" t="str">
        <f t="shared" si="10"/>
        <v>45647.340</v>
      </c>
      <c r="H68" s="6">
        <f t="shared" si="11"/>
        <v>-15809</v>
      </c>
      <c r="I68" s="37" t="s">
        <v>239</v>
      </c>
      <c r="J68" s="38" t="s">
        <v>240</v>
      </c>
      <c r="K68" s="37">
        <v>-15809</v>
      </c>
      <c r="L68" s="37" t="s">
        <v>144</v>
      </c>
      <c r="M68" s="38" t="s">
        <v>96</v>
      </c>
      <c r="N68" s="38"/>
      <c r="O68" s="39" t="s">
        <v>97</v>
      </c>
      <c r="P68" s="39" t="s">
        <v>43</v>
      </c>
    </row>
    <row r="69" spans="1:16" ht="12.75" customHeight="1" x14ac:dyDescent="0.2">
      <c r="A69" s="6" t="str">
        <f t="shared" si="6"/>
        <v> MVS 11.14 </v>
      </c>
      <c r="B69" s="2" t="str">
        <f t="shared" si="7"/>
        <v>II</v>
      </c>
      <c r="C69" s="6">
        <f t="shared" si="8"/>
        <v>45647.56</v>
      </c>
      <c r="D69" t="str">
        <f t="shared" si="9"/>
        <v>vis</v>
      </c>
      <c r="E69">
        <f>VLOOKUP(C69,Active!C$21:E$972,3,FALSE)</f>
        <v>-17723.931763918848</v>
      </c>
      <c r="F69" s="2" t="s">
        <v>63</v>
      </c>
      <c r="G69" t="str">
        <f t="shared" si="10"/>
        <v>45647.560</v>
      </c>
      <c r="H69" s="6">
        <f t="shared" si="11"/>
        <v>-15808.5</v>
      </c>
      <c r="I69" s="37" t="s">
        <v>241</v>
      </c>
      <c r="J69" s="38" t="s">
        <v>242</v>
      </c>
      <c r="K69" s="37">
        <v>-15808.5</v>
      </c>
      <c r="L69" s="37" t="s">
        <v>167</v>
      </c>
      <c r="M69" s="38" t="s">
        <v>96</v>
      </c>
      <c r="N69" s="38"/>
      <c r="O69" s="39" t="s">
        <v>97</v>
      </c>
      <c r="P69" s="39" t="s">
        <v>43</v>
      </c>
    </row>
    <row r="70" spans="1:16" ht="12.75" customHeight="1" x14ac:dyDescent="0.2">
      <c r="A70" s="6" t="str">
        <f t="shared" si="6"/>
        <v> MVS 11.14 </v>
      </c>
      <c r="B70" s="2" t="str">
        <f t="shared" si="7"/>
        <v>II</v>
      </c>
      <c r="C70" s="6">
        <f t="shared" si="8"/>
        <v>45648.45</v>
      </c>
      <c r="D70" t="str">
        <f t="shared" si="9"/>
        <v>vis</v>
      </c>
      <c r="E70">
        <f>VLOOKUP(C70,Active!C$21:E$972,3,FALSE)</f>
        <v>-17721.878683721847</v>
      </c>
      <c r="F70" s="2" t="s">
        <v>63</v>
      </c>
      <c r="G70" t="str">
        <f t="shared" si="10"/>
        <v>45648.450</v>
      </c>
      <c r="H70" s="6">
        <f t="shared" si="11"/>
        <v>-15806.5</v>
      </c>
      <c r="I70" s="37" t="s">
        <v>243</v>
      </c>
      <c r="J70" s="38" t="s">
        <v>244</v>
      </c>
      <c r="K70" s="37">
        <v>-15806.5</v>
      </c>
      <c r="L70" s="37" t="s">
        <v>245</v>
      </c>
      <c r="M70" s="38" t="s">
        <v>96</v>
      </c>
      <c r="N70" s="38"/>
      <c r="O70" s="39" t="s">
        <v>97</v>
      </c>
      <c r="P70" s="39" t="s">
        <v>43</v>
      </c>
    </row>
    <row r="71" spans="1:16" ht="12.75" customHeight="1" x14ac:dyDescent="0.2">
      <c r="A71" s="6" t="str">
        <f t="shared" si="6"/>
        <v> MVS 11.14 </v>
      </c>
      <c r="B71" s="2" t="str">
        <f t="shared" si="7"/>
        <v>I</v>
      </c>
      <c r="C71" s="6">
        <f t="shared" si="8"/>
        <v>45650.37</v>
      </c>
      <c r="D71" t="str">
        <f t="shared" si="9"/>
        <v>vis</v>
      </c>
      <c r="E71">
        <f>VLOOKUP(C71,Active!C$21:E$972,3,FALSE)</f>
        <v>-17717.449566892345</v>
      </c>
      <c r="F71" s="2" t="s">
        <v>63</v>
      </c>
      <c r="G71" t="str">
        <f t="shared" si="10"/>
        <v>45650.370</v>
      </c>
      <c r="H71" s="6">
        <f t="shared" si="11"/>
        <v>-15802</v>
      </c>
      <c r="I71" s="37" t="s">
        <v>246</v>
      </c>
      <c r="J71" s="38" t="s">
        <v>247</v>
      </c>
      <c r="K71" s="37">
        <v>-15802</v>
      </c>
      <c r="L71" s="37" t="s">
        <v>248</v>
      </c>
      <c r="M71" s="38" t="s">
        <v>96</v>
      </c>
      <c r="N71" s="38"/>
      <c r="O71" s="39" t="s">
        <v>97</v>
      </c>
      <c r="P71" s="39" t="s">
        <v>43</v>
      </c>
    </row>
    <row r="72" spans="1:16" ht="12.75" customHeight="1" x14ac:dyDescent="0.2">
      <c r="A72" s="6" t="str">
        <f t="shared" si="6"/>
        <v> MVS 11.14 </v>
      </c>
      <c r="B72" s="2" t="str">
        <f t="shared" si="7"/>
        <v>II</v>
      </c>
      <c r="C72" s="6">
        <f t="shared" si="8"/>
        <v>45650.61</v>
      </c>
      <c r="D72" t="str">
        <f t="shared" si="9"/>
        <v>vis</v>
      </c>
      <c r="E72">
        <f>VLOOKUP(C72,Active!C$21:E$972,3,FALSE)</f>
        <v>-17716.895927288664</v>
      </c>
      <c r="F72" s="2" t="s">
        <v>63</v>
      </c>
      <c r="G72" t="str">
        <f t="shared" si="10"/>
        <v>45650.610</v>
      </c>
      <c r="H72" s="6">
        <f t="shared" si="11"/>
        <v>-15801.5</v>
      </c>
      <c r="I72" s="37" t="s">
        <v>249</v>
      </c>
      <c r="J72" s="38" t="s">
        <v>250</v>
      </c>
      <c r="K72" s="37">
        <v>-15801.5</v>
      </c>
      <c r="L72" s="37" t="s">
        <v>251</v>
      </c>
      <c r="M72" s="38" t="s">
        <v>96</v>
      </c>
      <c r="N72" s="38"/>
      <c r="O72" s="39" t="s">
        <v>97</v>
      </c>
      <c r="P72" s="39" t="s">
        <v>43</v>
      </c>
    </row>
    <row r="73" spans="1:16" ht="12.75" customHeight="1" x14ac:dyDescent="0.2">
      <c r="A73" s="6" t="str">
        <f t="shared" si="6"/>
        <v> MVS 11.14 </v>
      </c>
      <c r="B73" s="2" t="str">
        <f t="shared" si="7"/>
        <v>II</v>
      </c>
      <c r="C73" s="6">
        <f t="shared" si="8"/>
        <v>45651.47</v>
      </c>
      <c r="D73" t="str">
        <f t="shared" si="9"/>
        <v>vis</v>
      </c>
      <c r="E73">
        <f>VLOOKUP(C73,Active!C$21:E$972,3,FALSE)</f>
        <v>-17714.91205204212</v>
      </c>
      <c r="F73" s="2" t="s">
        <v>63</v>
      </c>
      <c r="G73" t="str">
        <f t="shared" si="10"/>
        <v>45651.470</v>
      </c>
      <c r="H73" s="6">
        <f t="shared" si="11"/>
        <v>-15799.5</v>
      </c>
      <c r="I73" s="37" t="s">
        <v>252</v>
      </c>
      <c r="J73" s="38" t="s">
        <v>253</v>
      </c>
      <c r="K73" s="37">
        <v>-15799.5</v>
      </c>
      <c r="L73" s="37" t="s">
        <v>254</v>
      </c>
      <c r="M73" s="38" t="s">
        <v>96</v>
      </c>
      <c r="N73" s="38"/>
      <c r="O73" s="39" t="s">
        <v>97</v>
      </c>
      <c r="P73" s="39" t="s">
        <v>43</v>
      </c>
    </row>
    <row r="74" spans="1:16" ht="12.75" customHeight="1" x14ac:dyDescent="0.2">
      <c r="A74" s="6" t="str">
        <f t="shared" si="6"/>
        <v> MVS 11.14 </v>
      </c>
      <c r="B74" s="2" t="str">
        <f t="shared" si="7"/>
        <v>II</v>
      </c>
      <c r="C74" s="6">
        <f t="shared" si="8"/>
        <v>45653.57</v>
      </c>
      <c r="D74" t="str">
        <f t="shared" si="9"/>
        <v>vis</v>
      </c>
      <c r="E74">
        <f>VLOOKUP(C74,Active!C$21:E$972,3,FALSE)</f>
        <v>-17710.067705509868</v>
      </c>
      <c r="F74" s="2" t="s">
        <v>63</v>
      </c>
      <c r="G74" t="str">
        <f t="shared" si="10"/>
        <v>45653.570</v>
      </c>
      <c r="H74" s="6">
        <f t="shared" si="11"/>
        <v>-15794.5</v>
      </c>
      <c r="I74" s="37" t="s">
        <v>255</v>
      </c>
      <c r="J74" s="38" t="s">
        <v>256</v>
      </c>
      <c r="K74" s="37">
        <v>-15794.5</v>
      </c>
      <c r="L74" s="37" t="s">
        <v>257</v>
      </c>
      <c r="M74" s="38" t="s">
        <v>96</v>
      </c>
      <c r="N74" s="38"/>
      <c r="O74" s="39" t="s">
        <v>97</v>
      </c>
      <c r="P74" s="39" t="s">
        <v>43</v>
      </c>
    </row>
    <row r="75" spans="1:16" ht="12.75" customHeight="1" x14ac:dyDescent="0.2">
      <c r="A75" s="6" t="str">
        <f t="shared" ref="A75:A86" si="12">P75</f>
        <v> MVS 11.14 </v>
      </c>
      <c r="B75" s="2" t="str">
        <f t="shared" ref="B75:B86" si="13">IF(H75=INT(H75),"I","II")</f>
        <v>II</v>
      </c>
      <c r="C75" s="6">
        <f t="shared" ref="C75:C86" si="14">1*G75</f>
        <v>45671.38</v>
      </c>
      <c r="D75" t="str">
        <f t="shared" ref="D75:D86" si="15">VLOOKUP(F75,I$1:J$5,2,FALSE)</f>
        <v>vis</v>
      </c>
      <c r="E75">
        <f>VLOOKUP(C75,Active!C$21:E$972,3,FALSE)</f>
        <v>-17668.983033252985</v>
      </c>
      <c r="F75" s="2" t="s">
        <v>63</v>
      </c>
      <c r="G75" t="str">
        <f t="shared" ref="G75:G86" si="16">MID(I75,3,LEN(I75)-3)</f>
        <v>45671.380</v>
      </c>
      <c r="H75" s="6">
        <f t="shared" ref="H75:H86" si="17">1*K75</f>
        <v>-15753.5</v>
      </c>
      <c r="I75" s="37" t="s">
        <v>258</v>
      </c>
      <c r="J75" s="38" t="s">
        <v>259</v>
      </c>
      <c r="K75" s="37">
        <v>-15753.5</v>
      </c>
      <c r="L75" s="37" t="s">
        <v>170</v>
      </c>
      <c r="M75" s="38" t="s">
        <v>96</v>
      </c>
      <c r="N75" s="38"/>
      <c r="O75" s="39" t="s">
        <v>97</v>
      </c>
      <c r="P75" s="39" t="s">
        <v>43</v>
      </c>
    </row>
    <row r="76" spans="1:16" ht="12.75" customHeight="1" x14ac:dyDescent="0.2">
      <c r="A76" s="6" t="str">
        <f t="shared" si="12"/>
        <v> MVS 11.14 </v>
      </c>
      <c r="B76" s="2" t="str">
        <f t="shared" si="13"/>
        <v>I</v>
      </c>
      <c r="C76" s="6">
        <f t="shared" si="14"/>
        <v>45672.5</v>
      </c>
      <c r="D76" t="str">
        <f t="shared" si="15"/>
        <v>vis</v>
      </c>
      <c r="E76">
        <f>VLOOKUP(C76,Active!C$21:E$972,3,FALSE)</f>
        <v>-17666.399381769108</v>
      </c>
      <c r="F76" s="2" t="s">
        <v>63</v>
      </c>
      <c r="G76" t="str">
        <f t="shared" si="16"/>
        <v>45672.500</v>
      </c>
      <c r="H76" s="6">
        <f t="shared" si="17"/>
        <v>-15751</v>
      </c>
      <c r="I76" s="37" t="s">
        <v>260</v>
      </c>
      <c r="J76" s="38" t="s">
        <v>261</v>
      </c>
      <c r="K76" s="37">
        <v>-15751</v>
      </c>
      <c r="L76" s="37" t="s">
        <v>251</v>
      </c>
      <c r="M76" s="38" t="s">
        <v>96</v>
      </c>
      <c r="N76" s="38"/>
      <c r="O76" s="39" t="s">
        <v>97</v>
      </c>
      <c r="P76" s="39" t="s">
        <v>43</v>
      </c>
    </row>
    <row r="77" spans="1:16" ht="12.75" customHeight="1" x14ac:dyDescent="0.2">
      <c r="A77" s="6" t="str">
        <f t="shared" si="12"/>
        <v> MVS 11.14 </v>
      </c>
      <c r="B77" s="2" t="str">
        <f t="shared" si="13"/>
        <v>I</v>
      </c>
      <c r="C77" s="6">
        <f t="shared" si="14"/>
        <v>45676.394</v>
      </c>
      <c r="D77" t="str">
        <f t="shared" si="15"/>
        <v>vis</v>
      </c>
      <c r="E77">
        <f>VLOOKUP(C77,Active!C$21:E$972,3,FALSE)</f>
        <v>-17657.416579199296</v>
      </c>
      <c r="F77" s="2" t="s">
        <v>63</v>
      </c>
      <c r="G77" t="str">
        <f t="shared" si="16"/>
        <v>45676.394</v>
      </c>
      <c r="H77" s="6">
        <f t="shared" si="17"/>
        <v>-15742</v>
      </c>
      <c r="I77" s="37" t="s">
        <v>262</v>
      </c>
      <c r="J77" s="38" t="s">
        <v>263</v>
      </c>
      <c r="K77" s="37">
        <v>-15742</v>
      </c>
      <c r="L77" s="37" t="s">
        <v>264</v>
      </c>
      <c r="M77" s="38" t="s">
        <v>96</v>
      </c>
      <c r="N77" s="38"/>
      <c r="O77" s="39" t="s">
        <v>97</v>
      </c>
      <c r="P77" s="39" t="s">
        <v>43</v>
      </c>
    </row>
    <row r="78" spans="1:16" ht="12.75" customHeight="1" x14ac:dyDescent="0.2">
      <c r="A78" s="6" t="str">
        <f t="shared" si="12"/>
        <v>VSB 40 </v>
      </c>
      <c r="B78" s="2" t="str">
        <f t="shared" si="13"/>
        <v>II</v>
      </c>
      <c r="C78" s="6">
        <f t="shared" si="14"/>
        <v>52591.064899999998</v>
      </c>
      <c r="D78" t="str">
        <f t="shared" si="15"/>
        <v>vis</v>
      </c>
      <c r="E78">
        <f>VLOOKUP(C78,Active!C$21:E$972,3,FALSE)</f>
        <v>-1706.4346762938494</v>
      </c>
      <c r="F78" s="2" t="s">
        <v>63</v>
      </c>
      <c r="G78" t="str">
        <f t="shared" si="16"/>
        <v>52591.0649</v>
      </c>
      <c r="H78" s="6">
        <f t="shared" si="17"/>
        <v>209.5</v>
      </c>
      <c r="I78" s="37" t="s">
        <v>265</v>
      </c>
      <c r="J78" s="38" t="s">
        <v>266</v>
      </c>
      <c r="K78" s="37">
        <v>209.5</v>
      </c>
      <c r="L78" s="37" t="s">
        <v>267</v>
      </c>
      <c r="M78" s="38" t="s">
        <v>67</v>
      </c>
      <c r="N78" s="38" t="s">
        <v>68</v>
      </c>
      <c r="O78" s="39" t="s">
        <v>268</v>
      </c>
      <c r="P78" s="40" t="s">
        <v>46</v>
      </c>
    </row>
    <row r="79" spans="1:16" ht="12.75" customHeight="1" x14ac:dyDescent="0.2">
      <c r="A79" s="6" t="str">
        <f t="shared" si="12"/>
        <v>VSB 40 </v>
      </c>
      <c r="B79" s="2" t="str">
        <f t="shared" si="13"/>
        <v>II</v>
      </c>
      <c r="C79" s="6">
        <f t="shared" si="14"/>
        <v>52604.072699999997</v>
      </c>
      <c r="D79" t="str">
        <f t="shared" si="15"/>
        <v>vis</v>
      </c>
      <c r="E79">
        <f>VLOOKUP(C79,Active!C$21:E$972,3,FALSE)</f>
        <v>-1676.4278711403888</v>
      </c>
      <c r="F79" s="2" t="s">
        <v>63</v>
      </c>
      <c r="G79" t="str">
        <f t="shared" si="16"/>
        <v>52604.0727</v>
      </c>
      <c r="H79" s="6">
        <f t="shared" si="17"/>
        <v>239.5</v>
      </c>
      <c r="I79" s="37" t="s">
        <v>269</v>
      </c>
      <c r="J79" s="38" t="s">
        <v>270</v>
      </c>
      <c r="K79" s="37">
        <v>239.5</v>
      </c>
      <c r="L79" s="37" t="s">
        <v>271</v>
      </c>
      <c r="M79" s="38" t="s">
        <v>67</v>
      </c>
      <c r="N79" s="38" t="s">
        <v>68</v>
      </c>
      <c r="O79" s="39" t="s">
        <v>268</v>
      </c>
      <c r="P79" s="40" t="s">
        <v>46</v>
      </c>
    </row>
    <row r="80" spans="1:16" ht="12.75" customHeight="1" x14ac:dyDescent="0.2">
      <c r="A80" s="6" t="str">
        <f t="shared" si="12"/>
        <v>VSB 40 </v>
      </c>
      <c r="B80" s="2" t="str">
        <f t="shared" si="13"/>
        <v>II</v>
      </c>
      <c r="C80" s="6">
        <f t="shared" si="14"/>
        <v>52604.926599999999</v>
      </c>
      <c r="D80" t="str">
        <f t="shared" si="15"/>
        <v>vis</v>
      </c>
      <c r="E80">
        <f>VLOOKUP(C80,Active!C$21:E$972,3,FALSE)</f>
        <v>-1674.4580675671023</v>
      </c>
      <c r="F80" s="2" t="s">
        <v>63</v>
      </c>
      <c r="G80" t="str">
        <f t="shared" si="16"/>
        <v>52604.9266</v>
      </c>
      <c r="H80" s="6">
        <f t="shared" si="17"/>
        <v>241.5</v>
      </c>
      <c r="I80" s="37" t="s">
        <v>272</v>
      </c>
      <c r="J80" s="38" t="s">
        <v>273</v>
      </c>
      <c r="K80" s="37">
        <v>241.5</v>
      </c>
      <c r="L80" s="37" t="s">
        <v>274</v>
      </c>
      <c r="M80" s="38" t="s">
        <v>67</v>
      </c>
      <c r="N80" s="38" t="s">
        <v>68</v>
      </c>
      <c r="O80" s="39" t="s">
        <v>268</v>
      </c>
      <c r="P80" s="40" t="s">
        <v>46</v>
      </c>
    </row>
    <row r="81" spans="1:16" ht="12.75" customHeight="1" x14ac:dyDescent="0.2">
      <c r="A81" s="6" t="str">
        <f t="shared" si="12"/>
        <v>VSB 40 </v>
      </c>
      <c r="B81" s="2" t="str">
        <f t="shared" si="13"/>
        <v>I</v>
      </c>
      <c r="C81" s="6">
        <f t="shared" si="14"/>
        <v>52605.142399999997</v>
      </c>
      <c r="D81" t="str">
        <f t="shared" si="15"/>
        <v>vis</v>
      </c>
      <c r="E81">
        <f>VLOOKUP(C81,Active!C$21:E$972,3,FALSE)</f>
        <v>-1673.9602532901251</v>
      </c>
      <c r="F81" s="2" t="s">
        <v>63</v>
      </c>
      <c r="G81" t="str">
        <f t="shared" si="16"/>
        <v>52605.1424</v>
      </c>
      <c r="H81" s="6">
        <f t="shared" si="17"/>
        <v>242</v>
      </c>
      <c r="I81" s="37" t="s">
        <v>275</v>
      </c>
      <c r="J81" s="38" t="s">
        <v>276</v>
      </c>
      <c r="K81" s="37">
        <v>242</v>
      </c>
      <c r="L81" s="37" t="s">
        <v>277</v>
      </c>
      <c r="M81" s="38" t="s">
        <v>67</v>
      </c>
      <c r="N81" s="38" t="s">
        <v>68</v>
      </c>
      <c r="O81" s="39" t="s">
        <v>268</v>
      </c>
      <c r="P81" s="40" t="s">
        <v>46</v>
      </c>
    </row>
    <row r="82" spans="1:16" ht="12.75" customHeight="1" x14ac:dyDescent="0.2">
      <c r="A82" s="6" t="str">
        <f t="shared" si="12"/>
        <v>VSB 40 </v>
      </c>
      <c r="B82" s="2" t="str">
        <f t="shared" si="13"/>
        <v>I</v>
      </c>
      <c r="C82" s="6">
        <f t="shared" si="14"/>
        <v>52606.018100000001</v>
      </c>
      <c r="D82" t="str">
        <f t="shared" si="15"/>
        <v>vis</v>
      </c>
      <c r="E82">
        <f>VLOOKUP(C82,Active!C$21:E$972,3,FALSE)</f>
        <v>-1671.9401607861653</v>
      </c>
      <c r="F82" s="2" t="s">
        <v>63</v>
      </c>
      <c r="G82" t="str">
        <f t="shared" si="16"/>
        <v>52606.0181</v>
      </c>
      <c r="H82" s="6">
        <f t="shared" si="17"/>
        <v>244</v>
      </c>
      <c r="I82" s="37" t="s">
        <v>278</v>
      </c>
      <c r="J82" s="38" t="s">
        <v>279</v>
      </c>
      <c r="K82" s="37">
        <v>244</v>
      </c>
      <c r="L82" s="37" t="s">
        <v>280</v>
      </c>
      <c r="M82" s="38" t="s">
        <v>67</v>
      </c>
      <c r="N82" s="38" t="s">
        <v>68</v>
      </c>
      <c r="O82" s="39" t="s">
        <v>268</v>
      </c>
      <c r="P82" s="40" t="s">
        <v>46</v>
      </c>
    </row>
    <row r="83" spans="1:16" ht="12.75" customHeight="1" x14ac:dyDescent="0.2">
      <c r="A83" s="6" t="str">
        <f t="shared" si="12"/>
        <v>VSB 40 </v>
      </c>
      <c r="B83" s="2" t="str">
        <f t="shared" si="13"/>
        <v>II</v>
      </c>
      <c r="C83" s="6">
        <f t="shared" si="14"/>
        <v>52606.226999999999</v>
      </c>
      <c r="D83" t="str">
        <f t="shared" si="15"/>
        <v>vis</v>
      </c>
      <c r="E83">
        <f>VLOOKUP(C83,Active!C$21:E$972,3,FALSE)</f>
        <v>-1671.4582636477951</v>
      </c>
      <c r="F83" s="2" t="s">
        <v>63</v>
      </c>
      <c r="G83" t="str">
        <f t="shared" si="16"/>
        <v>52606.2270</v>
      </c>
      <c r="H83" s="6">
        <f t="shared" si="17"/>
        <v>244.5</v>
      </c>
      <c r="I83" s="37" t="s">
        <v>281</v>
      </c>
      <c r="J83" s="38" t="s">
        <v>282</v>
      </c>
      <c r="K83" s="37">
        <v>244.5</v>
      </c>
      <c r="L83" s="37" t="s">
        <v>283</v>
      </c>
      <c r="M83" s="38" t="s">
        <v>67</v>
      </c>
      <c r="N83" s="38" t="s">
        <v>68</v>
      </c>
      <c r="O83" s="39" t="s">
        <v>268</v>
      </c>
      <c r="P83" s="40" t="s">
        <v>46</v>
      </c>
    </row>
    <row r="84" spans="1:16" ht="12.75" customHeight="1" x14ac:dyDescent="0.2">
      <c r="A84" s="6" t="str">
        <f t="shared" si="12"/>
        <v>VSB 40 </v>
      </c>
      <c r="B84" s="2" t="str">
        <f t="shared" si="13"/>
        <v>II</v>
      </c>
      <c r="C84" s="6">
        <f t="shared" si="14"/>
        <v>52614.025800000003</v>
      </c>
      <c r="D84" t="str">
        <f t="shared" si="15"/>
        <v>PE</v>
      </c>
      <c r="E84">
        <f>VLOOKUP(C84,Active!C$21:E$972,3,FALSE)</f>
        <v>-1653.4677447259985</v>
      </c>
      <c r="F84" s="2" t="str">
        <f>LEFT(M84,1)</f>
        <v>E</v>
      </c>
      <c r="G84" t="str">
        <f t="shared" si="16"/>
        <v>52614.0258</v>
      </c>
      <c r="H84" s="6">
        <f t="shared" si="17"/>
        <v>262.5</v>
      </c>
      <c r="I84" s="37" t="s">
        <v>284</v>
      </c>
      <c r="J84" s="38" t="s">
        <v>285</v>
      </c>
      <c r="K84" s="37">
        <v>262.5</v>
      </c>
      <c r="L84" s="37" t="s">
        <v>286</v>
      </c>
      <c r="M84" s="38" t="s">
        <v>67</v>
      </c>
      <c r="N84" s="38" t="s">
        <v>68</v>
      </c>
      <c r="O84" s="39" t="s">
        <v>268</v>
      </c>
      <c r="P84" s="40" t="s">
        <v>46</v>
      </c>
    </row>
    <row r="85" spans="1:16" ht="12.75" customHeight="1" x14ac:dyDescent="0.2">
      <c r="A85" s="6" t="str">
        <f t="shared" si="12"/>
        <v>OEJV 0107 </v>
      </c>
      <c r="B85" s="2" t="str">
        <f t="shared" si="13"/>
        <v>I</v>
      </c>
      <c r="C85" s="6">
        <f t="shared" si="14"/>
        <v>54747.410199999998</v>
      </c>
      <c r="D85" t="str">
        <f t="shared" si="15"/>
        <v>CCD</v>
      </c>
      <c r="E85" t="e">
        <f>VLOOKUP(C85,Active!C$21:E$972,3,FALSE)</f>
        <v>#N/A</v>
      </c>
      <c r="F85" s="2" t="str">
        <f>LEFT(M85,1)</f>
        <v>C</v>
      </c>
      <c r="G85" t="str">
        <f t="shared" si="16"/>
        <v>54747.4102</v>
      </c>
      <c r="H85" s="6">
        <f t="shared" si="17"/>
        <v>5184</v>
      </c>
      <c r="I85" s="37" t="s">
        <v>287</v>
      </c>
      <c r="J85" s="38" t="s">
        <v>288</v>
      </c>
      <c r="K85" s="37">
        <v>5184</v>
      </c>
      <c r="L85" s="37" t="s">
        <v>289</v>
      </c>
      <c r="M85" s="38" t="s">
        <v>74</v>
      </c>
      <c r="N85" s="38" t="s">
        <v>58</v>
      </c>
      <c r="O85" s="39" t="s">
        <v>290</v>
      </c>
      <c r="P85" s="40" t="s">
        <v>291</v>
      </c>
    </row>
    <row r="86" spans="1:16" ht="12.75" customHeight="1" x14ac:dyDescent="0.2">
      <c r="A86" s="6" t="str">
        <f t="shared" si="12"/>
        <v>BAVM 225 </v>
      </c>
      <c r="B86" s="2" t="str">
        <f t="shared" si="13"/>
        <v>I</v>
      </c>
      <c r="C86" s="6">
        <f t="shared" si="14"/>
        <v>55849.324800000002</v>
      </c>
      <c r="D86" t="str">
        <f t="shared" si="15"/>
        <v>vis</v>
      </c>
      <c r="E86">
        <f>VLOOKUP(C86,Active!C$21:E$972,3,FALSE)</f>
        <v>5809.8224893020733</v>
      </c>
      <c r="F86" s="2" t="s">
        <v>63</v>
      </c>
      <c r="G86" t="str">
        <f t="shared" si="16"/>
        <v>55849.3248</v>
      </c>
      <c r="H86" s="6">
        <f t="shared" si="17"/>
        <v>7726</v>
      </c>
      <c r="I86" s="37" t="s">
        <v>292</v>
      </c>
      <c r="J86" s="38" t="s">
        <v>293</v>
      </c>
      <c r="K86" s="37">
        <v>7726</v>
      </c>
      <c r="L86" s="37" t="s">
        <v>294</v>
      </c>
      <c r="M86" s="38" t="s">
        <v>74</v>
      </c>
      <c r="N86" s="38" t="s">
        <v>295</v>
      </c>
      <c r="O86" s="39" t="s">
        <v>296</v>
      </c>
      <c r="P86" s="40" t="s">
        <v>52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78" r:id="rId7"/>
    <hyperlink ref="P79" r:id="rId8"/>
    <hyperlink ref="P80" r:id="rId9"/>
    <hyperlink ref="P81" r:id="rId10"/>
    <hyperlink ref="P82" r:id="rId11"/>
    <hyperlink ref="P83" r:id="rId12"/>
    <hyperlink ref="P84" r:id="rId13"/>
    <hyperlink ref="P85" r:id="rId14"/>
    <hyperlink ref="P86" r:id="rId15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2024-03-09T03:04:43Z</dcterms:created>
  <dcterms:modified xsi:type="dcterms:W3CDTF">2024-03-09T03:04:43Z</dcterms:modified>
</cp:coreProperties>
</file>