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92AD8D0-18AC-4001-A400-E0DBEA52FA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Inactive" sheetId="1" r:id="rId2"/>
  </sheets>
  <calcPr calcId="181029"/>
</workbook>
</file>

<file path=xl/calcChain.xml><?xml version="1.0" encoding="utf-8"?>
<calcChain xmlns="http://schemas.openxmlformats.org/spreadsheetml/2006/main">
  <c r="E35" i="2" l="1"/>
  <c r="F35" i="2" s="1"/>
  <c r="G35" i="2" s="1"/>
  <c r="K35" i="2" s="1"/>
  <c r="Q35" i="2"/>
  <c r="E21" i="2"/>
  <c r="F21" i="2" s="1"/>
  <c r="G21" i="2" s="1"/>
  <c r="H21" i="2" s="1"/>
  <c r="Q21" i="2"/>
  <c r="C21" i="2"/>
  <c r="C17" i="2" s="1"/>
  <c r="A21" i="2"/>
  <c r="F14" i="2"/>
  <c r="E34" i="2"/>
  <c r="F34" i="2" s="1"/>
  <c r="G34" i="2" s="1"/>
  <c r="K34" i="2" s="1"/>
  <c r="Q34" i="2"/>
  <c r="E33" i="2"/>
  <c r="F33" i="2" s="1"/>
  <c r="G33" i="2" s="1"/>
  <c r="K33" i="2" s="1"/>
  <c r="Q33" i="2"/>
  <c r="F31" i="2"/>
  <c r="G31" i="2" s="1"/>
  <c r="K31" i="2" s="1"/>
  <c r="E28" i="2"/>
  <c r="F28" i="2" s="1"/>
  <c r="G28" i="2" s="1"/>
  <c r="K28" i="2" s="1"/>
  <c r="E29" i="2"/>
  <c r="F29" i="2" s="1"/>
  <c r="G29" i="2" s="1"/>
  <c r="K29" i="2" s="1"/>
  <c r="E30" i="2"/>
  <c r="F30" i="2" s="1"/>
  <c r="G30" i="2" s="1"/>
  <c r="K30" i="2" s="1"/>
  <c r="E31" i="2"/>
  <c r="E32" i="2"/>
  <c r="F32" i="2" s="1"/>
  <c r="G32" i="2" s="1"/>
  <c r="K32" i="2" s="1"/>
  <c r="D9" i="2"/>
  <c r="C9" i="2"/>
  <c r="Q28" i="2"/>
  <c r="Q29" i="2"/>
  <c r="Q30" i="2"/>
  <c r="Q31" i="2"/>
  <c r="Q32" i="2"/>
  <c r="E26" i="2"/>
  <c r="F26" i="2" s="1"/>
  <c r="G26" i="2" s="1"/>
  <c r="K26" i="2" s="1"/>
  <c r="E27" i="2"/>
  <c r="F27" i="2"/>
  <c r="G27" i="2" s="1"/>
  <c r="K27" i="2" s="1"/>
  <c r="E23" i="2"/>
  <c r="F23" i="2" s="1"/>
  <c r="G23" i="2" s="1"/>
  <c r="K23" i="2" s="1"/>
  <c r="E24" i="2"/>
  <c r="F24" i="2" s="1"/>
  <c r="G24" i="2" s="1"/>
  <c r="K24" i="2" s="1"/>
  <c r="E25" i="2"/>
  <c r="F25" i="2" s="1"/>
  <c r="G25" i="2" s="1"/>
  <c r="K25" i="2" s="1"/>
  <c r="Q26" i="2"/>
  <c r="Q27" i="2"/>
  <c r="E22" i="2"/>
  <c r="F22" i="2" s="1"/>
  <c r="G22" i="2" s="1"/>
  <c r="K22" i="2" s="1"/>
  <c r="Q22" i="2"/>
  <c r="Q23" i="2"/>
  <c r="Q24" i="2"/>
  <c r="Q25" i="2"/>
  <c r="E22" i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E21" i="1"/>
  <c r="F21" i="1"/>
  <c r="G21" i="1"/>
  <c r="H21" i="1"/>
  <c r="E14" i="1"/>
  <c r="E15" i="1" s="1"/>
  <c r="G11" i="1"/>
  <c r="C17" i="1"/>
  <c r="Q21" i="1"/>
  <c r="C11" i="2"/>
  <c r="C12" i="2"/>
  <c r="C11" i="1"/>
  <c r="O35" i="2" l="1"/>
  <c r="O21" i="2"/>
  <c r="F15" i="2"/>
  <c r="O34" i="2"/>
  <c r="C16" i="2"/>
  <c r="D18" i="2" s="1"/>
  <c r="O32" i="2"/>
  <c r="O26" i="2"/>
  <c r="O25" i="2"/>
  <c r="C15" i="2"/>
  <c r="F16" i="2" s="1"/>
  <c r="O28" i="2"/>
  <c r="O31" i="2"/>
  <c r="O29" i="2"/>
  <c r="O23" i="2"/>
  <c r="O24" i="2"/>
  <c r="O30" i="2"/>
  <c r="O27" i="2"/>
  <c r="O33" i="2"/>
  <c r="O22" i="2"/>
  <c r="C12" i="1"/>
  <c r="F17" i="2" l="1"/>
  <c r="F18" i="2"/>
  <c r="C16" i="1"/>
  <c r="D18" i="1" s="1"/>
  <c r="O21" i="1"/>
  <c r="O24" i="1"/>
  <c r="O22" i="1"/>
  <c r="O23" i="1"/>
  <c r="C15" i="1"/>
  <c r="C18" i="2"/>
  <c r="C18" i="1" l="1"/>
  <c r="E16" i="1"/>
  <c r="E17" i="1" s="1"/>
</calcChain>
</file>

<file path=xl/sharedStrings.xml><?xml version="1.0" encoding="utf-8"?>
<sst xmlns="http://schemas.openxmlformats.org/spreadsheetml/2006/main" count="142" uniqueCount="63">
  <si>
    <t>OEJV 0189</t>
  </si>
  <si>
    <t>OEJV 0198</t>
  </si>
  <si>
    <t>PE</t>
  </si>
  <si>
    <t>CCD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</si>
  <si>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</si>
  <si>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</si>
  <si>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</si>
  <si>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</si>
  <si>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</si>
  <si>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</si>
  <si>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</si>
  <si>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</si>
  <si>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</si>
  <si>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</si>
  <si>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</si>
  <si>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</si>
  <si>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</si>
  <si>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</si>
  <si>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</si>
  <si>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</si>
  <si>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</si>
  <si>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</si>
  <si>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</si>
  <si>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</si>
  <si>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</si>
  <si>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</si>
  <si>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</si>
  <si>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</si>
  <si>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</si>
  <si>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</si>
  <si>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</si>
  <si>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</si>
  <si>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</si>
  <si>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</si>
  <si>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</si>
  <si>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</si>
  <si>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</si>
  <si>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</si>
  <si>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</si>
  <si>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</si>
  <si>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</si>
  <si>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</si>
  <si>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</si>
  <si>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DX Tuc / GSC 9130-1530</t>
  </si>
  <si>
    <t>not avail.</t>
  </si>
  <si>
    <t>J.M. Kreiner, 2004, Acta Astronomica, vol. 54, pp 207-210.</t>
  </si>
  <si>
    <t>Kreiner</t>
  </si>
  <si>
    <t>EW</t>
  </si>
  <si>
    <t>Szalai 2007</t>
  </si>
  <si>
    <t>Szalai 2007A&amp;A...465..943</t>
  </si>
  <si>
    <t>II</t>
  </si>
  <si>
    <t>I</t>
  </si>
  <si>
    <t>Szalai</t>
  </si>
  <si>
    <t>OEJV 0130</t>
  </si>
  <si>
    <t>vis</t>
  </si>
  <si>
    <t>BMGA</t>
  </si>
  <si>
    <t>RAA</t>
  </si>
  <si>
    <t>VSS SEB Gp</t>
  </si>
  <si>
    <t xml:space="preserve">Mag </t>
  </si>
  <si>
    <t>Next ToM-P</t>
  </si>
  <si>
    <t>Next ToM-S</t>
  </si>
  <si>
    <t>9.36-9.68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</si>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</sst>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1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11" fillId="0" borderId="0" xfId="0" applyFont="1" applyAlignment="1"/>
    <xf numFmtId="0" fontId="0" fillId="0" borderId="5" xfId="0" applyBorder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/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165" fontId="31" fillId="0" borderId="0" xfId="0" applyNumberFormat="1" applyFont="1" applyAlignment="1">
      <alignment horizontal="left"/>
    </xf>
    <xf numFmtId="0" fontId="7" fillId="0" borderId="0" xfId="0" applyFont="1" applyAlignment="1"/>
    <xf numFmtId="0" fontId="20" fillId="0" borderId="0" xfId="0" applyFont="1" applyAlignment="1"/>
    <xf numFmtId="0" fontId="5" fillId="0" borderId="0" xfId="0" applyFont="1" applyAlignment="1"/>
    <xf numFmtId="0" fontId="0" fillId="24" borderId="11" xfId="0" applyFill="1" applyBorder="1" applyAlignment="1">
      <alignment horizontal="right" vertical="center"/>
    </xf>
    <xf numFmtId="0" fontId="20" fillId="24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32" fillId="0" borderId="14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22" fontId="31" fillId="0" borderId="14" xfId="0" applyNumberFormat="1" applyFont="1" applyBorder="1" applyAlignment="1">
      <alignment horizontal="right" vertical="center"/>
    </xf>
    <xf numFmtId="22" fontId="31" fillId="0" borderId="15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33" fillId="0" borderId="0" xfId="0" applyFont="1" applyAlignment="1"/>
    <xf numFmtId="0" fontId="31" fillId="0" borderId="0" xfId="0" applyFont="1" applyAlignment="1" applyProtection="1">
      <alignment horizontal="center"/>
      <protection locked="0"/>
    </xf>
    <xf numFmtId="165" fontId="33" fillId="0" borderId="0" xfId="0" applyNumberFormat="1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Tuc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  <c:pt idx="14">
                    <c:v>1.3999999999999999E-4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  <c:pt idx="1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10607</c:v>
                </c:pt>
                <c:pt idx="2">
                  <c:v>12428.5</c:v>
                </c:pt>
                <c:pt idx="3">
                  <c:v>12431.5</c:v>
                </c:pt>
                <c:pt idx="4">
                  <c:v>12434</c:v>
                </c:pt>
                <c:pt idx="5">
                  <c:v>18253</c:v>
                </c:pt>
                <c:pt idx="6">
                  <c:v>18253</c:v>
                </c:pt>
                <c:pt idx="7">
                  <c:v>25143.5</c:v>
                </c:pt>
                <c:pt idx="8">
                  <c:v>25146</c:v>
                </c:pt>
                <c:pt idx="9">
                  <c:v>25146.5</c:v>
                </c:pt>
                <c:pt idx="10">
                  <c:v>26315.5</c:v>
                </c:pt>
                <c:pt idx="11">
                  <c:v>26342</c:v>
                </c:pt>
                <c:pt idx="12">
                  <c:v>30943</c:v>
                </c:pt>
                <c:pt idx="13">
                  <c:v>31075.5</c:v>
                </c:pt>
                <c:pt idx="14">
                  <c:v>32072.5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E7-47F8-B98D-B2A7D8E853F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  <c:pt idx="14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  <c:pt idx="1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10607</c:v>
                </c:pt>
                <c:pt idx="2">
                  <c:v>12428.5</c:v>
                </c:pt>
                <c:pt idx="3">
                  <c:v>12431.5</c:v>
                </c:pt>
                <c:pt idx="4">
                  <c:v>12434</c:v>
                </c:pt>
                <c:pt idx="5">
                  <c:v>18253</c:v>
                </c:pt>
                <c:pt idx="6">
                  <c:v>18253</c:v>
                </c:pt>
                <c:pt idx="7">
                  <c:v>25143.5</c:v>
                </c:pt>
                <c:pt idx="8">
                  <c:v>25146</c:v>
                </c:pt>
                <c:pt idx="9">
                  <c:v>25146.5</c:v>
                </c:pt>
                <c:pt idx="10">
                  <c:v>26315.5</c:v>
                </c:pt>
                <c:pt idx="11">
                  <c:v>26342</c:v>
                </c:pt>
                <c:pt idx="12">
                  <c:v>30943</c:v>
                </c:pt>
                <c:pt idx="13">
                  <c:v>31075.5</c:v>
                </c:pt>
                <c:pt idx="14">
                  <c:v>32072.5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E7-47F8-B98D-B2A7D8E853F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  <c:pt idx="14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  <c:pt idx="1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10607</c:v>
                </c:pt>
                <c:pt idx="2">
                  <c:v>12428.5</c:v>
                </c:pt>
                <c:pt idx="3">
                  <c:v>12431.5</c:v>
                </c:pt>
                <c:pt idx="4">
                  <c:v>12434</c:v>
                </c:pt>
                <c:pt idx="5">
                  <c:v>18253</c:v>
                </c:pt>
                <c:pt idx="6">
                  <c:v>18253</c:v>
                </c:pt>
                <c:pt idx="7">
                  <c:v>25143.5</c:v>
                </c:pt>
                <c:pt idx="8">
                  <c:v>25146</c:v>
                </c:pt>
                <c:pt idx="9">
                  <c:v>25146.5</c:v>
                </c:pt>
                <c:pt idx="10">
                  <c:v>26315.5</c:v>
                </c:pt>
                <c:pt idx="11">
                  <c:v>26342</c:v>
                </c:pt>
                <c:pt idx="12">
                  <c:v>30943</c:v>
                </c:pt>
                <c:pt idx="13">
                  <c:v>31075.5</c:v>
                </c:pt>
                <c:pt idx="14">
                  <c:v>32072.5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E7-47F8-B98D-B2A7D8E853F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  <c:pt idx="14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  <c:pt idx="1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10607</c:v>
                </c:pt>
                <c:pt idx="2">
                  <c:v>12428.5</c:v>
                </c:pt>
                <c:pt idx="3">
                  <c:v>12431.5</c:v>
                </c:pt>
                <c:pt idx="4">
                  <c:v>12434</c:v>
                </c:pt>
                <c:pt idx="5">
                  <c:v>18253</c:v>
                </c:pt>
                <c:pt idx="6">
                  <c:v>18253</c:v>
                </c:pt>
                <c:pt idx="7">
                  <c:v>25143.5</c:v>
                </c:pt>
                <c:pt idx="8">
                  <c:v>25146</c:v>
                </c:pt>
                <c:pt idx="9">
                  <c:v>25146.5</c:v>
                </c:pt>
                <c:pt idx="10">
                  <c:v>26315.5</c:v>
                </c:pt>
                <c:pt idx="11">
                  <c:v>26342</c:v>
                </c:pt>
                <c:pt idx="12">
                  <c:v>30943</c:v>
                </c:pt>
                <c:pt idx="13">
                  <c:v>31075.5</c:v>
                </c:pt>
                <c:pt idx="14">
                  <c:v>32072.5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4.6929999371059239E-4</c:v>
                </c:pt>
                <c:pt idx="2">
                  <c:v>2.2149994038045406E-5</c:v>
                </c:pt>
                <c:pt idx="3">
                  <c:v>6.918500002939254E-4</c:v>
                </c:pt>
                <c:pt idx="4">
                  <c:v>1.1166000040248036E-3</c:v>
                </c:pt>
                <c:pt idx="5">
                  <c:v>-1.5655299997888505E-2</c:v>
                </c:pt>
                <c:pt idx="6">
                  <c:v>-7.655299996258691E-3</c:v>
                </c:pt>
                <c:pt idx="7">
                  <c:v>-2.8399349874234758E-2</c:v>
                </c:pt>
                <c:pt idx="8">
                  <c:v>-2.9074599769955967E-2</c:v>
                </c:pt>
                <c:pt idx="9">
                  <c:v>-2.9029649776930455E-2</c:v>
                </c:pt>
                <c:pt idx="10">
                  <c:v>-2.8866549997474067E-2</c:v>
                </c:pt>
                <c:pt idx="11">
                  <c:v>-3.2254200006718747E-2</c:v>
                </c:pt>
                <c:pt idx="12">
                  <c:v>-4.2632300210243557E-2</c:v>
                </c:pt>
                <c:pt idx="13">
                  <c:v>-4.288254986749962E-2</c:v>
                </c:pt>
                <c:pt idx="14">
                  <c:v>-4.3572250069701113E-2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E7-47F8-B98D-B2A7D8E853F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  <c:pt idx="14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  <c:pt idx="1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10607</c:v>
                </c:pt>
                <c:pt idx="2">
                  <c:v>12428.5</c:v>
                </c:pt>
                <c:pt idx="3">
                  <c:v>12431.5</c:v>
                </c:pt>
                <c:pt idx="4">
                  <c:v>12434</c:v>
                </c:pt>
                <c:pt idx="5">
                  <c:v>18253</c:v>
                </c:pt>
                <c:pt idx="6">
                  <c:v>18253</c:v>
                </c:pt>
                <c:pt idx="7">
                  <c:v>25143.5</c:v>
                </c:pt>
                <c:pt idx="8">
                  <c:v>25146</c:v>
                </c:pt>
                <c:pt idx="9">
                  <c:v>25146.5</c:v>
                </c:pt>
                <c:pt idx="10">
                  <c:v>26315.5</c:v>
                </c:pt>
                <c:pt idx="11">
                  <c:v>26342</c:v>
                </c:pt>
                <c:pt idx="12">
                  <c:v>30943</c:v>
                </c:pt>
                <c:pt idx="13">
                  <c:v>31075.5</c:v>
                </c:pt>
                <c:pt idx="14">
                  <c:v>32072.5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E7-47F8-B98D-B2A7D8E853F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  <c:pt idx="14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  <c:pt idx="1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10607</c:v>
                </c:pt>
                <c:pt idx="2">
                  <c:v>12428.5</c:v>
                </c:pt>
                <c:pt idx="3">
                  <c:v>12431.5</c:v>
                </c:pt>
                <c:pt idx="4">
                  <c:v>12434</c:v>
                </c:pt>
                <c:pt idx="5">
                  <c:v>18253</c:v>
                </c:pt>
                <c:pt idx="6">
                  <c:v>18253</c:v>
                </c:pt>
                <c:pt idx="7">
                  <c:v>25143.5</c:v>
                </c:pt>
                <c:pt idx="8">
                  <c:v>25146</c:v>
                </c:pt>
                <c:pt idx="9">
                  <c:v>25146.5</c:v>
                </c:pt>
                <c:pt idx="10">
                  <c:v>26315.5</c:v>
                </c:pt>
                <c:pt idx="11">
                  <c:v>26342</c:v>
                </c:pt>
                <c:pt idx="12">
                  <c:v>30943</c:v>
                </c:pt>
                <c:pt idx="13">
                  <c:v>31075.5</c:v>
                </c:pt>
                <c:pt idx="14">
                  <c:v>32072.5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E7-47F8-B98D-B2A7D8E853F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  <c:pt idx="14">
                    <c:v>1.3999999999999999E-4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  <c:pt idx="14">
                    <c:v>1.3999999999999999E-4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10607</c:v>
                </c:pt>
                <c:pt idx="2">
                  <c:v>12428.5</c:v>
                </c:pt>
                <c:pt idx="3">
                  <c:v>12431.5</c:v>
                </c:pt>
                <c:pt idx="4">
                  <c:v>12434</c:v>
                </c:pt>
                <c:pt idx="5">
                  <c:v>18253</c:v>
                </c:pt>
                <c:pt idx="6">
                  <c:v>18253</c:v>
                </c:pt>
                <c:pt idx="7">
                  <c:v>25143.5</c:v>
                </c:pt>
                <c:pt idx="8">
                  <c:v>25146</c:v>
                </c:pt>
                <c:pt idx="9">
                  <c:v>25146.5</c:v>
                </c:pt>
                <c:pt idx="10">
                  <c:v>26315.5</c:v>
                </c:pt>
                <c:pt idx="11">
                  <c:v>26342</c:v>
                </c:pt>
                <c:pt idx="12">
                  <c:v>30943</c:v>
                </c:pt>
                <c:pt idx="13">
                  <c:v>31075.5</c:v>
                </c:pt>
                <c:pt idx="14">
                  <c:v>32072.5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E7-47F8-B98D-B2A7D8E853F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10607</c:v>
                </c:pt>
                <c:pt idx="2">
                  <c:v>12428.5</c:v>
                </c:pt>
                <c:pt idx="3">
                  <c:v>12431.5</c:v>
                </c:pt>
                <c:pt idx="4">
                  <c:v>12434</c:v>
                </c:pt>
                <c:pt idx="5">
                  <c:v>18253</c:v>
                </c:pt>
                <c:pt idx="6">
                  <c:v>18253</c:v>
                </c:pt>
                <c:pt idx="7">
                  <c:v>25143.5</c:v>
                </c:pt>
                <c:pt idx="8">
                  <c:v>25146</c:v>
                </c:pt>
                <c:pt idx="9">
                  <c:v>25146.5</c:v>
                </c:pt>
                <c:pt idx="10">
                  <c:v>26315.5</c:v>
                </c:pt>
                <c:pt idx="11">
                  <c:v>26342</c:v>
                </c:pt>
                <c:pt idx="12">
                  <c:v>30943</c:v>
                </c:pt>
                <c:pt idx="13">
                  <c:v>31075.5</c:v>
                </c:pt>
                <c:pt idx="14">
                  <c:v>32072.5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2.7833162524415485E-2</c:v>
                </c:pt>
                <c:pt idx="1">
                  <c:v>4.0519819988922463E-3</c:v>
                </c:pt>
                <c:pt idx="2">
                  <c:v>-3.1870205052374201E-5</c:v>
                </c:pt>
                <c:pt idx="3">
                  <c:v>-3.8596286090986087E-5</c:v>
                </c:pt>
                <c:pt idx="4">
                  <c:v>-4.4201353623162659E-5</c:v>
                </c:pt>
                <c:pt idx="5">
                  <c:v>-1.3090556541519811E-2</c:v>
                </c:pt>
                <c:pt idx="6">
                  <c:v>-1.3090556541519811E-2</c:v>
                </c:pt>
                <c:pt idx="7">
                  <c:v>-2.853924367370779E-2</c:v>
                </c:pt>
                <c:pt idx="8">
                  <c:v>-2.8544848741239963E-2</c:v>
                </c:pt>
                <c:pt idx="9">
                  <c:v>-2.8545969754746402E-2</c:v>
                </c:pt>
                <c:pt idx="10">
                  <c:v>-3.1166899332792659E-2</c:v>
                </c:pt>
                <c:pt idx="11">
                  <c:v>-3.1226313048633741E-2</c:v>
                </c:pt>
                <c:pt idx="12">
                  <c:v>-4.1541879334853447E-2</c:v>
                </c:pt>
                <c:pt idx="13">
                  <c:v>-4.1838947914058865E-2</c:v>
                </c:pt>
                <c:pt idx="14">
                  <c:v>-4.4074248845891305E-2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E7-47F8-B98D-B2A7D8E85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185776"/>
        <c:axId val="1"/>
      </c:scatterChart>
      <c:valAx>
        <c:axId val="688185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185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Tuc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Inactive!$D$21:$D$239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F2-4B95-8328-90E60C72693A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Szalai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Inactive!$I$21:$I$999</c:f>
              <c:numCache>
                <c:formatCode>General</c:formatCode>
                <c:ptCount val="979"/>
                <c:pt idx="1">
                  <c:v>-5.3822500194655731E-4</c:v>
                </c:pt>
                <c:pt idx="2">
                  <c:v>1.3132500316714868E-4</c:v>
                </c:pt>
                <c:pt idx="3">
                  <c:v>5.5595000594621524E-4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F2-4B95-8328-90E60C72693A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F2-4B95-8328-90E60C72693A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F2-4B95-8328-90E60C72693A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F2-4B95-8328-90E60C72693A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F2-4B95-8328-90E60C72693A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F2-4B95-8328-90E60C72693A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Inactive!$O$21:$O$999</c:f>
              <c:numCache>
                <c:formatCode>General</c:formatCode>
                <c:ptCount val="979"/>
                <c:pt idx="0">
                  <c:v>-1.6603107473760201E-6</c:v>
                </c:pt>
                <c:pt idx="1">
                  <c:v>5.0156172380656121E-5</c:v>
                </c:pt>
                <c:pt idx="2">
                  <c:v>5.0241513829672918E-5</c:v>
                </c:pt>
                <c:pt idx="3">
                  <c:v>5.0312631703853583E-5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F2-4B95-8328-90E60C726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196216"/>
        <c:axId val="1"/>
      </c:scatterChart>
      <c:valAx>
        <c:axId val="688196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19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7518796992481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D7CCFF19-1418-C488-DAF9-2316061A8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1AD6E9-EE30-E8D0-F83A-CB0762FAF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3.28515625" customWidth="1"/>
  </cols>
  <sheetData>
    <row r="1" spans="1:20" ht="20.25" x14ac:dyDescent="0.3">
      <c r="A1" s="1" t="s">
        <v>43</v>
      </c>
      <c r="T1" s="43"/>
    </row>
    <row r="2" spans="1:20" ht="12.95" customHeight="1" x14ac:dyDescent="0.2">
      <c r="A2" t="s">
        <v>28</v>
      </c>
      <c r="B2" t="s">
        <v>47</v>
      </c>
      <c r="D2" s="3"/>
      <c r="E2" s="29"/>
      <c r="T2" s="43"/>
    </row>
    <row r="3" spans="1:20" ht="12.95" customHeight="1" thickBot="1" x14ac:dyDescent="0.25">
      <c r="T3" s="43"/>
    </row>
    <row r="4" spans="1:20" ht="12.95" customHeight="1" thickTop="1" thickBot="1" x14ac:dyDescent="0.25">
      <c r="A4" s="5" t="s">
        <v>4</v>
      </c>
      <c r="C4" s="8" t="s">
        <v>44</v>
      </c>
      <c r="D4" s="9" t="s">
        <v>44</v>
      </c>
    </row>
    <row r="5" spans="1:20" ht="12.95" customHeight="1" thickTop="1" x14ac:dyDescent="0.2">
      <c r="A5" s="11" t="s">
        <v>34</v>
      </c>
      <c r="B5" s="12"/>
      <c r="C5" s="13">
        <v>-9.5</v>
      </c>
      <c r="D5" s="12" t="s">
        <v>35</v>
      </c>
    </row>
    <row r="6" spans="1:20" ht="12.95" customHeight="1" x14ac:dyDescent="0.2">
      <c r="A6" s="5" t="s">
        <v>5</v>
      </c>
    </row>
    <row r="7" spans="1:20" ht="12.95" customHeight="1" x14ac:dyDescent="0.2">
      <c r="A7" t="s">
        <v>6</v>
      </c>
      <c r="C7" s="43">
        <v>48500.254000000001</v>
      </c>
      <c r="D7" s="43" t="s">
        <v>62</v>
      </c>
    </row>
    <row r="8" spans="1:20" ht="12.95" customHeight="1" x14ac:dyDescent="0.2">
      <c r="A8" t="s">
        <v>7</v>
      </c>
      <c r="C8" s="43">
        <v>0.3771101</v>
      </c>
      <c r="D8" s="43" t="s">
        <v>62</v>
      </c>
    </row>
    <row r="9" spans="1:20" ht="12.95" customHeight="1" x14ac:dyDescent="0.2">
      <c r="A9" s="27" t="s">
        <v>39</v>
      </c>
      <c r="B9" s="28">
        <v>22</v>
      </c>
      <c r="C9" s="25" t="str">
        <f>"F"&amp;B9</f>
        <v>F22</v>
      </c>
      <c r="D9" s="26" t="str">
        <f>"G"&amp;B9</f>
        <v>G22</v>
      </c>
    </row>
    <row r="10" spans="1:20" ht="12.95" customHeight="1" thickBot="1" x14ac:dyDescent="0.25">
      <c r="A10" s="12"/>
      <c r="B10" s="12"/>
      <c r="C10" s="4" t="s">
        <v>24</v>
      </c>
      <c r="D10" s="4" t="s">
        <v>25</v>
      </c>
      <c r="E10" s="12"/>
    </row>
    <row r="11" spans="1:20" ht="12.95" customHeight="1" x14ac:dyDescent="0.2">
      <c r="A11" s="12" t="s">
        <v>19</v>
      </c>
      <c r="B11" s="12"/>
      <c r="C11" s="24">
        <f ca="1">INTERCEPT(INDIRECT($D$9):G992,INDIRECT($C$9):F992)</f>
        <v>2.7833162524415485E-2</v>
      </c>
      <c r="D11" s="3"/>
      <c r="E11" s="12"/>
    </row>
    <row r="12" spans="1:20" ht="12.95" customHeight="1" x14ac:dyDescent="0.2">
      <c r="A12" s="12" t="s">
        <v>20</v>
      </c>
      <c r="B12" s="12"/>
      <c r="C12" s="24">
        <f ca="1">SLOPE(INDIRECT($D$9):G992,INDIRECT($C$9):F992)</f>
        <v>-2.242027012871051E-6</v>
      </c>
      <c r="D12" s="3"/>
      <c r="E12" s="45" t="s">
        <v>58</v>
      </c>
      <c r="F12" s="46" t="s">
        <v>61</v>
      </c>
    </row>
    <row r="13" spans="1:20" ht="12.95" customHeight="1" x14ac:dyDescent="0.2">
      <c r="A13" s="12" t="s">
        <v>23</v>
      </c>
      <c r="B13" s="12"/>
      <c r="C13" s="3" t="s">
        <v>17</v>
      </c>
      <c r="E13" s="47" t="s">
        <v>40</v>
      </c>
      <c r="F13" s="48">
        <v>1</v>
      </c>
    </row>
    <row r="14" spans="1:20" ht="12.95" customHeight="1" x14ac:dyDescent="0.2">
      <c r="A14" s="12"/>
      <c r="B14" s="12"/>
      <c r="C14" s="12"/>
      <c r="E14" s="47" t="s">
        <v>36</v>
      </c>
      <c r="F14" s="49">
        <f ca="1">NOW()+15018.5+$C$5/24</f>
        <v>60689.722305555551</v>
      </c>
    </row>
    <row r="15" spans="1:20" ht="12.95" customHeight="1" x14ac:dyDescent="0.2">
      <c r="A15" s="14" t="s">
        <v>21</v>
      </c>
      <c r="B15" s="12"/>
      <c r="C15" s="15">
        <f ca="1">(C7+C11)+(C8+C12)*INT(MAX(F21:F3533))</f>
        <v>60594.885054072169</v>
      </c>
      <c r="E15" s="50" t="s">
        <v>41</v>
      </c>
      <c r="F15" s="49">
        <f ca="1">ROUND(2*($F$14-$C$7)/$C$8,0)/2+$F$13</f>
        <v>32324.5</v>
      </c>
    </row>
    <row r="16" spans="1:20" ht="12.95" customHeight="1" x14ac:dyDescent="0.2">
      <c r="A16" s="18" t="s">
        <v>8</v>
      </c>
      <c r="B16" s="12"/>
      <c r="C16" s="19">
        <f ca="1">+C8+C12</f>
        <v>0.37710785797298713</v>
      </c>
      <c r="E16" s="50" t="s">
        <v>42</v>
      </c>
      <c r="F16" s="49">
        <f ca="1">ROUND(2*($F$14-$C$15)/$C$16,0)/2+$F$13</f>
        <v>252.5</v>
      </c>
    </row>
    <row r="17" spans="1:21" ht="12.95" customHeight="1" thickBot="1" x14ac:dyDescent="0.25">
      <c r="A17" s="16" t="s">
        <v>33</v>
      </c>
      <c r="B17" s="12"/>
      <c r="C17" s="12">
        <f>COUNT(C21:C2191)</f>
        <v>15</v>
      </c>
      <c r="E17" s="50" t="s">
        <v>59</v>
      </c>
      <c r="F17" s="51">
        <f ca="1">+$C$15+$C$16*$F$16-15018.5-$C$5/24</f>
        <v>45672.000621543681</v>
      </c>
    </row>
    <row r="18" spans="1:21" ht="12.95" customHeight="1" thickTop="1" thickBot="1" x14ac:dyDescent="0.25">
      <c r="A18" s="18" t="s">
        <v>9</v>
      </c>
      <c r="B18" s="12"/>
      <c r="C18" s="21">
        <f ca="1">+C15</f>
        <v>60594.885054072169</v>
      </c>
      <c r="D18" s="22">
        <f ca="1">+C16</f>
        <v>0.37710785797298713</v>
      </c>
      <c r="E18" s="53" t="s">
        <v>60</v>
      </c>
      <c r="F18" s="52">
        <f ca="1">+($C$15+$C$16*$F$16)-($C$16/2)-15018.5-$C$5/24</f>
        <v>45671.812067614694</v>
      </c>
    </row>
    <row r="19" spans="1:21" ht="12.95" customHeight="1" thickTop="1" x14ac:dyDescent="0.2">
      <c r="E19" s="16"/>
      <c r="F19" s="20"/>
    </row>
    <row r="20" spans="1:21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62</v>
      </c>
      <c r="I20" s="7" t="s">
        <v>54</v>
      </c>
      <c r="J20" s="7" t="s">
        <v>2</v>
      </c>
      <c r="K20" s="7" t="s">
        <v>3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21" ht="12.95" customHeight="1" x14ac:dyDescent="0.2">
      <c r="A21" t="str">
        <f>$D$7</f>
        <v>VSX</v>
      </c>
      <c r="C21" s="10">
        <f>$C$7</f>
        <v>48500.254000000001</v>
      </c>
      <c r="D21" s="40">
        <v>7.4320000000000002E-3</v>
      </c>
      <c r="E21" s="44">
        <f t="shared" ref="E21:E34" si="0">+(C21-C$7)/C$8</f>
        <v>0</v>
      </c>
      <c r="F21">
        <f t="shared" ref="F21:F34" si="1">ROUND(2*E21,0)/2</f>
        <v>0</v>
      </c>
      <c r="G21">
        <f t="shared" ref="G21:G34" si="2">+C21-(C$7+F21*C$8)</f>
        <v>0</v>
      </c>
      <c r="H21">
        <f>+G21</f>
        <v>0</v>
      </c>
      <c r="O21">
        <f t="shared" ref="O21:O34" ca="1" si="3">+C$11+C$12*$F21</f>
        <v>2.7833162524415485E-2</v>
      </c>
      <c r="Q21" s="2">
        <f t="shared" ref="Q21:Q34" si="4">+C21-15018.5</f>
        <v>33481.754000000001</v>
      </c>
    </row>
    <row r="22" spans="1:21" ht="12.95" customHeight="1" x14ac:dyDescent="0.2">
      <c r="A22" t="s">
        <v>46</v>
      </c>
      <c r="C22" s="10">
        <v>52500.261299999998</v>
      </c>
      <c r="D22" s="10" t="s">
        <v>17</v>
      </c>
      <c r="E22" s="31">
        <f t="shared" si="0"/>
        <v>10607.001244464143</v>
      </c>
      <c r="F22">
        <f t="shared" si="1"/>
        <v>10607</v>
      </c>
      <c r="G22" s="31">
        <f t="shared" si="2"/>
        <v>4.6929999371059239E-4</v>
      </c>
      <c r="K22">
        <f t="shared" ref="K22:K34" si="5">+G22</f>
        <v>4.6929999371059239E-4</v>
      </c>
      <c r="O22">
        <f t="shared" ca="1" si="3"/>
        <v>4.0519819988922463E-3</v>
      </c>
      <c r="Q22" s="2">
        <f t="shared" si="4"/>
        <v>37481.761299999998</v>
      </c>
      <c r="U22" t="s">
        <v>45</v>
      </c>
    </row>
    <row r="23" spans="1:21" ht="12.95" customHeight="1" x14ac:dyDescent="0.2">
      <c r="A23" t="s">
        <v>48</v>
      </c>
      <c r="B23" s="3" t="s">
        <v>50</v>
      </c>
      <c r="C23" s="10">
        <v>53187.166899999997</v>
      </c>
      <c r="D23" s="10"/>
      <c r="E23" s="31">
        <f t="shared" si="0"/>
        <v>12428.50005873615</v>
      </c>
      <c r="F23">
        <f t="shared" si="1"/>
        <v>12428.5</v>
      </c>
      <c r="G23" s="31">
        <f t="shared" si="2"/>
        <v>2.2149994038045406E-5</v>
      </c>
      <c r="K23">
        <f t="shared" si="5"/>
        <v>2.2149994038045406E-5</v>
      </c>
      <c r="O23">
        <f t="shared" ca="1" si="3"/>
        <v>-3.1870205052374201E-5</v>
      </c>
      <c r="Q23" s="2">
        <f t="shared" si="4"/>
        <v>38168.666899999997</v>
      </c>
      <c r="U23" t="s">
        <v>49</v>
      </c>
    </row>
    <row r="24" spans="1:21" ht="12.95" customHeight="1" x14ac:dyDescent="0.2">
      <c r="A24" t="s">
        <v>48</v>
      </c>
      <c r="B24" s="3" t="s">
        <v>50</v>
      </c>
      <c r="C24" s="10">
        <v>53188.298900000002</v>
      </c>
      <c r="D24" s="10"/>
      <c r="E24" s="31">
        <f t="shared" si="0"/>
        <v>12431.501834610106</v>
      </c>
      <c r="F24">
        <f t="shared" si="1"/>
        <v>12431.5</v>
      </c>
      <c r="G24" s="31">
        <f t="shared" si="2"/>
        <v>6.918500002939254E-4</v>
      </c>
      <c r="K24">
        <f t="shared" si="5"/>
        <v>6.918500002939254E-4</v>
      </c>
      <c r="O24">
        <f t="shared" ca="1" si="3"/>
        <v>-3.8596286090986087E-5</v>
      </c>
      <c r="Q24" s="2">
        <f t="shared" si="4"/>
        <v>38169.798900000002</v>
      </c>
      <c r="U24" t="s">
        <v>49</v>
      </c>
    </row>
    <row r="25" spans="1:21" ht="12.95" customHeight="1" x14ac:dyDescent="0.2">
      <c r="A25" t="s">
        <v>48</v>
      </c>
      <c r="B25" s="3" t="s">
        <v>51</v>
      </c>
      <c r="C25" s="10">
        <v>53189.242100000003</v>
      </c>
      <c r="D25" s="10"/>
      <c r="E25" s="31">
        <f t="shared" si="0"/>
        <v>12434.002960939</v>
      </c>
      <c r="F25">
        <f t="shared" si="1"/>
        <v>12434</v>
      </c>
      <c r="G25" s="31">
        <f t="shared" si="2"/>
        <v>1.1166000040248036E-3</v>
      </c>
      <c r="K25">
        <f t="shared" si="5"/>
        <v>1.1166000040248036E-3</v>
      </c>
      <c r="O25">
        <f t="shared" ca="1" si="3"/>
        <v>-4.4201353623162659E-5</v>
      </c>
      <c r="Q25" s="2">
        <f t="shared" si="4"/>
        <v>38170.742100000003</v>
      </c>
      <c r="U25" t="s">
        <v>49</v>
      </c>
    </row>
    <row r="26" spans="1:21" ht="12.95" customHeight="1" x14ac:dyDescent="0.2">
      <c r="A26" s="32" t="s">
        <v>53</v>
      </c>
      <c r="B26" s="33" t="s">
        <v>51</v>
      </c>
      <c r="C26" s="34">
        <v>55383.629000000001</v>
      </c>
      <c r="D26" s="34">
        <v>8.9999999999999993E-3</v>
      </c>
      <c r="E26" s="35">
        <f t="shared" si="0"/>
        <v>18252.958486129119</v>
      </c>
      <c r="F26">
        <f t="shared" si="1"/>
        <v>18253</v>
      </c>
      <c r="G26" s="31">
        <f t="shared" si="2"/>
        <v>-1.5655299997888505E-2</v>
      </c>
      <c r="K26">
        <f t="shared" si="5"/>
        <v>-1.5655299997888505E-2</v>
      </c>
      <c r="O26">
        <f t="shared" ca="1" si="3"/>
        <v>-1.3090556541519811E-2</v>
      </c>
      <c r="Q26" s="2">
        <f t="shared" si="4"/>
        <v>40365.129000000001</v>
      </c>
    </row>
    <row r="27" spans="1:21" ht="12.95" customHeight="1" x14ac:dyDescent="0.2">
      <c r="A27" s="32" t="s">
        <v>53</v>
      </c>
      <c r="B27" s="33" t="s">
        <v>51</v>
      </c>
      <c r="C27" s="34">
        <v>55383.637000000002</v>
      </c>
      <c r="D27" s="34">
        <v>8.9999999999999993E-3</v>
      </c>
      <c r="E27" s="35">
        <f t="shared" si="0"/>
        <v>18252.979700092896</v>
      </c>
      <c r="F27">
        <f t="shared" si="1"/>
        <v>18253</v>
      </c>
      <c r="G27" s="31">
        <f t="shared" si="2"/>
        <v>-7.655299996258691E-3</v>
      </c>
      <c r="K27">
        <f t="shared" si="5"/>
        <v>-7.655299996258691E-3</v>
      </c>
      <c r="O27">
        <f t="shared" ca="1" si="3"/>
        <v>-1.3090556541519811E-2</v>
      </c>
      <c r="Q27" s="2">
        <f t="shared" si="4"/>
        <v>40365.137000000002</v>
      </c>
    </row>
    <row r="28" spans="1:21" ht="12.95" customHeight="1" x14ac:dyDescent="0.2">
      <c r="A28" s="36" t="s">
        <v>0</v>
      </c>
      <c r="B28" s="37" t="s">
        <v>50</v>
      </c>
      <c r="C28" s="36">
        <v>57982.093400000129</v>
      </c>
      <c r="D28" s="36">
        <v>1.8E-3</v>
      </c>
      <c r="E28" s="35">
        <f t="shared" si="0"/>
        <v>25143.424692152577</v>
      </c>
      <c r="F28">
        <f t="shared" si="1"/>
        <v>25143.5</v>
      </c>
      <c r="G28" s="31">
        <f t="shared" si="2"/>
        <v>-2.8399349874234758E-2</v>
      </c>
      <c r="K28">
        <f t="shared" si="5"/>
        <v>-2.8399349874234758E-2</v>
      </c>
      <c r="O28">
        <f t="shared" ca="1" si="3"/>
        <v>-2.853924367370779E-2</v>
      </c>
      <c r="Q28" s="2">
        <f t="shared" si="4"/>
        <v>42963.593400000129</v>
      </c>
    </row>
    <row r="29" spans="1:21" ht="12.95" customHeight="1" x14ac:dyDescent="0.2">
      <c r="A29" s="36" t="s">
        <v>0</v>
      </c>
      <c r="B29" s="37" t="s">
        <v>51</v>
      </c>
      <c r="C29" s="36">
        <v>57983.035500000231</v>
      </c>
      <c r="D29" s="36">
        <v>1.8E-3</v>
      </c>
      <c r="E29" s="35">
        <f t="shared" si="0"/>
        <v>25145.92290156172</v>
      </c>
      <c r="F29">
        <f t="shared" si="1"/>
        <v>25146</v>
      </c>
      <c r="G29" s="31">
        <f t="shared" si="2"/>
        <v>-2.9074599769955967E-2</v>
      </c>
      <c r="K29">
        <f t="shared" si="5"/>
        <v>-2.9074599769955967E-2</v>
      </c>
      <c r="O29">
        <f t="shared" ca="1" si="3"/>
        <v>-2.8544848741239963E-2</v>
      </c>
      <c r="Q29" s="2">
        <f t="shared" si="4"/>
        <v>42964.535500000231</v>
      </c>
    </row>
    <row r="30" spans="1:21" ht="12.95" customHeight="1" x14ac:dyDescent="0.2">
      <c r="A30" s="36" t="s">
        <v>0</v>
      </c>
      <c r="B30" s="37" t="s">
        <v>50</v>
      </c>
      <c r="C30" s="36">
        <v>57983.224100000225</v>
      </c>
      <c r="D30" s="36">
        <v>1.9E-3</v>
      </c>
      <c r="E30" s="35">
        <f t="shared" si="0"/>
        <v>25146.423020757662</v>
      </c>
      <c r="F30">
        <f t="shared" si="1"/>
        <v>25146.5</v>
      </c>
      <c r="G30" s="31">
        <f t="shared" si="2"/>
        <v>-2.9029649776930455E-2</v>
      </c>
      <c r="K30">
        <f t="shared" si="5"/>
        <v>-2.9029649776930455E-2</v>
      </c>
      <c r="O30">
        <f t="shared" ca="1" si="3"/>
        <v>-2.8545969754746402E-2</v>
      </c>
      <c r="Q30" s="2">
        <f t="shared" si="4"/>
        <v>42964.724100000225</v>
      </c>
    </row>
    <row r="31" spans="1:21" ht="12.95" customHeight="1" x14ac:dyDescent="0.2">
      <c r="A31" s="36" t="s">
        <v>1</v>
      </c>
      <c r="B31" s="37" t="s">
        <v>50</v>
      </c>
      <c r="C31" s="36">
        <v>58424.065970000003</v>
      </c>
      <c r="D31" s="36">
        <v>4.6000000000000001E-4</v>
      </c>
      <c r="E31" s="35">
        <f t="shared" si="0"/>
        <v>26315.423453256761</v>
      </c>
      <c r="F31">
        <f t="shared" si="1"/>
        <v>26315.5</v>
      </c>
      <c r="G31" s="31">
        <f t="shared" si="2"/>
        <v>-2.8866549997474067E-2</v>
      </c>
      <c r="K31">
        <f t="shared" si="5"/>
        <v>-2.8866549997474067E-2</v>
      </c>
      <c r="O31">
        <f t="shared" ca="1" si="3"/>
        <v>-3.1166899332792659E-2</v>
      </c>
      <c r="Q31" s="2">
        <f t="shared" si="4"/>
        <v>43405.565970000003</v>
      </c>
    </row>
    <row r="32" spans="1:21" ht="12.95" customHeight="1" x14ac:dyDescent="0.2">
      <c r="A32" s="36" t="s">
        <v>1</v>
      </c>
      <c r="B32" s="37" t="s">
        <v>51</v>
      </c>
      <c r="C32" s="36">
        <v>58434.055999999997</v>
      </c>
      <c r="D32" s="36">
        <v>1.9E-3</v>
      </c>
      <c r="E32" s="35">
        <f t="shared" si="0"/>
        <v>26341.914470071195</v>
      </c>
      <c r="F32">
        <f t="shared" si="1"/>
        <v>26342</v>
      </c>
      <c r="G32" s="31">
        <f t="shared" si="2"/>
        <v>-3.2254200006718747E-2</v>
      </c>
      <c r="K32">
        <f t="shared" si="5"/>
        <v>-3.2254200006718747E-2</v>
      </c>
      <c r="O32">
        <f t="shared" ca="1" si="3"/>
        <v>-3.1226313048633741E-2</v>
      </c>
      <c r="Q32" s="2">
        <f t="shared" si="4"/>
        <v>43415.555999999997</v>
      </c>
    </row>
    <row r="33" spans="1:21" ht="12.95" customHeight="1" x14ac:dyDescent="0.2">
      <c r="A33" s="38" t="s">
        <v>55</v>
      </c>
      <c r="B33" s="39" t="s">
        <v>51</v>
      </c>
      <c r="C33" s="40">
        <v>60169.129191999789</v>
      </c>
      <c r="D33" s="41">
        <v>2.333E-3</v>
      </c>
      <c r="E33" s="35">
        <f t="shared" si="0"/>
        <v>30942.886949990967</v>
      </c>
      <c r="F33">
        <f t="shared" si="1"/>
        <v>30943</v>
      </c>
      <c r="G33" s="31">
        <f t="shared" si="2"/>
        <v>-4.2632300210243557E-2</v>
      </c>
      <c r="K33">
        <f t="shared" si="5"/>
        <v>-4.2632300210243557E-2</v>
      </c>
      <c r="O33">
        <f t="shared" ca="1" si="3"/>
        <v>-4.1541879334853447E-2</v>
      </c>
      <c r="Q33" s="2">
        <f t="shared" si="4"/>
        <v>45150.629191999789</v>
      </c>
      <c r="U33" s="42" t="s">
        <v>57</v>
      </c>
    </row>
    <row r="34" spans="1:21" ht="12.95" customHeight="1" x14ac:dyDescent="0.2">
      <c r="A34" s="38" t="s">
        <v>56</v>
      </c>
      <c r="B34" s="39" t="s">
        <v>50</v>
      </c>
      <c r="C34" s="40">
        <v>60219.096030000132</v>
      </c>
      <c r="D34" s="40">
        <v>7.4320000000000002E-3</v>
      </c>
      <c r="E34" s="35">
        <f t="shared" si="0"/>
        <v>31075.386286392571</v>
      </c>
      <c r="F34">
        <f t="shared" si="1"/>
        <v>31075.5</v>
      </c>
      <c r="G34" s="31">
        <f t="shared" si="2"/>
        <v>-4.288254986749962E-2</v>
      </c>
      <c r="K34">
        <f t="shared" si="5"/>
        <v>-4.288254986749962E-2</v>
      </c>
      <c r="O34">
        <f t="shared" ca="1" si="3"/>
        <v>-4.1838947914058865E-2</v>
      </c>
      <c r="Q34" s="2">
        <f t="shared" si="4"/>
        <v>45200.596030000132</v>
      </c>
      <c r="U34" s="42" t="s">
        <v>57</v>
      </c>
    </row>
    <row r="35" spans="1:21" ht="12.95" customHeight="1" x14ac:dyDescent="0.25">
      <c r="A35" s="54" t="s">
        <v>56</v>
      </c>
      <c r="B35" s="55" t="s">
        <v>51</v>
      </c>
      <c r="C35" s="56">
        <v>60595.074109999929</v>
      </c>
      <c r="D35" s="56">
        <v>1.3999999999999999E-4</v>
      </c>
      <c r="E35" s="35">
        <f t="shared" ref="E35" si="6">+(C35-C$7)/C$8</f>
        <v>32072.384457483178</v>
      </c>
      <c r="F35">
        <f t="shared" ref="F35" si="7">ROUND(2*E35,0)/2</f>
        <v>32072.5</v>
      </c>
      <c r="G35" s="31">
        <f t="shared" ref="G35" si="8">+C35-(C$7+F35*C$8)</f>
        <v>-4.3572250069701113E-2</v>
      </c>
      <c r="K35">
        <f t="shared" ref="K35" si="9">+G35</f>
        <v>-4.3572250069701113E-2</v>
      </c>
      <c r="O35">
        <f t="shared" ref="O35" ca="1" si="10">+C$11+C$12*$F35</f>
        <v>-4.4074248845891305E-2</v>
      </c>
      <c r="Q35" s="2">
        <f t="shared" ref="Q35" si="11">+C35-15018.5</f>
        <v>45576.574109999929</v>
      </c>
      <c r="U35" s="42" t="s">
        <v>57</v>
      </c>
    </row>
    <row r="36" spans="1:21" ht="12.95" customHeight="1" x14ac:dyDescent="0.2">
      <c r="C36" s="10"/>
      <c r="D36" s="10"/>
    </row>
    <row r="37" spans="1:21" ht="12.95" customHeight="1" x14ac:dyDescent="0.2">
      <c r="C37" s="10"/>
      <c r="D37" s="10"/>
    </row>
    <row r="38" spans="1:21" ht="12.95" customHeight="1" x14ac:dyDescent="0.2">
      <c r="C38" s="10"/>
      <c r="D38" s="10"/>
    </row>
    <row r="39" spans="1:21" ht="12.95" customHeight="1" x14ac:dyDescent="0.2">
      <c r="C39" s="10"/>
      <c r="D39" s="10"/>
    </row>
    <row r="40" spans="1:21" ht="12.95" customHeight="1" x14ac:dyDescent="0.2">
      <c r="C40" s="10"/>
      <c r="D40" s="10"/>
    </row>
    <row r="41" spans="1:21" ht="12.95" customHeight="1" x14ac:dyDescent="0.2">
      <c r="C41" s="10"/>
      <c r="D41" s="10"/>
    </row>
    <row r="42" spans="1:21" ht="12.95" customHeight="1" x14ac:dyDescent="0.2">
      <c r="C42" s="10"/>
      <c r="D42" s="10"/>
    </row>
    <row r="43" spans="1:21" ht="12.95" customHeight="1" x14ac:dyDescent="0.2">
      <c r="C43" s="10"/>
      <c r="D43" s="10"/>
    </row>
    <row r="44" spans="1:21" ht="12.95" customHeight="1" x14ac:dyDescent="0.2">
      <c r="C44" s="10"/>
      <c r="D44" s="10"/>
    </row>
    <row r="45" spans="1:21" ht="12.95" customHeight="1" x14ac:dyDescent="0.2">
      <c r="C45" s="10"/>
      <c r="D45" s="10"/>
    </row>
    <row r="46" spans="1:21" ht="12.95" customHeight="1" x14ac:dyDescent="0.2">
      <c r="C46" s="10"/>
      <c r="D46" s="10"/>
    </row>
    <row r="47" spans="1:21" ht="12.95" customHeight="1" x14ac:dyDescent="0.2">
      <c r="C47" s="10"/>
      <c r="D47" s="10"/>
    </row>
    <row r="48" spans="1:21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ht="12.95" customHeight="1" x14ac:dyDescent="0.2">
      <c r="C53" s="10"/>
      <c r="D53" s="10"/>
    </row>
    <row r="54" spans="3:4" ht="12.95" customHeight="1" x14ac:dyDescent="0.2">
      <c r="C54" s="10"/>
      <c r="D54" s="10"/>
    </row>
    <row r="55" spans="3:4" ht="12.95" customHeight="1" x14ac:dyDescent="0.2">
      <c r="C55" s="10"/>
      <c r="D55" s="10"/>
    </row>
    <row r="56" spans="3:4" ht="12.95" customHeight="1" x14ac:dyDescent="0.2">
      <c r="C56" s="10"/>
      <c r="D56" s="10"/>
    </row>
    <row r="57" spans="3:4" ht="12.95" customHeight="1" x14ac:dyDescent="0.2">
      <c r="C57" s="10"/>
      <c r="D57" s="10"/>
    </row>
    <row r="58" spans="3:4" ht="12.95" customHeight="1" x14ac:dyDescent="0.2">
      <c r="C58" s="10"/>
      <c r="D58" s="10"/>
    </row>
    <row r="59" spans="3:4" ht="12.95" customHeight="1" x14ac:dyDescent="0.2">
      <c r="C59" s="10"/>
      <c r="D59" s="10"/>
    </row>
    <row r="60" spans="3:4" ht="12.95" customHeight="1" x14ac:dyDescent="0.2">
      <c r="C60" s="10"/>
      <c r="D60" s="10"/>
    </row>
    <row r="61" spans="3:4" ht="12.95" customHeight="1" x14ac:dyDescent="0.2">
      <c r="C61" s="10"/>
      <c r="D61" s="10"/>
    </row>
    <row r="62" spans="3:4" ht="12.95" customHeight="1" x14ac:dyDescent="0.2">
      <c r="C62" s="10"/>
      <c r="D62" s="10"/>
    </row>
    <row r="63" spans="3:4" ht="12.95" customHeight="1" x14ac:dyDescent="0.2">
      <c r="C63" s="10"/>
      <c r="D63" s="10"/>
    </row>
    <row r="64" spans="3:4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ht="12.95" customHeight="1" x14ac:dyDescent="0.2">
      <c r="C102" s="10"/>
      <c r="D102" s="10"/>
    </row>
    <row r="103" spans="3:4" ht="12.95" customHeight="1" x14ac:dyDescent="0.2">
      <c r="C103" s="10"/>
      <c r="D103" s="10"/>
    </row>
    <row r="104" spans="3:4" ht="12.95" customHeight="1" x14ac:dyDescent="0.2">
      <c r="C104" s="10"/>
      <c r="D104" s="10"/>
    </row>
    <row r="105" spans="3:4" ht="12.95" customHeight="1" x14ac:dyDescent="0.2">
      <c r="C105" s="10"/>
      <c r="D105" s="10"/>
    </row>
    <row r="106" spans="3:4" ht="12.95" customHeight="1" x14ac:dyDescent="0.2">
      <c r="C106" s="10"/>
      <c r="D106" s="10"/>
    </row>
    <row r="107" spans="3:4" ht="12.95" customHeight="1" x14ac:dyDescent="0.2">
      <c r="C107" s="10"/>
      <c r="D107" s="10"/>
    </row>
    <row r="108" spans="3:4" ht="12.95" customHeight="1" x14ac:dyDescent="0.2">
      <c r="C108" s="10"/>
      <c r="D108" s="10"/>
    </row>
    <row r="109" spans="3:4" ht="12.95" customHeight="1" x14ac:dyDescent="0.2">
      <c r="C109" s="10"/>
      <c r="D109" s="10"/>
    </row>
    <row r="110" spans="3:4" ht="12.95" customHeight="1" x14ac:dyDescent="0.2">
      <c r="C110" s="10"/>
      <c r="D110" s="10"/>
    </row>
    <row r="111" spans="3:4" ht="12.95" customHeight="1" x14ac:dyDescent="0.2">
      <c r="C111" s="10"/>
      <c r="D111" s="10"/>
    </row>
    <row r="112" spans="3:4" ht="12.95" customHeight="1" x14ac:dyDescent="0.2">
      <c r="C112" s="10"/>
      <c r="D112" s="10"/>
    </row>
    <row r="113" spans="3:4" ht="12.95" customHeight="1" x14ac:dyDescent="0.2">
      <c r="C113" s="10"/>
      <c r="D113" s="10"/>
    </row>
    <row r="114" spans="3:4" ht="12.95" customHeight="1" x14ac:dyDescent="0.2">
      <c r="C114" s="10"/>
      <c r="D114" s="10"/>
    </row>
    <row r="115" spans="3:4" ht="12.95" customHeight="1" x14ac:dyDescent="0.2">
      <c r="C115" s="10"/>
      <c r="D115" s="10"/>
    </row>
    <row r="116" spans="3:4" ht="12.95" customHeight="1" x14ac:dyDescent="0.2">
      <c r="C116" s="10"/>
      <c r="D116" s="10"/>
    </row>
    <row r="117" spans="3:4" ht="12.95" customHeight="1" x14ac:dyDescent="0.2">
      <c r="C117" s="10"/>
      <c r="D117" s="10"/>
    </row>
    <row r="118" spans="3:4" ht="12.95" customHeight="1" x14ac:dyDescent="0.2">
      <c r="C118" s="10"/>
      <c r="D118" s="10"/>
    </row>
    <row r="119" spans="3:4" ht="12.95" customHeight="1" x14ac:dyDescent="0.2">
      <c r="C119" s="10"/>
      <c r="D119" s="10"/>
    </row>
    <row r="120" spans="3:4" ht="12.95" customHeight="1" x14ac:dyDescent="0.2">
      <c r="C120" s="10"/>
      <c r="D120" s="10"/>
    </row>
    <row r="121" spans="3:4" ht="12.95" customHeight="1" x14ac:dyDescent="0.2">
      <c r="C121" s="10"/>
      <c r="D121" s="10"/>
    </row>
    <row r="122" spans="3:4" ht="12.95" customHeight="1" x14ac:dyDescent="0.2">
      <c r="C122" s="10"/>
      <c r="D122" s="10"/>
    </row>
    <row r="123" spans="3:4" ht="12.95" customHeight="1" x14ac:dyDescent="0.2">
      <c r="C123" s="10"/>
      <c r="D123" s="10"/>
    </row>
    <row r="124" spans="3:4" ht="12.95" customHeight="1" x14ac:dyDescent="0.2">
      <c r="C124" s="10"/>
      <c r="D124" s="10"/>
    </row>
    <row r="125" spans="3:4" ht="12.95" customHeight="1" x14ac:dyDescent="0.2">
      <c r="C125" s="10"/>
      <c r="D125" s="10"/>
    </row>
    <row r="126" spans="3:4" ht="12.95" customHeight="1" x14ac:dyDescent="0.2">
      <c r="C126" s="10"/>
      <c r="D126" s="10"/>
    </row>
    <row r="127" spans="3:4" ht="12.95" customHeight="1" x14ac:dyDescent="0.2">
      <c r="C127" s="10"/>
      <c r="D127" s="10"/>
    </row>
    <row r="128" spans="3:4" ht="12.95" customHeight="1" x14ac:dyDescent="0.2">
      <c r="C128" s="10"/>
      <c r="D128" s="10"/>
    </row>
    <row r="129" spans="3:4" ht="12.95" customHeight="1" x14ac:dyDescent="0.2">
      <c r="C129" s="10"/>
      <c r="D129" s="10"/>
    </row>
    <row r="130" spans="3:4" ht="12.95" customHeight="1" x14ac:dyDescent="0.2">
      <c r="C130" s="10"/>
      <c r="D130" s="10"/>
    </row>
    <row r="131" spans="3:4" ht="12.95" customHeight="1" x14ac:dyDescent="0.2">
      <c r="C131" s="10"/>
      <c r="D131" s="10"/>
    </row>
    <row r="132" spans="3:4" ht="12.95" customHeight="1" x14ac:dyDescent="0.2">
      <c r="C132" s="10"/>
      <c r="D132" s="10"/>
    </row>
    <row r="133" spans="3:4" ht="12.95" customHeight="1" x14ac:dyDescent="0.2">
      <c r="C133" s="10"/>
      <c r="D133" s="10"/>
    </row>
    <row r="134" spans="3:4" ht="12.95" customHeight="1" x14ac:dyDescent="0.2">
      <c r="C134" s="10"/>
      <c r="D134" s="10"/>
    </row>
    <row r="135" spans="3:4" ht="12.95" customHeight="1" x14ac:dyDescent="0.2">
      <c r="C135" s="10"/>
      <c r="D135" s="10"/>
    </row>
    <row r="136" spans="3:4" ht="12.95" customHeight="1" x14ac:dyDescent="0.2">
      <c r="C136" s="10"/>
      <c r="D136" s="10"/>
    </row>
    <row r="137" spans="3:4" ht="12.95" customHeight="1" x14ac:dyDescent="0.2">
      <c r="C137" s="10"/>
      <c r="D137" s="10"/>
    </row>
    <row r="138" spans="3:4" ht="12.95" customHeight="1" x14ac:dyDescent="0.2">
      <c r="C138" s="10"/>
      <c r="D138" s="10"/>
    </row>
    <row r="139" spans="3:4" ht="12.95" customHeight="1" x14ac:dyDescent="0.2">
      <c r="C139" s="10"/>
      <c r="D139" s="10"/>
    </row>
    <row r="140" spans="3:4" ht="12.95" customHeight="1" x14ac:dyDescent="0.2">
      <c r="C140" s="10"/>
      <c r="D140" s="10"/>
    </row>
    <row r="141" spans="3:4" ht="12.95" customHeight="1" x14ac:dyDescent="0.2">
      <c r="C141" s="10"/>
      <c r="D141" s="10"/>
    </row>
    <row r="142" spans="3:4" ht="12.95" customHeight="1" x14ac:dyDescent="0.2">
      <c r="C142" s="10"/>
      <c r="D142" s="10"/>
    </row>
    <row r="143" spans="3:4" ht="12.95" customHeight="1" x14ac:dyDescent="0.2">
      <c r="C143" s="10"/>
      <c r="D143" s="10"/>
    </row>
    <row r="144" spans="3:4" ht="12.95" customHeight="1" x14ac:dyDescent="0.2">
      <c r="C144" s="10"/>
      <c r="D144" s="10"/>
    </row>
    <row r="145" spans="3:4" ht="12.95" customHeight="1" x14ac:dyDescent="0.2">
      <c r="C145" s="10"/>
      <c r="D145" s="10"/>
    </row>
    <row r="146" spans="3:4" ht="12.95" customHeight="1" x14ac:dyDescent="0.2">
      <c r="C146" s="10"/>
      <c r="D146" s="10"/>
    </row>
    <row r="147" spans="3:4" ht="12.95" customHeight="1" x14ac:dyDescent="0.2">
      <c r="C147" s="10"/>
      <c r="D147" s="10"/>
    </row>
    <row r="148" spans="3:4" ht="12.95" customHeight="1" x14ac:dyDescent="0.2">
      <c r="C148" s="10"/>
      <c r="D148" s="10"/>
    </row>
    <row r="149" spans="3:4" ht="12.95" customHeight="1" x14ac:dyDescent="0.2">
      <c r="C149" s="10"/>
      <c r="D149" s="10"/>
    </row>
    <row r="150" spans="3:4" ht="12.95" customHeight="1" x14ac:dyDescent="0.2">
      <c r="C150" s="10"/>
      <c r="D150" s="10"/>
    </row>
    <row r="151" spans="3:4" ht="12.95" customHeight="1" x14ac:dyDescent="0.2">
      <c r="C151" s="10"/>
      <c r="D151" s="10"/>
    </row>
    <row r="152" spans="3:4" ht="12.95" customHeight="1" x14ac:dyDescent="0.2">
      <c r="C152" s="10"/>
      <c r="D152" s="10"/>
    </row>
    <row r="153" spans="3:4" ht="12.95" customHeight="1" x14ac:dyDescent="0.2">
      <c r="C153" s="10"/>
      <c r="D153" s="10"/>
    </row>
    <row r="154" spans="3:4" ht="12.95" customHeight="1" x14ac:dyDescent="0.2">
      <c r="C154" s="10"/>
      <c r="D154" s="10"/>
    </row>
    <row r="155" spans="3:4" ht="12.95" customHeight="1" x14ac:dyDescent="0.2">
      <c r="C155" s="10"/>
      <c r="D155" s="10"/>
    </row>
    <row r="156" spans="3:4" ht="12.95" customHeight="1" x14ac:dyDescent="0.2">
      <c r="C156" s="10"/>
      <c r="D156" s="10"/>
    </row>
    <row r="157" spans="3:4" ht="12.95" customHeight="1" x14ac:dyDescent="0.2">
      <c r="C157" s="10"/>
      <c r="D157" s="10"/>
    </row>
    <row r="158" spans="3:4" ht="12.95" customHeight="1" x14ac:dyDescent="0.2">
      <c r="C158" s="10"/>
      <c r="D158" s="10"/>
    </row>
    <row r="159" spans="3:4" ht="12.95" customHeight="1" x14ac:dyDescent="0.2">
      <c r="C159" s="10"/>
      <c r="D159" s="10"/>
    </row>
    <row r="160" spans="3:4" ht="12.95" customHeight="1" x14ac:dyDescent="0.2">
      <c r="C160" s="10"/>
      <c r="D160" s="10"/>
    </row>
    <row r="161" spans="3:4" ht="12.95" customHeight="1" x14ac:dyDescent="0.2">
      <c r="C161" s="10"/>
      <c r="D161" s="10"/>
    </row>
    <row r="162" spans="3:4" ht="12.95" customHeight="1" x14ac:dyDescent="0.2">
      <c r="C162" s="10"/>
      <c r="D162" s="10"/>
    </row>
    <row r="163" spans="3:4" ht="12.95" customHeight="1" x14ac:dyDescent="0.2">
      <c r="C163" s="10"/>
      <c r="D163" s="10"/>
    </row>
    <row r="164" spans="3:4" ht="12.95" customHeight="1" x14ac:dyDescent="0.2">
      <c r="C164" s="10"/>
      <c r="D164" s="10"/>
    </row>
    <row r="165" spans="3:4" ht="12.95" customHeight="1" x14ac:dyDescent="0.2">
      <c r="C165" s="10"/>
      <c r="D165" s="10"/>
    </row>
    <row r="166" spans="3:4" ht="12.95" customHeight="1" x14ac:dyDescent="0.2">
      <c r="C166" s="10"/>
      <c r="D166" s="10"/>
    </row>
    <row r="167" spans="3:4" ht="12.95" customHeight="1" x14ac:dyDescent="0.2">
      <c r="C167" s="10"/>
      <c r="D167" s="10"/>
    </row>
    <row r="168" spans="3:4" ht="12.95" customHeight="1" x14ac:dyDescent="0.2">
      <c r="C168" s="10"/>
      <c r="D168" s="10"/>
    </row>
    <row r="169" spans="3:4" ht="12.95" customHeight="1" x14ac:dyDescent="0.2">
      <c r="C169" s="10"/>
      <c r="D169" s="10"/>
    </row>
    <row r="170" spans="3:4" ht="12.95" customHeight="1" x14ac:dyDescent="0.2">
      <c r="C170" s="10"/>
      <c r="D170" s="10"/>
    </row>
    <row r="171" spans="3:4" ht="12.95" customHeight="1" x14ac:dyDescent="0.2">
      <c r="C171" s="10"/>
      <c r="D171" s="10"/>
    </row>
    <row r="172" spans="3:4" ht="12.95" customHeight="1" x14ac:dyDescent="0.2">
      <c r="C172" s="10"/>
      <c r="D172" s="10"/>
    </row>
    <row r="173" spans="3:4" ht="12.95" customHeight="1" x14ac:dyDescent="0.2">
      <c r="C173" s="10"/>
      <c r="D173" s="10"/>
    </row>
    <row r="174" spans="3:4" ht="12.95" customHeight="1" x14ac:dyDescent="0.2">
      <c r="C174" s="10"/>
      <c r="D174" s="10"/>
    </row>
    <row r="175" spans="3:4" ht="12.95" customHeight="1" x14ac:dyDescent="0.2">
      <c r="C175" s="10"/>
      <c r="D175" s="10"/>
    </row>
    <row r="176" spans="3:4" ht="12.95" customHeight="1" x14ac:dyDescent="0.2">
      <c r="C176" s="10"/>
      <c r="D176" s="10"/>
    </row>
    <row r="177" spans="3:4" ht="12.95" customHeight="1" x14ac:dyDescent="0.2">
      <c r="C177" s="10"/>
      <c r="D177" s="10"/>
    </row>
    <row r="178" spans="3:4" ht="12.95" customHeight="1" x14ac:dyDescent="0.2">
      <c r="C178" s="10"/>
      <c r="D178" s="10"/>
    </row>
    <row r="179" spans="3:4" ht="12.95" customHeight="1" x14ac:dyDescent="0.2">
      <c r="C179" s="10"/>
      <c r="D179" s="10"/>
    </row>
    <row r="180" spans="3:4" ht="12.95" customHeight="1" x14ac:dyDescent="0.2">
      <c r="C180" s="10"/>
      <c r="D180" s="10"/>
    </row>
    <row r="181" spans="3:4" ht="12.95" customHeight="1" x14ac:dyDescent="0.2">
      <c r="C181" s="10"/>
      <c r="D181" s="10"/>
    </row>
    <row r="182" spans="3:4" ht="12.95" customHeight="1" x14ac:dyDescent="0.2">
      <c r="C182" s="10"/>
      <c r="D182" s="10"/>
    </row>
    <row r="183" spans="3:4" ht="12.95" customHeight="1" x14ac:dyDescent="0.2">
      <c r="C183" s="10"/>
      <c r="D183" s="10"/>
    </row>
    <row r="184" spans="3:4" ht="12.95" customHeight="1" x14ac:dyDescent="0.2">
      <c r="C184" s="10"/>
      <c r="D184" s="10"/>
    </row>
    <row r="185" spans="3:4" ht="12.95" customHeight="1" x14ac:dyDescent="0.2">
      <c r="C185" s="10"/>
      <c r="D185" s="10"/>
    </row>
    <row r="186" spans="3:4" ht="12.95" customHeight="1" x14ac:dyDescent="0.2">
      <c r="C186" s="10"/>
      <c r="D186" s="10"/>
    </row>
    <row r="187" spans="3:4" ht="12.95" customHeight="1" x14ac:dyDescent="0.2">
      <c r="C187" s="10"/>
      <c r="D187" s="10"/>
    </row>
    <row r="188" spans="3:4" ht="12.95" customHeight="1" x14ac:dyDescent="0.2">
      <c r="C188" s="10"/>
      <c r="D188" s="10"/>
    </row>
    <row r="189" spans="3:4" ht="12.95" customHeight="1" x14ac:dyDescent="0.2">
      <c r="C189" s="10"/>
      <c r="D189" s="10"/>
    </row>
    <row r="190" spans="3:4" ht="12.95" customHeight="1" x14ac:dyDescent="0.2">
      <c r="C190" s="10"/>
      <c r="D190" s="10"/>
    </row>
    <row r="191" spans="3:4" ht="12.95" customHeight="1" x14ac:dyDescent="0.2">
      <c r="C191" s="10"/>
      <c r="D191" s="10"/>
    </row>
    <row r="192" spans="3:4" ht="12.95" customHeight="1" x14ac:dyDescent="0.2">
      <c r="C192" s="10"/>
      <c r="D192" s="10"/>
    </row>
    <row r="193" spans="3:4" ht="12.95" customHeight="1" x14ac:dyDescent="0.2">
      <c r="C193" s="10"/>
      <c r="D193" s="10"/>
    </row>
    <row r="194" spans="3:4" ht="12.95" customHeight="1" x14ac:dyDescent="0.2">
      <c r="C194" s="10"/>
      <c r="D194" s="10"/>
    </row>
    <row r="195" spans="3:4" ht="12.95" customHeight="1" x14ac:dyDescent="0.2">
      <c r="C195" s="10"/>
      <c r="D195" s="10"/>
    </row>
    <row r="196" spans="3:4" ht="12.95" customHeight="1" x14ac:dyDescent="0.2">
      <c r="C196" s="10"/>
      <c r="D196" s="10"/>
    </row>
    <row r="197" spans="3:4" ht="12.95" customHeight="1" x14ac:dyDescent="0.2">
      <c r="C197" s="10"/>
      <c r="D197" s="10"/>
    </row>
    <row r="198" spans="3:4" ht="12.95" customHeight="1" x14ac:dyDescent="0.2">
      <c r="C198" s="10"/>
      <c r="D198" s="10"/>
    </row>
    <row r="199" spans="3:4" ht="12.95" customHeight="1" x14ac:dyDescent="0.2">
      <c r="C199" s="10"/>
      <c r="D199" s="10"/>
    </row>
    <row r="200" spans="3:4" ht="12.95" customHeight="1" x14ac:dyDescent="0.2">
      <c r="C200" s="10"/>
      <c r="D200" s="10"/>
    </row>
    <row r="201" spans="3:4" ht="12.95" customHeight="1" x14ac:dyDescent="0.2">
      <c r="C201" s="10"/>
      <c r="D201" s="10"/>
    </row>
    <row r="202" spans="3:4" ht="12.95" customHeight="1" x14ac:dyDescent="0.2">
      <c r="C202" s="10"/>
      <c r="D202" s="10"/>
    </row>
    <row r="203" spans="3:4" ht="12.95" customHeight="1" x14ac:dyDescent="0.2">
      <c r="C203" s="10"/>
      <c r="D203" s="10"/>
    </row>
    <row r="204" spans="3:4" ht="12.95" customHeight="1" x14ac:dyDescent="0.2">
      <c r="C204" s="10"/>
      <c r="D204" s="10"/>
    </row>
    <row r="205" spans="3:4" ht="12.95" customHeight="1" x14ac:dyDescent="0.2">
      <c r="C205" s="10"/>
      <c r="D205" s="10"/>
    </row>
    <row r="206" spans="3:4" ht="12.95" customHeight="1" x14ac:dyDescent="0.2">
      <c r="C206" s="10"/>
      <c r="D206" s="10"/>
    </row>
    <row r="207" spans="3:4" ht="12.95" customHeight="1" x14ac:dyDescent="0.2">
      <c r="C207" s="10"/>
      <c r="D207" s="10"/>
    </row>
    <row r="208" spans="3:4" ht="12.95" customHeight="1" x14ac:dyDescent="0.2">
      <c r="C208" s="10"/>
      <c r="D208" s="10"/>
    </row>
    <row r="209" spans="3:4" ht="12.95" customHeight="1" x14ac:dyDescent="0.2">
      <c r="C209" s="10"/>
      <c r="D209" s="10"/>
    </row>
    <row r="210" spans="3:4" ht="12.95" customHeight="1" x14ac:dyDescent="0.2">
      <c r="C210" s="10"/>
      <c r="D210" s="10"/>
    </row>
    <row r="211" spans="3:4" ht="12.95" customHeight="1" x14ac:dyDescent="0.2">
      <c r="C211" s="10"/>
      <c r="D211" s="10"/>
    </row>
    <row r="212" spans="3:4" ht="12.95" customHeight="1" x14ac:dyDescent="0.2">
      <c r="C212" s="10"/>
      <c r="D212" s="10"/>
    </row>
    <row r="213" spans="3:4" ht="12.95" customHeight="1" x14ac:dyDescent="0.2">
      <c r="C213" s="10"/>
      <c r="D213" s="10"/>
    </row>
    <row r="214" spans="3:4" ht="12.95" customHeight="1" x14ac:dyDescent="0.2">
      <c r="C214" s="10"/>
      <c r="D214" s="10"/>
    </row>
    <row r="215" spans="3:4" ht="12.95" customHeight="1" x14ac:dyDescent="0.2">
      <c r="C215" s="10"/>
      <c r="D215" s="10"/>
    </row>
    <row r="216" spans="3:4" ht="12.95" customHeight="1" x14ac:dyDescent="0.2">
      <c r="C216" s="10"/>
      <c r="D216" s="10"/>
    </row>
    <row r="217" spans="3:4" ht="12.95" customHeight="1" x14ac:dyDescent="0.2">
      <c r="C217" s="10"/>
      <c r="D217" s="10"/>
    </row>
    <row r="218" spans="3:4" ht="12.95" customHeight="1" x14ac:dyDescent="0.2">
      <c r="C218" s="10"/>
      <c r="D218" s="10"/>
    </row>
    <row r="219" spans="3:4" ht="12.95" customHeight="1" x14ac:dyDescent="0.2">
      <c r="C219" s="10"/>
      <c r="D219" s="10"/>
    </row>
    <row r="220" spans="3:4" ht="12.95" customHeight="1" x14ac:dyDescent="0.2">
      <c r="C220" s="10"/>
      <c r="D220" s="10"/>
    </row>
    <row r="221" spans="3:4" ht="12.95" customHeight="1" x14ac:dyDescent="0.2">
      <c r="C221" s="10"/>
      <c r="D221" s="10"/>
    </row>
    <row r="222" spans="3:4" ht="12.95" customHeight="1" x14ac:dyDescent="0.2">
      <c r="C222" s="10"/>
      <c r="D222" s="10"/>
    </row>
    <row r="223" spans="3:4" ht="12.95" customHeight="1" x14ac:dyDescent="0.2">
      <c r="C223" s="10"/>
      <c r="D223" s="10"/>
    </row>
    <row r="224" spans="3:4" ht="12.95" customHeight="1" x14ac:dyDescent="0.2">
      <c r="C224" s="10"/>
      <c r="D224" s="10"/>
    </row>
    <row r="225" spans="3:4" ht="12.95" customHeight="1" x14ac:dyDescent="0.2">
      <c r="C225" s="10"/>
      <c r="D225" s="10"/>
    </row>
    <row r="226" spans="3:4" ht="12.95" customHeight="1" x14ac:dyDescent="0.2">
      <c r="C226" s="10"/>
      <c r="D226" s="10"/>
    </row>
    <row r="227" spans="3:4" ht="12.95" customHeight="1" x14ac:dyDescent="0.2">
      <c r="C227" s="10"/>
      <c r="D227" s="10"/>
    </row>
    <row r="228" spans="3:4" ht="12.95" customHeight="1" x14ac:dyDescent="0.2">
      <c r="C228" s="10"/>
      <c r="D228" s="10"/>
    </row>
    <row r="229" spans="3:4" ht="12.95" customHeight="1" x14ac:dyDescent="0.2">
      <c r="C229" s="10"/>
      <c r="D229" s="10"/>
    </row>
    <row r="230" spans="3:4" ht="12.95" customHeight="1" x14ac:dyDescent="0.2">
      <c r="C230" s="10"/>
      <c r="D230" s="10"/>
    </row>
    <row r="231" spans="3:4" ht="12.95" customHeight="1" x14ac:dyDescent="0.2">
      <c r="C231" s="10"/>
      <c r="D231" s="10"/>
    </row>
    <row r="232" spans="3:4" ht="12.95" customHeight="1" x14ac:dyDescent="0.2">
      <c r="C232" s="10"/>
      <c r="D232" s="10"/>
    </row>
    <row r="233" spans="3:4" ht="12.95" customHeight="1" x14ac:dyDescent="0.2">
      <c r="C233" s="10"/>
      <c r="D233" s="10"/>
    </row>
    <row r="234" spans="3:4" ht="12.95" customHeight="1" x14ac:dyDescent="0.2">
      <c r="C234" s="10"/>
      <c r="D234" s="10"/>
    </row>
    <row r="235" spans="3:4" ht="12.95" customHeight="1" x14ac:dyDescent="0.2">
      <c r="C235" s="10"/>
      <c r="D235" s="10"/>
    </row>
    <row r="236" spans="3:4" ht="12.95" customHeight="1" x14ac:dyDescent="0.2">
      <c r="C236" s="10"/>
      <c r="D236" s="10"/>
    </row>
    <row r="237" spans="3:4" ht="12.95" customHeight="1" x14ac:dyDescent="0.2">
      <c r="C237" s="10"/>
      <c r="D237" s="10"/>
    </row>
    <row r="238" spans="3:4" ht="12.95" customHeight="1" x14ac:dyDescent="0.2">
      <c r="C238" s="10"/>
      <c r="D238" s="10"/>
    </row>
    <row r="239" spans="3:4" ht="12.95" customHeight="1" x14ac:dyDescent="0.2">
      <c r="C239" s="10"/>
      <c r="D239" s="10"/>
    </row>
    <row r="240" spans="3:4" ht="12.95" customHeight="1" x14ac:dyDescent="0.2">
      <c r="C240" s="10"/>
      <c r="D240" s="10"/>
    </row>
    <row r="241" spans="3:4" ht="12.95" customHeight="1" x14ac:dyDescent="0.2">
      <c r="C241" s="10"/>
      <c r="D241" s="10"/>
    </row>
    <row r="242" spans="3:4" ht="12.95" customHeight="1" x14ac:dyDescent="0.2">
      <c r="C242" s="10"/>
      <c r="D242" s="10"/>
    </row>
    <row r="243" spans="3:4" ht="12.95" customHeight="1" x14ac:dyDescent="0.2">
      <c r="C243" s="10"/>
      <c r="D243" s="10"/>
    </row>
    <row r="244" spans="3:4" ht="12.95" customHeight="1" x14ac:dyDescent="0.2">
      <c r="C244" s="10"/>
      <c r="D244" s="10"/>
    </row>
    <row r="245" spans="3:4" ht="12.95" customHeight="1" x14ac:dyDescent="0.2">
      <c r="C245" s="10"/>
      <c r="D245" s="10"/>
    </row>
    <row r="246" spans="3:4" ht="12.95" customHeight="1" x14ac:dyDescent="0.2">
      <c r="C246" s="10"/>
      <c r="D246" s="10"/>
    </row>
    <row r="247" spans="3:4" ht="12.95" customHeight="1" x14ac:dyDescent="0.2">
      <c r="C247" s="10"/>
      <c r="D247" s="10"/>
    </row>
    <row r="248" spans="3:4" ht="12.95" customHeight="1" x14ac:dyDescent="0.2">
      <c r="C248" s="10"/>
      <c r="D248" s="10"/>
    </row>
    <row r="249" spans="3:4" ht="12.95" customHeight="1" x14ac:dyDescent="0.2">
      <c r="C249" s="10"/>
      <c r="D249" s="10"/>
    </row>
    <row r="250" spans="3:4" ht="12.95" customHeight="1" x14ac:dyDescent="0.2">
      <c r="C250" s="10"/>
      <c r="D250" s="10"/>
    </row>
    <row r="251" spans="3:4" ht="12.95" customHeight="1" x14ac:dyDescent="0.2">
      <c r="C251" s="10"/>
      <c r="D251" s="10"/>
    </row>
    <row r="252" spans="3:4" ht="12.95" customHeight="1" x14ac:dyDescent="0.2">
      <c r="C252" s="10"/>
      <c r="D252" s="10"/>
    </row>
    <row r="253" spans="3:4" ht="12.95" customHeight="1" x14ac:dyDescent="0.2">
      <c r="C253" s="10"/>
      <c r="D253" s="10"/>
    </row>
    <row r="254" spans="3:4" ht="12.95" customHeight="1" x14ac:dyDescent="0.2">
      <c r="C254" s="10"/>
      <c r="D254" s="10"/>
    </row>
    <row r="255" spans="3:4" ht="12.95" customHeight="1" x14ac:dyDescent="0.2">
      <c r="C255" s="10"/>
      <c r="D255" s="10"/>
    </row>
    <row r="256" spans="3:4" ht="12.95" customHeight="1" x14ac:dyDescent="0.2">
      <c r="C256" s="10"/>
      <c r="D256" s="10"/>
    </row>
    <row r="257" spans="3:4" ht="12.95" customHeight="1" x14ac:dyDescent="0.2">
      <c r="C257" s="10"/>
      <c r="D257" s="10"/>
    </row>
    <row r="258" spans="3:4" ht="12.95" customHeight="1" x14ac:dyDescent="0.2">
      <c r="C258" s="10"/>
      <c r="D258" s="10"/>
    </row>
    <row r="259" spans="3:4" ht="12.95" customHeight="1" x14ac:dyDescent="0.2">
      <c r="C259" s="10"/>
      <c r="D259" s="10"/>
    </row>
    <row r="260" spans="3:4" ht="12.95" customHeight="1" x14ac:dyDescent="0.2">
      <c r="C260" s="10"/>
      <c r="D260" s="10"/>
    </row>
    <row r="261" spans="3:4" ht="12.95" customHeight="1" x14ac:dyDescent="0.2">
      <c r="C261" s="10"/>
      <c r="D261" s="10"/>
    </row>
    <row r="262" spans="3:4" ht="12.95" customHeight="1" x14ac:dyDescent="0.2">
      <c r="C262" s="10"/>
      <c r="D262" s="10"/>
    </row>
    <row r="263" spans="3:4" ht="12.95" customHeight="1" x14ac:dyDescent="0.2">
      <c r="C263" s="10"/>
      <c r="D263" s="10"/>
    </row>
    <row r="264" spans="3:4" ht="12.95" customHeight="1" x14ac:dyDescent="0.2">
      <c r="C264" s="10"/>
      <c r="D264" s="10"/>
    </row>
    <row r="265" spans="3:4" ht="12.95" customHeight="1" x14ac:dyDescent="0.2">
      <c r="C265" s="10"/>
      <c r="D265" s="10"/>
    </row>
    <row r="266" spans="3:4" ht="12.95" customHeight="1" x14ac:dyDescent="0.2">
      <c r="C266" s="10"/>
      <c r="D266" s="10"/>
    </row>
    <row r="267" spans="3:4" ht="12.95" customHeight="1" x14ac:dyDescent="0.2">
      <c r="C267" s="10"/>
      <c r="D267" s="10"/>
    </row>
    <row r="268" spans="3:4" ht="12.95" customHeight="1" x14ac:dyDescent="0.2">
      <c r="C268" s="10"/>
      <c r="D268" s="10"/>
    </row>
    <row r="269" spans="3:4" ht="12.95" customHeight="1" x14ac:dyDescent="0.2">
      <c r="C269" s="10"/>
      <c r="D269" s="10"/>
    </row>
    <row r="270" spans="3:4" ht="12.95" customHeight="1" x14ac:dyDescent="0.2">
      <c r="C270" s="10"/>
      <c r="D270" s="10"/>
    </row>
    <row r="271" spans="3:4" ht="12.95" customHeight="1" x14ac:dyDescent="0.2">
      <c r="C271" s="10"/>
      <c r="D271" s="10"/>
    </row>
    <row r="272" spans="3:4" ht="12.95" customHeight="1" x14ac:dyDescent="0.2">
      <c r="C272" s="10"/>
      <c r="D272" s="10"/>
    </row>
    <row r="273" spans="3:4" ht="12.95" customHeight="1" x14ac:dyDescent="0.2">
      <c r="C273" s="10"/>
      <c r="D273" s="10"/>
    </row>
    <row r="274" spans="3:4" ht="12.95" customHeight="1" x14ac:dyDescent="0.2">
      <c r="C274" s="10"/>
      <c r="D274" s="10"/>
    </row>
    <row r="275" spans="3:4" ht="12.95" customHeight="1" x14ac:dyDescent="0.2">
      <c r="C275" s="10"/>
      <c r="D275" s="10"/>
    </row>
    <row r="276" spans="3:4" ht="12.95" customHeight="1" x14ac:dyDescent="0.2">
      <c r="C276" s="10"/>
      <c r="D276" s="10"/>
    </row>
    <row r="277" spans="3:4" ht="12.95" customHeight="1" x14ac:dyDescent="0.2">
      <c r="C277" s="10"/>
      <c r="D277" s="10"/>
    </row>
    <row r="278" spans="3:4" ht="12.95" customHeight="1" x14ac:dyDescent="0.2">
      <c r="C278" s="10"/>
      <c r="D278" s="10"/>
    </row>
    <row r="279" spans="3:4" ht="12.95" customHeight="1" x14ac:dyDescent="0.2">
      <c r="C279" s="10"/>
      <c r="D279" s="10"/>
    </row>
    <row r="280" spans="3:4" ht="12.95" customHeight="1" x14ac:dyDescent="0.2">
      <c r="C280" s="10"/>
      <c r="D280" s="10"/>
    </row>
    <row r="281" spans="3:4" ht="12.95" customHeight="1" x14ac:dyDescent="0.2">
      <c r="C281" s="10"/>
      <c r="D281" s="10"/>
    </row>
    <row r="282" spans="3:4" ht="12.95" customHeight="1" x14ac:dyDescent="0.2">
      <c r="C282" s="10"/>
      <c r="D282" s="10"/>
    </row>
    <row r="283" spans="3:4" ht="12.95" customHeight="1" x14ac:dyDescent="0.2">
      <c r="C283" s="10"/>
      <c r="D283" s="10"/>
    </row>
    <row r="284" spans="3:4" ht="12.95" customHeight="1" x14ac:dyDescent="0.2">
      <c r="C284" s="10"/>
      <c r="D284" s="10"/>
    </row>
    <row r="285" spans="3:4" ht="12.95" customHeight="1" x14ac:dyDescent="0.2">
      <c r="C285" s="10"/>
      <c r="D285" s="10"/>
    </row>
    <row r="286" spans="3:4" ht="12.95" customHeight="1" x14ac:dyDescent="0.2">
      <c r="C286" s="10"/>
      <c r="D286" s="10"/>
    </row>
    <row r="287" spans="3:4" ht="12.95" customHeight="1" x14ac:dyDescent="0.2">
      <c r="C287" s="10"/>
      <c r="D287" s="10"/>
    </row>
    <row r="288" spans="3:4" ht="12.95" customHeight="1" x14ac:dyDescent="0.2">
      <c r="C288" s="10"/>
      <c r="D288" s="10"/>
    </row>
    <row r="289" spans="3:4" ht="12.95" customHeight="1" x14ac:dyDescent="0.2">
      <c r="C289" s="10"/>
      <c r="D289" s="10"/>
    </row>
    <row r="290" spans="3:4" ht="12.95" customHeight="1" x14ac:dyDescent="0.2">
      <c r="C290" s="10"/>
      <c r="D290" s="10"/>
    </row>
    <row r="291" spans="3:4" ht="12.95" customHeight="1" x14ac:dyDescent="0.2">
      <c r="C291" s="10"/>
      <c r="D291" s="10"/>
    </row>
    <row r="292" spans="3:4" ht="12.95" customHeight="1" x14ac:dyDescent="0.2">
      <c r="C292" s="10"/>
      <c r="D292" s="10"/>
    </row>
    <row r="293" spans="3:4" ht="12.95" customHeight="1" x14ac:dyDescent="0.2">
      <c r="C293" s="10"/>
      <c r="D293" s="10"/>
    </row>
    <row r="294" spans="3:4" ht="12.95" customHeight="1" x14ac:dyDescent="0.2">
      <c r="C294" s="10"/>
      <c r="D294" s="10"/>
    </row>
    <row r="295" spans="3:4" ht="12.95" customHeight="1" x14ac:dyDescent="0.2">
      <c r="C295" s="10"/>
      <c r="D295" s="10"/>
    </row>
    <row r="296" spans="3:4" ht="12.95" customHeight="1" x14ac:dyDescent="0.2">
      <c r="C296" s="10"/>
      <c r="D296" s="10"/>
    </row>
    <row r="297" spans="3:4" ht="12.95" customHeight="1" x14ac:dyDescent="0.2">
      <c r="C297" s="10"/>
      <c r="D297" s="10"/>
    </row>
    <row r="298" spans="3:4" ht="12.95" customHeight="1" x14ac:dyDescent="0.2">
      <c r="C298" s="10"/>
      <c r="D298" s="10"/>
    </row>
    <row r="299" spans="3:4" ht="12.95" customHeight="1" x14ac:dyDescent="0.2">
      <c r="C299" s="10"/>
      <c r="D299" s="10"/>
    </row>
    <row r="300" spans="3:4" ht="12.95" customHeight="1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W38">
    <sortCondition ref="C21:C38"/>
  </sortState>
  <phoneticPr fontId="7" type="noConversion"/>
  <hyperlinks>
    <hyperlink ref="H62569" r:id="rId1" display="http://vsolj.cetus-net.org/bulletin.html" xr:uid="{00000000-0004-0000-0000-000000000000}"/>
    <hyperlink ref="H62562" r:id="rId2" display="https://www.aavso.org/ejaavso" xr:uid="{00000000-0004-0000-0000-000001000000}"/>
    <hyperlink ref="I62569" r:id="rId3" display="http://vsolj.cetus-net.org/bulletin.html" xr:uid="{00000000-0004-0000-0000-000002000000}"/>
    <hyperlink ref="AQ56216" r:id="rId4" display="http://cdsbib.u-strasbg.fr/cgi-bin/cdsbib?1990RMxAA..21..381G" xr:uid="{00000000-0004-0000-0000-000003000000}"/>
    <hyperlink ref="H62566" r:id="rId5" display="https://www.aavso.org/ejaavso" xr:uid="{00000000-0004-0000-0000-000004000000}"/>
    <hyperlink ref="AP3580" r:id="rId6" display="http://cdsbib.u-strasbg.fr/cgi-bin/cdsbib?1990RMxAA..21..381G" xr:uid="{00000000-0004-0000-0000-000005000000}"/>
    <hyperlink ref="AP3583" r:id="rId7" display="http://cdsbib.u-strasbg.fr/cgi-bin/cdsbib?1990RMxAA..21..381G" xr:uid="{00000000-0004-0000-0000-000006000000}"/>
    <hyperlink ref="AP3581" r:id="rId8" display="http://cdsbib.u-strasbg.fr/cgi-bin/cdsbib?1990RMxAA..21..381G" xr:uid="{00000000-0004-0000-0000-000007000000}"/>
    <hyperlink ref="AP3565" r:id="rId9" display="http://cdsbib.u-strasbg.fr/cgi-bin/cdsbib?1990RMxAA..21..381G" xr:uid="{00000000-0004-0000-0000-000008000000}"/>
    <hyperlink ref="AQ3794" r:id="rId10" display="http://cdsbib.u-strasbg.fr/cgi-bin/cdsbib?1990RMxAA..21..381G" xr:uid="{00000000-0004-0000-0000-000009000000}"/>
    <hyperlink ref="AQ3798" r:id="rId11" display="http://cdsbib.u-strasbg.fr/cgi-bin/cdsbib?1990RMxAA..21..381G" xr:uid="{00000000-0004-0000-0000-00000A000000}"/>
    <hyperlink ref="AQ63482" r:id="rId12" display="http://cdsbib.u-strasbg.fr/cgi-bin/cdsbib?1990RMxAA..21..381G" xr:uid="{00000000-0004-0000-0000-00000B000000}"/>
    <hyperlink ref="I686" r:id="rId13" display="http://vsolj.cetus-net.org/bulletin.html" xr:uid="{00000000-0004-0000-0000-00000C000000}"/>
    <hyperlink ref="H686" r:id="rId14" display="http://vsolj.cetus-net.org/bulletin.html" xr:uid="{00000000-0004-0000-0000-00000D000000}"/>
    <hyperlink ref="AQ64143" r:id="rId15" display="http://cdsbib.u-strasbg.fr/cgi-bin/cdsbib?1990RMxAA..21..381G" xr:uid="{00000000-0004-0000-0000-00000E000000}"/>
    <hyperlink ref="AQ64142" r:id="rId16" display="http://cdsbib.u-strasbg.fr/cgi-bin/cdsbib?1990RMxAA..21..381G" xr:uid="{00000000-0004-0000-0000-00000F000000}"/>
    <hyperlink ref="AP1856" r:id="rId17" display="http://cdsbib.u-strasbg.fr/cgi-bin/cdsbib?1990RMxAA..21..381G" xr:uid="{00000000-0004-0000-0000-000010000000}"/>
    <hyperlink ref="AP1874" r:id="rId18" display="http://cdsbib.u-strasbg.fr/cgi-bin/cdsbib?1990RMxAA..21..381G" xr:uid="{00000000-0004-0000-0000-000011000000}"/>
    <hyperlink ref="AP1875" r:id="rId19" display="http://cdsbib.u-strasbg.fr/cgi-bin/cdsbib?1990RMxAA..21..381G" xr:uid="{00000000-0004-0000-0000-000012000000}"/>
    <hyperlink ref="AP187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28</v>
      </c>
      <c r="B2" t="s">
        <v>47</v>
      </c>
      <c r="D2" s="3"/>
      <c r="E2" s="29"/>
    </row>
    <row r="3" spans="1:7" ht="13.5" thickBot="1" x14ac:dyDescent="0.25"/>
    <row r="4" spans="1:7" ht="14.25" thickTop="1" thickBot="1" x14ac:dyDescent="0.25">
      <c r="A4" s="5" t="s">
        <v>4</v>
      </c>
      <c r="C4" s="8" t="s">
        <v>44</v>
      </c>
      <c r="D4" s="9" t="s">
        <v>44</v>
      </c>
    </row>
    <row r="6" spans="1:7" x14ac:dyDescent="0.2">
      <c r="A6" s="5" t="s">
        <v>5</v>
      </c>
    </row>
    <row r="7" spans="1:7" x14ac:dyDescent="0.2">
      <c r="A7" t="s">
        <v>6</v>
      </c>
      <c r="C7">
        <v>52500.261299999998</v>
      </c>
      <c r="D7" s="30" t="s">
        <v>45</v>
      </c>
    </row>
    <row r="8" spans="1:7" x14ac:dyDescent="0.2">
      <c r="A8" t="s">
        <v>7</v>
      </c>
      <c r="C8">
        <v>0.37711014999999998</v>
      </c>
      <c r="D8" s="30" t="s">
        <v>45</v>
      </c>
    </row>
    <row r="9" spans="1:7" x14ac:dyDescent="0.2">
      <c r="A9" s="11" t="s">
        <v>34</v>
      </c>
      <c r="B9" s="12"/>
      <c r="C9" s="13">
        <v>8</v>
      </c>
      <c r="D9" s="12" t="s">
        <v>35</v>
      </c>
      <c r="E9" s="12"/>
    </row>
    <row r="10" spans="1:7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7" x14ac:dyDescent="0.2">
      <c r="A11" s="12" t="s">
        <v>19</v>
      </c>
      <c r="B11" s="12"/>
      <c r="C11" s="24">
        <f ca="1">INTERCEPT(INDIRECT($G$11):G992,INDIRECT($F$11):F992)</f>
        <v>-1.6603107473760201E-6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20</v>
      </c>
      <c r="B12" s="12"/>
      <c r="C12" s="24">
        <f ca="1">SLOPE(INDIRECT($G$11):G992,INDIRECT($F$11):F992)</f>
        <v>2.8447149672265792E-8</v>
      </c>
      <c r="D12" s="3"/>
      <c r="E12" s="12"/>
    </row>
    <row r="13" spans="1:7" x14ac:dyDescent="0.2">
      <c r="A13" s="12" t="s">
        <v>23</v>
      </c>
      <c r="B13" s="12"/>
      <c r="C13" s="3" t="s">
        <v>17</v>
      </c>
      <c r="D13" s="16" t="s">
        <v>40</v>
      </c>
      <c r="E13" s="13">
        <v>1</v>
      </c>
    </row>
    <row r="14" spans="1:7" x14ac:dyDescent="0.2">
      <c r="A14" s="12"/>
      <c r="B14" s="12"/>
      <c r="C14" s="12"/>
      <c r="D14" s="16" t="s">
        <v>36</v>
      </c>
      <c r="E14" s="17">
        <f ca="1">NOW()+15018.5+$C$9/24</f>
        <v>60690.451472222223</v>
      </c>
    </row>
    <row r="15" spans="1:7" x14ac:dyDescent="0.2">
      <c r="A15" s="14" t="s">
        <v>21</v>
      </c>
      <c r="B15" s="12"/>
      <c r="C15" s="15">
        <f ca="1">(C7+C11)+(C8+C12)*INT(MAX(F21:F3533))</f>
        <v>53189.241594362633</v>
      </c>
      <c r="D15" s="16" t="s">
        <v>41</v>
      </c>
      <c r="E15" s="17">
        <f ca="1">ROUND(2*(E14-$C$7)/$C$8,0)/2+E13</f>
        <v>21719.5</v>
      </c>
    </row>
    <row r="16" spans="1:7" x14ac:dyDescent="0.2">
      <c r="A16" s="18" t="s">
        <v>8</v>
      </c>
      <c r="B16" s="12"/>
      <c r="C16" s="19">
        <f ca="1">+C8+C12</f>
        <v>0.37711017844714967</v>
      </c>
      <c r="D16" s="16" t="s">
        <v>42</v>
      </c>
      <c r="E16" s="26">
        <f ca="1">ROUND(2*(E14-$C$15)/$C$16,0)/2+E13</f>
        <v>19892.5</v>
      </c>
    </row>
    <row r="17" spans="1:18" ht="13.5" thickBot="1" x14ac:dyDescent="0.25">
      <c r="A17" s="16" t="s">
        <v>33</v>
      </c>
      <c r="B17" s="12"/>
      <c r="C17" s="12">
        <f>COUNT(C21:C2191)</f>
        <v>4</v>
      </c>
      <c r="D17" s="16" t="s">
        <v>37</v>
      </c>
      <c r="E17" s="20">
        <f ca="1">+$C$15+$C$16*E16-15018.5-$C$9/24</f>
        <v>45672.07248578922</v>
      </c>
    </row>
    <row r="18" spans="1:18" ht="14.25" thickTop="1" thickBot="1" x14ac:dyDescent="0.25">
      <c r="A18" s="18" t="s">
        <v>9</v>
      </c>
      <c r="B18" s="12"/>
      <c r="C18" s="21">
        <f ca="1">+C15</f>
        <v>53189.241594362633</v>
      </c>
      <c r="D18" s="22">
        <f ca="1">+C16</f>
        <v>0.37711017844714967</v>
      </c>
      <c r="E18" s="23" t="s">
        <v>38</v>
      </c>
    </row>
    <row r="19" spans="1:18" ht="13.5" thickTop="1" x14ac:dyDescent="0.2">
      <c r="A19" s="27" t="s">
        <v>39</v>
      </c>
      <c r="E19" s="28">
        <v>21</v>
      </c>
    </row>
    <row r="20" spans="1:18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46</v>
      </c>
      <c r="I20" s="7" t="s">
        <v>52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18" x14ac:dyDescent="0.2">
      <c r="A21" t="s">
        <v>46</v>
      </c>
      <c r="C21" s="10">
        <v>52500.261299999998</v>
      </c>
      <c r="D21" s="10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-1.6603107473760201E-6</v>
      </c>
      <c r="Q21" s="2">
        <f>+C21-15018.5</f>
        <v>37481.761299999998</v>
      </c>
    </row>
    <row r="22" spans="1:18" x14ac:dyDescent="0.2">
      <c r="A22" t="s">
        <v>48</v>
      </c>
      <c r="B22" s="3" t="s">
        <v>50</v>
      </c>
      <c r="C22" s="10">
        <v>53187.166899999997</v>
      </c>
      <c r="D22" s="10"/>
      <c r="E22">
        <f>+(C22-C$7)/C$8</f>
        <v>1821.4985727644782</v>
      </c>
      <c r="F22">
        <f>ROUND(2*E22,0)/2</f>
        <v>1821.5</v>
      </c>
      <c r="G22">
        <f>+C22-(C$7+F22*C$8)</f>
        <v>-5.3822500194655731E-4</v>
      </c>
      <c r="I22">
        <f>+G22</f>
        <v>-5.3822500194655731E-4</v>
      </c>
      <c r="O22">
        <f ca="1">+C$11+C$12*$F22</f>
        <v>5.0156172380656121E-5</v>
      </c>
      <c r="Q22" s="2">
        <f>+C22-15018.5</f>
        <v>38168.666899999997</v>
      </c>
      <c r="R22" t="s">
        <v>49</v>
      </c>
    </row>
    <row r="23" spans="1:18" x14ac:dyDescent="0.2">
      <c r="A23" t="s">
        <v>48</v>
      </c>
      <c r="B23" s="3" t="s">
        <v>50</v>
      </c>
      <c r="C23" s="10">
        <v>53188.298900000002</v>
      </c>
      <c r="D23" s="10"/>
      <c r="E23">
        <f>+(C23-C$7)/C$8</f>
        <v>1824.5003482404368</v>
      </c>
      <c r="F23">
        <f>ROUND(2*E23,0)/2</f>
        <v>1824.5</v>
      </c>
      <c r="G23">
        <f>+C23-(C$7+F23*C$8)</f>
        <v>1.3132500316714868E-4</v>
      </c>
      <c r="I23">
        <f>+G23</f>
        <v>1.3132500316714868E-4</v>
      </c>
      <c r="O23">
        <f ca="1">+C$11+C$12*$F23</f>
        <v>5.0241513829672918E-5</v>
      </c>
      <c r="Q23" s="2">
        <f>+C23-15018.5</f>
        <v>38169.798900000002</v>
      </c>
      <c r="R23" t="s">
        <v>49</v>
      </c>
    </row>
    <row r="24" spans="1:18" x14ac:dyDescent="0.2">
      <c r="A24" t="s">
        <v>48</v>
      </c>
      <c r="B24" s="3" t="s">
        <v>51</v>
      </c>
      <c r="C24" s="10">
        <v>53189.242100000003</v>
      </c>
      <c r="D24" s="10"/>
      <c r="E24">
        <f>+(C24-C$7)/C$8</f>
        <v>1827.0014742377125</v>
      </c>
      <c r="F24">
        <f>ROUND(2*E24,0)/2</f>
        <v>1827</v>
      </c>
      <c r="G24">
        <f>+C24-(C$7+F24*C$8)</f>
        <v>5.5595000594621524E-4</v>
      </c>
      <c r="I24">
        <f>+G24</f>
        <v>5.5595000594621524E-4</v>
      </c>
      <c r="O24">
        <f ca="1">+C$11+C$12*$F24</f>
        <v>5.0312631703853583E-5</v>
      </c>
      <c r="Q24" s="2">
        <f>+C24-15018.5</f>
        <v>38170.742100000003</v>
      </c>
      <c r="R24" t="s">
        <v>49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2025-01-14T04:20:07Z</dcterms:modified>
</cp:coreProperties>
</file>