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F83B81ED-0DD5-4DDE-BA27-DA84B184B3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/>
  <c r="G23" i="1"/>
  <c r="I23" i="1"/>
  <c r="E24" i="1"/>
  <c r="F24" i="1"/>
  <c r="G24" i="1"/>
  <c r="I24" i="1"/>
  <c r="Q23" i="1"/>
  <c r="Q24" i="1"/>
  <c r="E22" i="1"/>
  <c r="F22" i="1"/>
  <c r="G22" i="1"/>
  <c r="I22" i="1"/>
  <c r="F11" i="1"/>
  <c r="Q22" i="1"/>
  <c r="G11" i="1"/>
  <c r="E21" i="1"/>
  <c r="F21" i="1"/>
  <c r="G21" i="1"/>
  <c r="H21" i="1"/>
  <c r="E14" i="1"/>
  <c r="E15" i="1" s="1"/>
  <c r="C17" i="1"/>
  <c r="Q21" i="1"/>
  <c r="C12" i="1"/>
  <c r="C16" i="1" l="1"/>
  <c r="D18" i="1" s="1"/>
  <c r="C11" i="1"/>
  <c r="C15" i="1" l="1"/>
  <c r="O24" i="1"/>
  <c r="O23" i="1"/>
  <c r="O21" i="1"/>
  <c r="O22" i="1"/>
  <c r="C18" i="1" l="1"/>
  <c r="E16" i="1"/>
  <c r="E17" i="1" s="1"/>
</calcChain>
</file>

<file path=xl/sharedStrings.xml><?xml version="1.0" encoding="utf-8"?>
<sst xmlns="http://schemas.openxmlformats.org/spreadsheetml/2006/main" count="56" uniqueCount="50">
  <si>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</si>
  <si>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</si>
  <si>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</si>
  <si>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</si>
  <si>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</si>
  <si>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</si>
  <si>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</si>
  <si>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</si>
  <si>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</si>
  <si>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</si>
  <si>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</si>
  <si>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</si>
  <si>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</si>
  <si>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</si>
  <si>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</si>
  <si>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</si>
  <si>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</si>
  <si>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</si>
  <si>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</si>
  <si>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</si>
  <si>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</si>
  <si>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</si>
  <si>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</si>
  <si>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</si>
  <si>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</si>
  <si>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</si>
  <si>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</si>
  <si>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</si>
  <si>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</si>
  <si>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</si>
  <si>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</si>
  <si>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</si>
  <si>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</si>
  <si>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</si>
  <si>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</si>
  <si>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</si>
  <si>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</si>
  <si>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GCVS</t>
  </si>
  <si>
    <t>BAD</t>
  </si>
  <si>
    <t>Add cycle</t>
  </si>
  <si>
    <t>Old Cycle</t>
  </si>
  <si>
    <t>GCVS 4</t>
  </si>
  <si>
    <t>BE UMa / GSC na</t>
  </si>
  <si>
    <t>EA/D/WD</t>
  </si>
  <si>
    <t>Kreiner</t>
  </si>
  <si>
    <t>J.M. Kreiner, 2004, Acta Astronomica, vol. 54, pp 207-210.</t>
  </si>
  <si>
    <t>IBVS 5992</t>
  </si>
  <si>
    <t>I</t>
  </si>
  <si>
    <t>IBVS 6029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</si>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</sst>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35">
    <xf numFmtId="0" fontId="0" fillId="0" borderId="0" xfId="0" applyAlignment="1"/>
    <xf numFmtId="0" fontId="0" fillId="0" borderId="0" xfId="0" applyAlignment="1">
      <alignment horizontal="left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BE UMa - O-C Diagr.</a:t>
            </a:r>
          </a:p>
        </c:rich>
      </c:tx>
      <c:layout>
        <c:manualLayout>
          <c:xMode val="edge"/>
          <c:yMode val="edge"/>
          <c:x val="0.381954887218045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1804511278195491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1.4E-3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1.4E-3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-3275</c:v>
                </c:pt>
                <c:pt idx="1">
                  <c:v>1360</c:v>
                </c:pt>
                <c:pt idx="2">
                  <c:v>1518</c:v>
                </c:pt>
                <c:pt idx="3">
                  <c:v>1545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1.0124999971594661E-3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49D-4DAE-B23B-1346F391223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1.4E-3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1.4E-3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-3275</c:v>
                </c:pt>
                <c:pt idx="1">
                  <c:v>1360</c:v>
                </c:pt>
                <c:pt idx="2">
                  <c:v>1518</c:v>
                </c:pt>
                <c:pt idx="3">
                  <c:v>1545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1.5820000007806811E-2</c:v>
                </c:pt>
                <c:pt idx="2">
                  <c:v>1.9771000006585382E-2</c:v>
                </c:pt>
                <c:pt idx="3">
                  <c:v>1.14025000075344E-2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49D-4DAE-B23B-1346F391223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1.4E-3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1.4E-3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-3275</c:v>
                </c:pt>
                <c:pt idx="1">
                  <c:v>1360</c:v>
                </c:pt>
                <c:pt idx="2">
                  <c:v>1518</c:v>
                </c:pt>
                <c:pt idx="3">
                  <c:v>1545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49D-4DAE-B23B-1346F391223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1.4E-3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1.4E-3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-3275</c:v>
                </c:pt>
                <c:pt idx="1">
                  <c:v>1360</c:v>
                </c:pt>
                <c:pt idx="2">
                  <c:v>1518</c:v>
                </c:pt>
                <c:pt idx="3">
                  <c:v>1545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49D-4DAE-B23B-1346F391223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1.4E-3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1.4E-3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-3275</c:v>
                </c:pt>
                <c:pt idx="1">
                  <c:v>1360</c:v>
                </c:pt>
                <c:pt idx="2">
                  <c:v>1518</c:v>
                </c:pt>
                <c:pt idx="3">
                  <c:v>1545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49D-4DAE-B23B-1346F391223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1.4E-3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1.4E-3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-3275</c:v>
                </c:pt>
                <c:pt idx="1">
                  <c:v>1360</c:v>
                </c:pt>
                <c:pt idx="2">
                  <c:v>1518</c:v>
                </c:pt>
                <c:pt idx="3">
                  <c:v>1545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49D-4DAE-B23B-1346F391223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1.4E-3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1.4E-3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-3275</c:v>
                </c:pt>
                <c:pt idx="1">
                  <c:v>1360</c:v>
                </c:pt>
                <c:pt idx="2">
                  <c:v>1518</c:v>
                </c:pt>
                <c:pt idx="3">
                  <c:v>1545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49D-4DAE-B23B-1346F391223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-3275</c:v>
                </c:pt>
                <c:pt idx="1">
                  <c:v>1360</c:v>
                </c:pt>
                <c:pt idx="2">
                  <c:v>1518</c:v>
                </c:pt>
                <c:pt idx="3">
                  <c:v>1545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1.0548264925490883E-3</c:v>
                </c:pt>
                <c:pt idx="1">
                  <c:v>1.5299024058284896E-2</c:v>
                </c:pt>
                <c:pt idx="2">
                  <c:v>1.5784586780051079E-2</c:v>
                </c:pt>
                <c:pt idx="3">
                  <c:v>1.5867562688200998E-2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49D-4DAE-B23B-1346F391223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-3275</c:v>
                </c:pt>
                <c:pt idx="1">
                  <c:v>1360</c:v>
                </c:pt>
                <c:pt idx="2">
                  <c:v>1518</c:v>
                </c:pt>
                <c:pt idx="3">
                  <c:v>1545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49D-4DAE-B23B-1346F39122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1273584"/>
        <c:axId val="1"/>
      </c:scatterChart>
      <c:valAx>
        <c:axId val="15212735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212735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67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9548872180451127"/>
          <c:y val="0.92375366568914952"/>
          <c:w val="0.7458646616541353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0</xdr:rowOff>
    </xdr:from>
    <xdr:to>
      <xdr:col>16</xdr:col>
      <xdr:colOff>142875</xdr:colOff>
      <xdr:row>19</xdr:row>
      <xdr:rowOff>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4F261BA1-219C-E1F2-65D1-9B215D7160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11" sqref="E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5" customFormat="1" ht="20.25" x14ac:dyDescent="0.2">
      <c r="A1" s="33" t="s">
        <v>42</v>
      </c>
      <c r="E1" s="2"/>
      <c r="F1" s="5" t="s">
        <v>13</v>
      </c>
    </row>
    <row r="2" spans="1:7" s="5" customFormat="1" ht="12.95" customHeight="1" x14ac:dyDescent="0.2">
      <c r="A2" s="5" t="s">
        <v>24</v>
      </c>
      <c r="B2" s="5" t="s">
        <v>43</v>
      </c>
      <c r="C2" s="6"/>
      <c r="D2" s="6"/>
      <c r="E2" s="5">
        <v>0</v>
      </c>
    </row>
    <row r="3" spans="1:7" s="5" customFormat="1" ht="12.95" customHeight="1" thickBot="1" x14ac:dyDescent="0.25"/>
    <row r="4" spans="1:7" s="5" customFormat="1" ht="12.95" customHeight="1" thickTop="1" thickBot="1" x14ac:dyDescent="0.25">
      <c r="A4" s="7" t="s">
        <v>0</v>
      </c>
      <c r="C4" s="8">
        <v>44998.280899999998</v>
      </c>
      <c r="D4" s="9">
        <v>2.2911665000000001</v>
      </c>
    </row>
    <row r="5" spans="1:7" s="5" customFormat="1" ht="12.95" customHeight="1" x14ac:dyDescent="0.2"/>
    <row r="6" spans="1:7" s="5" customFormat="1" ht="12.95" customHeight="1" x14ac:dyDescent="0.2">
      <c r="A6" s="7" t="s">
        <v>1</v>
      </c>
      <c r="D6" s="10" t="s">
        <v>45</v>
      </c>
    </row>
    <row r="7" spans="1:7" s="5" customFormat="1" ht="12.95" customHeight="1" x14ac:dyDescent="0.2">
      <c r="A7" s="5" t="s">
        <v>2</v>
      </c>
      <c r="C7" s="34">
        <v>52501.846899999997</v>
      </c>
      <c r="D7" s="12" t="s">
        <v>44</v>
      </c>
    </row>
    <row r="8" spans="1:7" s="5" customFormat="1" ht="12.95" customHeight="1" x14ac:dyDescent="0.2">
      <c r="A8" s="5" t="s">
        <v>3</v>
      </c>
      <c r="C8" s="34">
        <v>2.2911655</v>
      </c>
      <c r="D8" s="12" t="s">
        <v>44</v>
      </c>
    </row>
    <row r="9" spans="1:7" s="5" customFormat="1" ht="12.95" customHeight="1" x14ac:dyDescent="0.2">
      <c r="A9" s="13" t="s">
        <v>30</v>
      </c>
      <c r="C9" s="14">
        <v>-9.5</v>
      </c>
      <c r="D9" s="5" t="s">
        <v>31</v>
      </c>
    </row>
    <row r="10" spans="1:7" s="5" customFormat="1" ht="12.95" customHeight="1" thickBot="1" x14ac:dyDescent="0.25">
      <c r="C10" s="15" t="s">
        <v>20</v>
      </c>
      <c r="D10" s="15" t="s">
        <v>21</v>
      </c>
    </row>
    <row r="11" spans="1:7" s="5" customFormat="1" ht="12.95" customHeight="1" x14ac:dyDescent="0.2">
      <c r="A11" s="5" t="s">
        <v>15</v>
      </c>
      <c r="C11" s="16">
        <f ca="1">INTERCEPT(INDIRECT($G$11):G992,INDIRECT($F$11):F992)</f>
        <v>1.1119496832955727E-2</v>
      </c>
      <c r="D11" s="6"/>
      <c r="F11" s="17" t="str">
        <f>"F"&amp;E19</f>
        <v>F21</v>
      </c>
      <c r="G11" s="16" t="str">
        <f>"G"&amp;E19</f>
        <v>G21</v>
      </c>
    </row>
    <row r="12" spans="1:7" s="5" customFormat="1" ht="12.95" customHeight="1" x14ac:dyDescent="0.2">
      <c r="A12" s="5" t="s">
        <v>16</v>
      </c>
      <c r="C12" s="16">
        <f ca="1">SLOPE(INDIRECT($G$11):G992,INDIRECT($F$11):F992)</f>
        <v>3.0731817833302714E-6</v>
      </c>
      <c r="D12" s="6"/>
    </row>
    <row r="13" spans="1:7" s="5" customFormat="1" ht="12.95" customHeight="1" x14ac:dyDescent="0.2">
      <c r="A13" s="5" t="s">
        <v>19</v>
      </c>
      <c r="C13" s="6" t="s">
        <v>13</v>
      </c>
      <c r="D13" s="12" t="s">
        <v>39</v>
      </c>
      <c r="E13" s="14">
        <v>1</v>
      </c>
    </row>
    <row r="14" spans="1:7" s="5" customFormat="1" ht="12.95" customHeight="1" x14ac:dyDescent="0.2">
      <c r="D14" s="12" t="s">
        <v>32</v>
      </c>
      <c r="E14" s="18">
        <f ca="1">NOW()+15018.5+$C$9/24</f>
        <v>60378.680527662036</v>
      </c>
    </row>
    <row r="15" spans="1:7" s="5" customFormat="1" ht="12.95" customHeight="1" x14ac:dyDescent="0.2">
      <c r="A15" s="19" t="s">
        <v>17</v>
      </c>
      <c r="C15" s="20">
        <f ca="1">(C7+C11)+(C8+C12)*INT(MAX(F21:F3533))</f>
        <v>56041.713465062683</v>
      </c>
      <c r="D15" s="12" t="s">
        <v>40</v>
      </c>
      <c r="E15" s="18">
        <f ca="1">ROUND(2*(E14-$C$7)/$C$8,0)/2+E13</f>
        <v>3439</v>
      </c>
    </row>
    <row r="16" spans="1:7" s="5" customFormat="1" ht="12.95" customHeight="1" x14ac:dyDescent="0.2">
      <c r="A16" s="7" t="s">
        <v>4</v>
      </c>
      <c r="C16" s="21">
        <f ca="1">+C8+C12</f>
        <v>2.2911685731817832</v>
      </c>
      <c r="D16" s="12" t="s">
        <v>33</v>
      </c>
      <c r="E16" s="16">
        <f ca="1">ROUND(2*(E14-$C$15)/$C$16,0)/2+E13</f>
        <v>1894</v>
      </c>
    </row>
    <row r="17" spans="1:18" s="5" customFormat="1" ht="12.95" customHeight="1" thickBot="1" x14ac:dyDescent="0.25">
      <c r="A17" s="12" t="s">
        <v>29</v>
      </c>
      <c r="C17" s="5">
        <f>COUNT(C21:C2191)</f>
        <v>4</v>
      </c>
      <c r="D17" s="12" t="s">
        <v>34</v>
      </c>
      <c r="E17" s="22">
        <f ca="1">+$C$15+$C$16*E16-15018.5-$C$9/24</f>
        <v>45363.082576002314</v>
      </c>
    </row>
    <row r="18" spans="1:18" s="5" customFormat="1" ht="12.95" customHeight="1" thickTop="1" thickBot="1" x14ac:dyDescent="0.25">
      <c r="A18" s="7" t="s">
        <v>5</v>
      </c>
      <c r="C18" s="23">
        <f ca="1">+C15</f>
        <v>56041.713465062683</v>
      </c>
      <c r="D18" s="24">
        <f ca="1">+C16</f>
        <v>2.2911685731817832</v>
      </c>
      <c r="E18" s="25" t="s">
        <v>35</v>
      </c>
    </row>
    <row r="19" spans="1:18" s="5" customFormat="1" ht="12.95" customHeight="1" thickTop="1" x14ac:dyDescent="0.2">
      <c r="A19" s="2" t="s">
        <v>36</v>
      </c>
      <c r="E19" s="26">
        <v>21</v>
      </c>
    </row>
    <row r="20" spans="1:18" s="5" customFormat="1" ht="12.95" customHeight="1" thickBot="1" x14ac:dyDescent="0.25">
      <c r="A20" s="15" t="s">
        <v>6</v>
      </c>
      <c r="B20" s="15" t="s">
        <v>7</v>
      </c>
      <c r="C20" s="15" t="s">
        <v>8</v>
      </c>
      <c r="D20" s="15" t="s">
        <v>12</v>
      </c>
      <c r="E20" s="15" t="s">
        <v>9</v>
      </c>
      <c r="F20" s="15" t="s">
        <v>10</v>
      </c>
      <c r="G20" s="15" t="s">
        <v>11</v>
      </c>
      <c r="H20" s="27" t="s">
        <v>37</v>
      </c>
      <c r="I20" s="27" t="s">
        <v>49</v>
      </c>
      <c r="J20" s="27" t="s">
        <v>18</v>
      </c>
      <c r="K20" s="27" t="s">
        <v>25</v>
      </c>
      <c r="L20" s="27" t="s">
        <v>26</v>
      </c>
      <c r="M20" s="27" t="s">
        <v>27</v>
      </c>
      <c r="N20" s="27" t="s">
        <v>28</v>
      </c>
      <c r="O20" s="27" t="s">
        <v>23</v>
      </c>
      <c r="P20" s="28" t="s">
        <v>22</v>
      </c>
      <c r="Q20" s="15" t="s">
        <v>14</v>
      </c>
      <c r="R20" s="29" t="s">
        <v>38</v>
      </c>
    </row>
    <row r="21" spans="1:18" s="5" customFormat="1" ht="12.95" customHeight="1" x14ac:dyDescent="0.2">
      <c r="A21" s="12" t="s">
        <v>41</v>
      </c>
      <c r="C21" s="11">
        <v>44998.280899999998</v>
      </c>
      <c r="D21" s="11" t="s">
        <v>13</v>
      </c>
      <c r="E21" s="5">
        <f>+(C21-C$7)/C$8</f>
        <v>-3274.9995580851751</v>
      </c>
      <c r="F21" s="5">
        <f>ROUND(2*E21,0)/2</f>
        <v>-3275</v>
      </c>
      <c r="G21" s="5">
        <f>+C21-(C$7+F21*C$8)</f>
        <v>1.0124999971594661E-3</v>
      </c>
      <c r="H21" s="5">
        <f>+G21</f>
        <v>1.0124999971594661E-3</v>
      </c>
      <c r="O21" s="5">
        <f ca="1">+C$11+C$12*$F21</f>
        <v>1.0548264925490883E-3</v>
      </c>
      <c r="Q21" s="30">
        <f>+C21-15018.5</f>
        <v>29979.780899999998</v>
      </c>
    </row>
    <row r="22" spans="1:18" s="5" customFormat="1" ht="12.95" customHeight="1" x14ac:dyDescent="0.2">
      <c r="A22" s="3" t="s">
        <v>46</v>
      </c>
      <c r="B22" s="4" t="s">
        <v>47</v>
      </c>
      <c r="C22" s="3">
        <v>55617.847800000003</v>
      </c>
      <c r="D22" s="3">
        <v>2.0000000000000001E-4</v>
      </c>
      <c r="E22" s="5">
        <f>+(C22-C$7)/C$8</f>
        <v>1360.0069047827433</v>
      </c>
      <c r="F22" s="5">
        <f>ROUND(2*E22,0)/2</f>
        <v>1360</v>
      </c>
      <c r="G22" s="5">
        <f>+C22-(C$7+F22*C$8)</f>
        <v>1.5820000007806811E-2</v>
      </c>
      <c r="I22" s="5">
        <f>+G22</f>
        <v>1.5820000007806811E-2</v>
      </c>
      <c r="O22" s="5">
        <f ca="1">+C$11+C$12*$F22</f>
        <v>1.5299024058284896E-2</v>
      </c>
      <c r="Q22" s="30">
        <f>+C22-15018.5</f>
        <v>40599.347800000003</v>
      </c>
    </row>
    <row r="23" spans="1:18" s="5" customFormat="1" ht="12.95" customHeight="1" x14ac:dyDescent="0.2">
      <c r="A23" s="31" t="s">
        <v>48</v>
      </c>
      <c r="B23" s="32" t="s">
        <v>47</v>
      </c>
      <c r="C23" s="31">
        <v>55979.855900000002</v>
      </c>
      <c r="D23" s="31">
        <v>1.4E-3</v>
      </c>
      <c r="E23" s="5">
        <f>+(C23-C$7)/C$8</f>
        <v>1518.0086292325916</v>
      </c>
      <c r="F23" s="5">
        <f>ROUND(2*E23,0)/2</f>
        <v>1518</v>
      </c>
      <c r="G23" s="5">
        <f>+C23-(C$7+F23*C$8)</f>
        <v>1.9771000006585382E-2</v>
      </c>
      <c r="I23" s="5">
        <f>+G23</f>
        <v>1.9771000006585382E-2</v>
      </c>
      <c r="O23" s="5">
        <f ca="1">+C$11+C$12*$F23</f>
        <v>1.5784586780051079E-2</v>
      </c>
      <c r="Q23" s="30">
        <f>+C23-15018.5</f>
        <v>40961.355900000002</v>
      </c>
    </row>
    <row r="24" spans="1:18" s="5" customFormat="1" ht="12.95" customHeight="1" x14ac:dyDescent="0.2">
      <c r="A24" s="31" t="s">
        <v>48</v>
      </c>
      <c r="B24" s="32" t="s">
        <v>47</v>
      </c>
      <c r="C24" s="31">
        <v>56041.709000000003</v>
      </c>
      <c r="D24" s="31">
        <v>5.0000000000000001E-3</v>
      </c>
      <c r="E24" s="5">
        <f>+(C24-C$7)/C$8</f>
        <v>1545.0049767247306</v>
      </c>
      <c r="F24" s="5">
        <f>ROUND(2*E24,0)/2</f>
        <v>1545</v>
      </c>
      <c r="G24" s="5">
        <f>+C24-(C$7+F24*C$8)</f>
        <v>1.14025000075344E-2</v>
      </c>
      <c r="I24" s="5">
        <f>+G24</f>
        <v>1.14025000075344E-2</v>
      </c>
      <c r="O24" s="5">
        <f ca="1">+C$11+C$12*$F24</f>
        <v>1.5867562688200998E-2</v>
      </c>
      <c r="Q24" s="30">
        <f>+C24-15018.5</f>
        <v>41023.209000000003</v>
      </c>
    </row>
    <row r="25" spans="1:18" s="5" customFormat="1" ht="12.95" customHeight="1" x14ac:dyDescent="0.2">
      <c r="C25" s="11"/>
      <c r="D25" s="11"/>
      <c r="Q25" s="30"/>
    </row>
    <row r="26" spans="1:18" s="5" customFormat="1" ht="12.95" customHeight="1" x14ac:dyDescent="0.2">
      <c r="C26" s="11"/>
      <c r="D26" s="11"/>
      <c r="Q26" s="30"/>
    </row>
    <row r="27" spans="1:18" s="5" customFormat="1" ht="12.95" customHeight="1" x14ac:dyDescent="0.2">
      <c r="C27" s="11"/>
      <c r="D27" s="11"/>
      <c r="Q27" s="30"/>
    </row>
    <row r="28" spans="1:18" s="5" customFormat="1" ht="12.95" customHeight="1" x14ac:dyDescent="0.2">
      <c r="C28" s="11"/>
      <c r="D28" s="11"/>
      <c r="Q28" s="30"/>
    </row>
    <row r="29" spans="1:18" s="5" customFormat="1" ht="12.95" customHeight="1" x14ac:dyDescent="0.2">
      <c r="C29" s="11"/>
      <c r="D29" s="11"/>
      <c r="Q29" s="30"/>
    </row>
    <row r="30" spans="1:18" s="5" customFormat="1" ht="12.95" customHeight="1" x14ac:dyDescent="0.2">
      <c r="C30" s="11"/>
      <c r="D30" s="11"/>
      <c r="Q30" s="30"/>
    </row>
    <row r="31" spans="1:18" s="5" customFormat="1" ht="12.95" customHeight="1" x14ac:dyDescent="0.2">
      <c r="C31" s="11"/>
      <c r="D31" s="11"/>
      <c r="Q31" s="30"/>
    </row>
    <row r="32" spans="1:18" s="5" customFormat="1" ht="12.95" customHeight="1" x14ac:dyDescent="0.2">
      <c r="C32" s="11"/>
      <c r="D32" s="11"/>
      <c r="Q32" s="30"/>
    </row>
    <row r="33" spans="3:17" s="5" customFormat="1" ht="12.95" customHeight="1" x14ac:dyDescent="0.2">
      <c r="C33" s="11"/>
      <c r="D33" s="11"/>
      <c r="Q33" s="30"/>
    </row>
    <row r="34" spans="3:17" s="5" customFormat="1" ht="12.95" customHeight="1" x14ac:dyDescent="0.2">
      <c r="C34" s="11"/>
      <c r="D34" s="11"/>
    </row>
    <row r="35" spans="3:17" s="5" customFormat="1" ht="12.95" customHeight="1" x14ac:dyDescent="0.2">
      <c r="C35" s="11"/>
      <c r="D35" s="11"/>
    </row>
    <row r="36" spans="3:17" s="5" customFormat="1" ht="12.95" customHeight="1" x14ac:dyDescent="0.2">
      <c r="C36" s="11"/>
      <c r="D36" s="11"/>
    </row>
    <row r="37" spans="3:17" x14ac:dyDescent="0.2">
      <c r="C37" s="1"/>
      <c r="D37" s="1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2024-03-09T03:19:57Z</dcterms:modified>
</cp:coreProperties>
</file>