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F98135-8C4F-4364-BFFE-28025D81B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E21" i="1"/>
  <c r="F21" i="1"/>
  <c r="G21" i="1"/>
  <c r="H21" i="1"/>
  <c r="E22" i="1"/>
  <c r="F22" i="1"/>
  <c r="G22" i="1"/>
  <c r="K22" i="1"/>
  <c r="Q23" i="1"/>
  <c r="Q24" i="1"/>
  <c r="Q25" i="1"/>
  <c r="Q26" i="1"/>
  <c r="Q27" i="1"/>
  <c r="Q28" i="1"/>
  <c r="Q29" i="1"/>
  <c r="Q30" i="1"/>
  <c r="Q31" i="1"/>
  <c r="Q32" i="1"/>
  <c r="Q33" i="1"/>
  <c r="Q34" i="1"/>
  <c r="Q22" i="1"/>
  <c r="Q21" i="1"/>
  <c r="F17" i="1"/>
  <c r="C17" i="1"/>
  <c r="C12" i="1"/>
  <c r="C11" i="1"/>
  <c r="O35" i="1" l="1"/>
  <c r="C16" i="1"/>
  <c r="D18" i="1" s="1"/>
  <c r="O26" i="1"/>
  <c r="O27" i="1"/>
  <c r="O34" i="1"/>
  <c r="O29" i="1"/>
  <c r="O31" i="1"/>
  <c r="O24" i="1"/>
  <c r="O25" i="1"/>
  <c r="O30" i="1"/>
  <c r="O21" i="1"/>
  <c r="O23" i="1"/>
  <c r="O32" i="1"/>
  <c r="O33" i="1"/>
  <c r="O22" i="1"/>
  <c r="C15" i="1"/>
  <c r="O28" i="1"/>
  <c r="C18" i="1" l="1"/>
  <c r="F18" i="1"/>
  <c r="F19" i="1" s="1"/>
</calcChain>
</file>

<file path=xl/sharedStrings.xml><?xml version="1.0" encoding="utf-8"?>
<sst xmlns="http://schemas.openxmlformats.org/spreadsheetml/2006/main" count="88" uniqueCount="50">
  <si>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</si>
  <si>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</si>
  <si>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</si>
  <si>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</si>
  <si>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</si>
  <si>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</si>
  <si>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</si>
  <si>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</si>
  <si>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</si>
  <si>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</si>
  <si>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</si>
  <si>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</si>
  <si>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</si>
  <si>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</si>
  <si>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</si>
  <si>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</si>
  <si>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</si>
  <si>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</si>
  <si>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</si>
  <si>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</si>
  <si>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</si>
  <si>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</si>
  <si>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</si>
  <si>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</si>
  <si>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</si>
  <si>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</si>
  <si>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</si>
  <si>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</si>
  <si>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</si>
  <si>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</si>
  <si>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</si>
  <si>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</si>
  <si>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</si>
  <si>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</si>
  <si>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</si>
  <si>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not avail.</t>
  </si>
  <si>
    <t>FT UMa / GSC 3423-1606</t>
  </si>
  <si>
    <t>EW</t>
  </si>
  <si>
    <t>-- Rucinski 2009</t>
  </si>
  <si>
    <t>Rucinski</t>
  </si>
  <si>
    <t>Rucinski 2009 AJ137 3646</t>
  </si>
  <si>
    <t>IBVS 6092</t>
  </si>
  <si>
    <t>II</t>
  </si>
  <si>
    <t>IBVS 6218</t>
  </si>
  <si>
    <t>pg</t>
  </si>
  <si>
    <t>vis</t>
  </si>
  <si>
    <t>PE</t>
  </si>
  <si>
    <t>CCD</t>
  </si>
  <si>
    <t>Period confirmed by ToMcat 2017-12-05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</si>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</sst>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UMa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A-43B8-A38A-D928FA65B2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1A-43B8-A38A-D928FA65B2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1A-43B8-A38A-D928FA65B2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3.3840099997178186E-2</c:v>
                </c:pt>
                <c:pt idx="2">
                  <c:v>3.7788299996464048E-2</c:v>
                </c:pt>
                <c:pt idx="3">
                  <c:v>3.9132600002631079E-2</c:v>
                </c:pt>
                <c:pt idx="4">
                  <c:v>4.1386999997484963E-2</c:v>
                </c:pt>
                <c:pt idx="5">
                  <c:v>4.0388199995504692E-2</c:v>
                </c:pt>
                <c:pt idx="6">
                  <c:v>3.4732499996607658E-2</c:v>
                </c:pt>
                <c:pt idx="7">
                  <c:v>3.7776800003484823E-2</c:v>
                </c:pt>
                <c:pt idx="8">
                  <c:v>4.3000799996661954E-2</c:v>
                </c:pt>
                <c:pt idx="9">
                  <c:v>3.503370000544237E-2</c:v>
                </c:pt>
                <c:pt idx="10">
                  <c:v>4.6657700004288927E-2</c:v>
                </c:pt>
                <c:pt idx="11">
                  <c:v>4.293360000156099E-2</c:v>
                </c:pt>
                <c:pt idx="12">
                  <c:v>3.2737299996369984E-2</c:v>
                </c:pt>
                <c:pt idx="13">
                  <c:v>3.681450000294717E-2</c:v>
                </c:pt>
                <c:pt idx="14">
                  <c:v>9.2845999999553896E-2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1A-43B8-A38A-D928FA65B2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1A-43B8-A38A-D928FA65B2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1A-43B8-A38A-D928FA65B2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1A-43B8-A38A-D928FA65B2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1.470339281326262E-3</c:v>
                </c:pt>
                <c:pt idx="1">
                  <c:v>3.2770783290120162E-2</c:v>
                </c:pt>
                <c:pt idx="2">
                  <c:v>3.8194389637819459E-2</c:v>
                </c:pt>
                <c:pt idx="3">
                  <c:v>3.8212036946976835E-2</c:v>
                </c:pt>
                <c:pt idx="4">
                  <c:v>3.8353215420235814E-2</c:v>
                </c:pt>
                <c:pt idx="5">
                  <c:v>3.865910211229695E-2</c:v>
                </c:pt>
                <c:pt idx="6">
                  <c:v>3.8676749421454319E-2</c:v>
                </c:pt>
                <c:pt idx="7">
                  <c:v>3.8694396730611695E-2</c:v>
                </c:pt>
                <c:pt idx="8">
                  <c:v>3.8929694186043334E-2</c:v>
                </c:pt>
                <c:pt idx="9">
                  <c:v>3.8982636113515455E-2</c:v>
                </c:pt>
                <c:pt idx="10">
                  <c:v>3.9217933568947094E-2</c:v>
                </c:pt>
                <c:pt idx="11">
                  <c:v>3.9447348587992939E-2</c:v>
                </c:pt>
                <c:pt idx="12">
                  <c:v>3.9900296189698849E-2</c:v>
                </c:pt>
                <c:pt idx="13">
                  <c:v>3.9970885426328338E-2</c:v>
                </c:pt>
                <c:pt idx="14">
                  <c:v>9.3589293082813274E-2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1A-43B8-A38A-D928FA65B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97512"/>
        <c:axId val="1"/>
      </c:scatterChart>
      <c:valAx>
        <c:axId val="867197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97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B5EF347-2F59-BF4A-8CE4-D3371603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s="8" customFormat="1" ht="20.25" x14ac:dyDescent="0.2">
      <c r="A1" s="40" t="s">
        <v>36</v>
      </c>
    </row>
    <row r="2" spans="1:5" s="8" customFormat="1" ht="12.95" customHeight="1" x14ac:dyDescent="0.2">
      <c r="A2" s="8" t="s">
        <v>23</v>
      </c>
      <c r="B2" s="9" t="s">
        <v>37</v>
      </c>
      <c r="C2" s="10" t="s">
        <v>38</v>
      </c>
      <c r="D2" s="11"/>
    </row>
    <row r="3" spans="1:5" s="8" customFormat="1" ht="12.95" customHeight="1" thickBot="1" x14ac:dyDescent="0.25"/>
    <row r="4" spans="1:5" s="8" customFormat="1" ht="12.95" customHeight="1" thickTop="1" thickBot="1" x14ac:dyDescent="0.25">
      <c r="A4" s="12" t="s">
        <v>0</v>
      </c>
      <c r="C4" s="13" t="s">
        <v>35</v>
      </c>
      <c r="D4" s="14" t="s">
        <v>35</v>
      </c>
    </row>
    <row r="5" spans="1:5" s="8" customFormat="1" ht="12.95" customHeight="1" thickTop="1" x14ac:dyDescent="0.2">
      <c r="A5" s="15" t="s">
        <v>28</v>
      </c>
      <c r="C5" s="16">
        <v>-9.5</v>
      </c>
      <c r="D5" s="8" t="s">
        <v>29</v>
      </c>
    </row>
    <row r="6" spans="1:5" s="8" customFormat="1" ht="12.95" customHeight="1" x14ac:dyDescent="0.2">
      <c r="A6" s="12" t="s">
        <v>1</v>
      </c>
    </row>
    <row r="7" spans="1:5" s="8" customFormat="1" ht="12.95" customHeight="1" x14ac:dyDescent="0.2">
      <c r="A7" s="8" t="s">
        <v>2</v>
      </c>
      <c r="C7" s="8">
        <v>54561.9614</v>
      </c>
    </row>
    <row r="8" spans="1:5" s="8" customFormat="1" ht="12.95" customHeight="1" x14ac:dyDescent="0.2">
      <c r="A8" s="8" t="s">
        <v>3</v>
      </c>
      <c r="C8" s="8">
        <v>0.65470379999999995</v>
      </c>
      <c r="D8" s="16" t="s">
        <v>48</v>
      </c>
    </row>
    <row r="9" spans="1:5" s="8" customFormat="1" ht="12.95" customHeight="1" x14ac:dyDescent="0.2">
      <c r="A9" s="17" t="s">
        <v>33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5" s="8" customFormat="1" ht="12.95" customHeight="1" thickBot="1" x14ac:dyDescent="0.25">
      <c r="C10" s="21" t="s">
        <v>19</v>
      </c>
      <c r="D10" s="21" t="s">
        <v>20</v>
      </c>
    </row>
    <row r="11" spans="1:5" s="8" customFormat="1" ht="12.95" customHeight="1" x14ac:dyDescent="0.2">
      <c r="A11" s="8" t="s">
        <v>15</v>
      </c>
      <c r="C11" s="20">
        <f ca="1">INTERCEPT(INDIRECT($D$9):G975,INDIRECT($C$9):F975)</f>
        <v>1.470339281326262E-3</v>
      </c>
      <c r="D11" s="11"/>
    </row>
    <row r="12" spans="1:5" s="8" customFormat="1" ht="12.95" customHeight="1" x14ac:dyDescent="0.2">
      <c r="A12" s="8" t="s">
        <v>16</v>
      </c>
      <c r="C12" s="20">
        <f ca="1">SLOPE(INDIRECT($D$9):G975,INDIRECT($C$9):F975)</f>
        <v>1.1764872771581995E-5</v>
      </c>
      <c r="D12" s="11"/>
    </row>
    <row r="13" spans="1:5" s="8" customFormat="1" ht="12.95" customHeight="1" x14ac:dyDescent="0.2">
      <c r="A13" s="8" t="s">
        <v>18</v>
      </c>
      <c r="C13" s="11" t="s">
        <v>13</v>
      </c>
    </row>
    <row r="14" spans="1:5" s="8" customFormat="1" ht="12.95" customHeight="1" x14ac:dyDescent="0.2"/>
    <row r="15" spans="1:5" s="8" customFormat="1" ht="12.95" customHeight="1" x14ac:dyDescent="0.2">
      <c r="A15" s="22" t="s">
        <v>17</v>
      </c>
      <c r="C15" s="23">
        <f ca="1">(C7+C11)+(C8+C12)*INT(MAX(F21:F3516))</f>
        <v>59688.385743293082</v>
      </c>
      <c r="E15" s="11"/>
    </row>
    <row r="16" spans="1:5" s="8" customFormat="1" ht="12.95" customHeight="1" x14ac:dyDescent="0.2">
      <c r="A16" s="12" t="s">
        <v>4</v>
      </c>
      <c r="C16" s="24">
        <f ca="1">+C8+C12</f>
        <v>0.65471556487277149</v>
      </c>
    </row>
    <row r="17" spans="1:22" s="8" customFormat="1" ht="12.95" customHeight="1" thickBot="1" x14ac:dyDescent="0.25">
      <c r="A17" s="25" t="s">
        <v>27</v>
      </c>
      <c r="C17" s="8">
        <f>COUNT(C21:C2174)</f>
        <v>15</v>
      </c>
      <c r="E17" s="25" t="s">
        <v>30</v>
      </c>
      <c r="F17" s="26">
        <f ca="1">TODAY()+15018.5-B5/24</f>
        <v>60378.5</v>
      </c>
    </row>
    <row r="18" spans="1:22" s="8" customFormat="1" ht="12.95" customHeight="1" thickTop="1" thickBot="1" x14ac:dyDescent="0.25">
      <c r="A18" s="12" t="s">
        <v>5</v>
      </c>
      <c r="C18" s="27">
        <f ca="1">+C15</f>
        <v>59688.385743293082</v>
      </c>
      <c r="D18" s="28">
        <f ca="1">+C16</f>
        <v>0.65471556487277149</v>
      </c>
      <c r="E18" s="25" t="s">
        <v>31</v>
      </c>
      <c r="F18" s="26">
        <f ca="1">ROUND(2*(F17-C15)/C16,0)/2+1</f>
        <v>1055</v>
      </c>
    </row>
    <row r="19" spans="1:22" s="8" customFormat="1" ht="12.95" customHeight="1" thickTop="1" x14ac:dyDescent="0.2">
      <c r="E19" s="25" t="s">
        <v>32</v>
      </c>
      <c r="F19" s="29">
        <f ca="1">+C15+C16*F18-15018.5-C5/24</f>
        <v>45361.006497567192</v>
      </c>
    </row>
    <row r="20" spans="1:22" s="8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44</v>
      </c>
      <c r="I20" s="30" t="s">
        <v>45</v>
      </c>
      <c r="J20" s="30" t="s">
        <v>46</v>
      </c>
      <c r="K20" s="30" t="s">
        <v>47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</row>
    <row r="21" spans="1:22" s="8" customFormat="1" ht="12.95" customHeight="1" x14ac:dyDescent="0.2">
      <c r="A21" s="32" t="s">
        <v>39</v>
      </c>
      <c r="B21" s="33" t="s">
        <v>34</v>
      </c>
      <c r="C21" s="32">
        <v>54561.9614</v>
      </c>
      <c r="D21" s="34"/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1.470339281326262E-3</v>
      </c>
      <c r="Q21" s="35">
        <f>+C21-15018.5</f>
        <v>39543.4614</v>
      </c>
      <c r="V21" s="8" t="s">
        <v>40</v>
      </c>
    </row>
    <row r="22" spans="1:22" s="8" customFormat="1" ht="12.95" customHeight="1" x14ac:dyDescent="0.2">
      <c r="A22" s="8" t="s">
        <v>41</v>
      </c>
      <c r="C22" s="36">
        <v>56303.834699999999</v>
      </c>
      <c r="D22" s="36">
        <v>2.0000000000000001E-4</v>
      </c>
      <c r="E22" s="8">
        <f>+(C22-C$7)/C$8</f>
        <v>2660.5516876486731</v>
      </c>
      <c r="F22" s="8">
        <f>ROUND(2*E22,0)/2</f>
        <v>2660.5</v>
      </c>
      <c r="G22" s="8">
        <f>+C22-(C$7+F22*C$8)</f>
        <v>3.3840099997178186E-2</v>
      </c>
      <c r="K22" s="8">
        <f t="shared" ref="K22:K34" si="0">+G22</f>
        <v>3.3840099997178186E-2</v>
      </c>
      <c r="O22" s="8">
        <f ca="1">+C$11+C$12*$F22</f>
        <v>3.2770783290120162E-2</v>
      </c>
      <c r="Q22" s="35">
        <f>+C22-15018.5</f>
        <v>41285.334699999999</v>
      </c>
      <c r="R22" s="8" t="s">
        <v>47</v>
      </c>
    </row>
    <row r="23" spans="1:22" s="8" customFormat="1" ht="12.95" customHeight="1" x14ac:dyDescent="0.2">
      <c r="A23" s="37" t="s">
        <v>43</v>
      </c>
      <c r="B23" s="38" t="s">
        <v>42</v>
      </c>
      <c r="C23" s="39">
        <v>56605.657099999997</v>
      </c>
      <c r="D23" s="39">
        <v>5.0000000000000001E-4</v>
      </c>
      <c r="E23" s="8">
        <f t="shared" ref="E23:E34" si="1">+(C23-C$7)/C$8</f>
        <v>3121.5577181620097</v>
      </c>
      <c r="F23" s="8">
        <f t="shared" ref="F23:F34" si="2">ROUND(2*E23,0)/2</f>
        <v>3121.5</v>
      </c>
      <c r="G23" s="8">
        <f t="shared" ref="G23:G34" si="3">+C23-(C$7+F23*C$8)</f>
        <v>3.7788299996464048E-2</v>
      </c>
      <c r="K23" s="8">
        <f t="shared" si="0"/>
        <v>3.7788299996464048E-2</v>
      </c>
      <c r="O23" s="8">
        <f t="shared" ref="O23:O34" ca="1" si="4">+C$11+C$12*$F23</f>
        <v>3.8194389637819459E-2</v>
      </c>
      <c r="Q23" s="35">
        <f t="shared" ref="Q23:Q34" si="5">+C23-15018.5</f>
        <v>41587.157099999997</v>
      </c>
      <c r="R23" s="8" t="s">
        <v>47</v>
      </c>
    </row>
    <row r="24" spans="1:22" s="8" customFormat="1" ht="12.95" customHeight="1" x14ac:dyDescent="0.2">
      <c r="A24" s="37" t="s">
        <v>43</v>
      </c>
      <c r="B24" s="38" t="s">
        <v>34</v>
      </c>
      <c r="C24" s="39">
        <v>56606.640500000001</v>
      </c>
      <c r="D24" s="39">
        <v>8.0000000000000004E-4</v>
      </c>
      <c r="E24" s="8">
        <f t="shared" si="1"/>
        <v>3123.0597714569572</v>
      </c>
      <c r="F24" s="8">
        <f t="shared" si="2"/>
        <v>3123</v>
      </c>
      <c r="G24" s="8">
        <f t="shared" si="3"/>
        <v>3.9132600002631079E-2</v>
      </c>
      <c r="K24" s="8">
        <f t="shared" si="0"/>
        <v>3.9132600002631079E-2</v>
      </c>
      <c r="O24" s="8">
        <f t="shared" ca="1" si="4"/>
        <v>3.8212036946976835E-2</v>
      </c>
      <c r="Q24" s="35">
        <f t="shared" si="5"/>
        <v>41588.140500000001</v>
      </c>
      <c r="R24" s="8" t="s">
        <v>47</v>
      </c>
    </row>
    <row r="25" spans="1:22" s="8" customFormat="1" ht="12.95" customHeight="1" x14ac:dyDescent="0.2">
      <c r="A25" s="37" t="s">
        <v>43</v>
      </c>
      <c r="B25" s="38" t="s">
        <v>34</v>
      </c>
      <c r="C25" s="39">
        <v>56614.499199999998</v>
      </c>
      <c r="D25" s="39">
        <v>5.0000000000000001E-4</v>
      </c>
      <c r="E25" s="8">
        <f t="shared" si="1"/>
        <v>3135.0632148461614</v>
      </c>
      <c r="F25" s="8">
        <f t="shared" si="2"/>
        <v>3135</v>
      </c>
      <c r="G25" s="8">
        <f t="shared" si="3"/>
        <v>4.1386999997484963E-2</v>
      </c>
      <c r="K25" s="8">
        <f t="shared" si="0"/>
        <v>4.1386999997484963E-2</v>
      </c>
      <c r="O25" s="8">
        <f t="shared" ca="1" si="4"/>
        <v>3.8353215420235814E-2</v>
      </c>
      <c r="Q25" s="35">
        <f t="shared" si="5"/>
        <v>41595.999199999998</v>
      </c>
      <c r="R25" s="8" t="s">
        <v>47</v>
      </c>
    </row>
    <row r="26" spans="1:22" s="8" customFormat="1" ht="12.95" customHeight="1" x14ac:dyDescent="0.2">
      <c r="A26" s="37" t="s">
        <v>43</v>
      </c>
      <c r="B26" s="38" t="s">
        <v>34</v>
      </c>
      <c r="C26" s="39">
        <v>56631.520499999999</v>
      </c>
      <c r="D26" s="39">
        <v>4.0000000000000002E-4</v>
      </c>
      <c r="E26" s="8">
        <f t="shared" si="1"/>
        <v>3161.0616892707799</v>
      </c>
      <c r="F26" s="8">
        <f t="shared" si="2"/>
        <v>3161</v>
      </c>
      <c r="G26" s="8">
        <f t="shared" si="3"/>
        <v>4.0388199995504692E-2</v>
      </c>
      <c r="K26" s="8">
        <f t="shared" si="0"/>
        <v>4.0388199995504692E-2</v>
      </c>
      <c r="O26" s="8">
        <f t="shared" ca="1" si="4"/>
        <v>3.865910211229695E-2</v>
      </c>
      <c r="Q26" s="35">
        <f t="shared" si="5"/>
        <v>41613.020499999999</v>
      </c>
      <c r="R26" s="8" t="s">
        <v>47</v>
      </c>
    </row>
    <row r="27" spans="1:22" s="8" customFormat="1" ht="12.95" customHeight="1" x14ac:dyDescent="0.2">
      <c r="A27" s="37" t="s">
        <v>43</v>
      </c>
      <c r="B27" s="38" t="s">
        <v>42</v>
      </c>
      <c r="C27" s="39">
        <v>56632.496899999998</v>
      </c>
      <c r="D27" s="39">
        <v>5.0000000000000001E-4</v>
      </c>
      <c r="E27" s="8">
        <f t="shared" si="1"/>
        <v>3162.5530507078138</v>
      </c>
      <c r="F27" s="8">
        <f t="shared" si="2"/>
        <v>3162.5</v>
      </c>
      <c r="G27" s="8">
        <f t="shared" si="3"/>
        <v>3.4732499996607658E-2</v>
      </c>
      <c r="K27" s="8">
        <f t="shared" si="0"/>
        <v>3.4732499996607658E-2</v>
      </c>
      <c r="O27" s="8">
        <f t="shared" ca="1" si="4"/>
        <v>3.8676749421454319E-2</v>
      </c>
      <c r="Q27" s="35">
        <f t="shared" si="5"/>
        <v>41613.996899999998</v>
      </c>
      <c r="R27" s="8" t="s">
        <v>47</v>
      </c>
    </row>
    <row r="28" spans="1:22" s="8" customFormat="1" ht="12.95" customHeight="1" x14ac:dyDescent="0.2">
      <c r="A28" s="37" t="s">
        <v>43</v>
      </c>
      <c r="B28" s="38" t="s">
        <v>34</v>
      </c>
      <c r="C28" s="39">
        <v>56633.482000000004</v>
      </c>
      <c r="D28" s="39">
        <v>2.9999999999999997E-4</v>
      </c>
      <c r="E28" s="8">
        <f t="shared" si="1"/>
        <v>3164.0577005968253</v>
      </c>
      <c r="F28" s="8">
        <f t="shared" si="2"/>
        <v>3164</v>
      </c>
      <c r="G28" s="8">
        <f t="shared" si="3"/>
        <v>3.7776800003484823E-2</v>
      </c>
      <c r="K28" s="8">
        <f t="shared" si="0"/>
        <v>3.7776800003484823E-2</v>
      </c>
      <c r="O28" s="8">
        <f t="shared" ca="1" si="4"/>
        <v>3.8694396730611695E-2</v>
      </c>
      <c r="Q28" s="35">
        <f t="shared" si="5"/>
        <v>41614.982000000004</v>
      </c>
      <c r="R28" s="8" t="s">
        <v>47</v>
      </c>
    </row>
    <row r="29" spans="1:22" s="8" customFormat="1" ht="12.95" customHeight="1" x14ac:dyDescent="0.2">
      <c r="A29" s="37" t="s">
        <v>43</v>
      </c>
      <c r="B29" s="38" t="s">
        <v>34</v>
      </c>
      <c r="C29" s="39">
        <v>56646.581299999998</v>
      </c>
      <c r="D29" s="39">
        <v>2.9999999999999997E-4</v>
      </c>
      <c r="E29" s="8">
        <f t="shared" si="1"/>
        <v>3184.065679777631</v>
      </c>
      <c r="F29" s="8">
        <f t="shared" si="2"/>
        <v>3184</v>
      </c>
      <c r="G29" s="8">
        <f t="shared" si="3"/>
        <v>4.3000799996661954E-2</v>
      </c>
      <c r="K29" s="8">
        <f t="shared" si="0"/>
        <v>4.3000799996661954E-2</v>
      </c>
      <c r="O29" s="8">
        <f t="shared" ca="1" si="4"/>
        <v>3.8929694186043334E-2</v>
      </c>
      <c r="Q29" s="35">
        <f t="shared" si="5"/>
        <v>41628.081299999998</v>
      </c>
      <c r="R29" s="8" t="s">
        <v>47</v>
      </c>
    </row>
    <row r="30" spans="1:22" x14ac:dyDescent="0.2">
      <c r="A30" s="3" t="s">
        <v>43</v>
      </c>
      <c r="B30" s="4" t="s">
        <v>42</v>
      </c>
      <c r="C30" s="5">
        <v>56649.519500000002</v>
      </c>
      <c r="D30" s="5">
        <v>4.0000000000000002E-4</v>
      </c>
      <c r="E30">
        <f t="shared" si="1"/>
        <v>3188.5535107631913</v>
      </c>
      <c r="F30">
        <f t="shared" si="2"/>
        <v>3188.5</v>
      </c>
      <c r="G30">
        <f t="shared" si="3"/>
        <v>3.503370000544237E-2</v>
      </c>
      <c r="K30">
        <f t="shared" si="0"/>
        <v>3.503370000544237E-2</v>
      </c>
      <c r="O30">
        <f t="shared" ca="1" si="4"/>
        <v>3.8982636113515455E-2</v>
      </c>
      <c r="Q30" s="1">
        <f t="shared" si="5"/>
        <v>41631.019500000002</v>
      </c>
      <c r="R30" t="s">
        <v>47</v>
      </c>
    </row>
    <row r="31" spans="1:22" x14ac:dyDescent="0.2">
      <c r="A31" s="3" t="s">
        <v>43</v>
      </c>
      <c r="B31" s="4" t="s">
        <v>42</v>
      </c>
      <c r="C31" s="5">
        <v>56662.625200000002</v>
      </c>
      <c r="D31" s="5">
        <v>4.0000000000000002E-4</v>
      </c>
      <c r="E31">
        <f t="shared" si="1"/>
        <v>3208.5712653569481</v>
      </c>
      <c r="F31">
        <f t="shared" si="2"/>
        <v>3208.5</v>
      </c>
      <c r="G31">
        <f t="shared" si="3"/>
        <v>4.6657700004288927E-2</v>
      </c>
      <c r="K31">
        <f t="shared" si="0"/>
        <v>4.6657700004288927E-2</v>
      </c>
      <c r="O31">
        <f t="shared" ca="1" si="4"/>
        <v>3.9217933568947094E-2</v>
      </c>
      <c r="Q31" s="1">
        <f t="shared" si="5"/>
        <v>41644.125200000002</v>
      </c>
      <c r="R31" t="s">
        <v>47</v>
      </c>
    </row>
    <row r="32" spans="1:22" x14ac:dyDescent="0.2">
      <c r="A32" s="3" t="s">
        <v>43</v>
      </c>
      <c r="B32" s="4" t="s">
        <v>34</v>
      </c>
      <c r="C32" s="5">
        <v>56675.388200000001</v>
      </c>
      <c r="D32" s="5">
        <v>4.0000000000000002E-4</v>
      </c>
      <c r="E32">
        <f t="shared" si="1"/>
        <v>3228.0655771357997</v>
      </c>
      <c r="F32">
        <f t="shared" si="2"/>
        <v>3228</v>
      </c>
      <c r="G32">
        <f t="shared" si="3"/>
        <v>4.293360000156099E-2</v>
      </c>
      <c r="K32">
        <f t="shared" si="0"/>
        <v>4.293360000156099E-2</v>
      </c>
      <c r="O32">
        <f t="shared" ca="1" si="4"/>
        <v>3.9447348587992939E-2</v>
      </c>
      <c r="Q32" s="1">
        <f t="shared" si="5"/>
        <v>41656.888200000001</v>
      </c>
      <c r="R32" t="s">
        <v>47</v>
      </c>
    </row>
    <row r="33" spans="1:18" x14ac:dyDescent="0.2">
      <c r="A33" s="3" t="s">
        <v>43</v>
      </c>
      <c r="B33" s="4" t="s">
        <v>42</v>
      </c>
      <c r="C33" s="5">
        <v>56700.5841</v>
      </c>
      <c r="D33" s="5">
        <v>2.9999999999999997E-4</v>
      </c>
      <c r="E33">
        <f t="shared" si="1"/>
        <v>3266.5500032228315</v>
      </c>
      <c r="F33">
        <f t="shared" si="2"/>
        <v>3266.5</v>
      </c>
      <c r="G33">
        <f t="shared" si="3"/>
        <v>3.2737299996369984E-2</v>
      </c>
      <c r="K33">
        <f t="shared" si="0"/>
        <v>3.2737299996369984E-2</v>
      </c>
      <c r="O33">
        <f t="shared" ca="1" si="4"/>
        <v>3.9900296189698849E-2</v>
      </c>
      <c r="Q33" s="1">
        <f t="shared" si="5"/>
        <v>41682.0841</v>
      </c>
      <c r="R33" t="s">
        <v>47</v>
      </c>
    </row>
    <row r="34" spans="1:18" x14ac:dyDescent="0.2">
      <c r="A34" s="3" t="s">
        <v>43</v>
      </c>
      <c r="B34" s="4" t="s">
        <v>42</v>
      </c>
      <c r="C34" s="5">
        <v>56704.5164</v>
      </c>
      <c r="D34" s="5">
        <v>2.9999999999999997E-4</v>
      </c>
      <c r="E34">
        <f t="shared" si="1"/>
        <v>3272.5562307718396</v>
      </c>
      <c r="F34">
        <f t="shared" si="2"/>
        <v>3272.5</v>
      </c>
      <c r="G34">
        <f t="shared" si="3"/>
        <v>3.681450000294717E-2</v>
      </c>
      <c r="K34">
        <f t="shared" si="0"/>
        <v>3.681450000294717E-2</v>
      </c>
      <c r="O34">
        <f t="shared" ca="1" si="4"/>
        <v>3.9970885426328338E-2</v>
      </c>
      <c r="Q34" s="1">
        <f t="shared" si="5"/>
        <v>41686.0164</v>
      </c>
      <c r="R34" t="s">
        <v>47</v>
      </c>
    </row>
    <row r="35" spans="1:18" x14ac:dyDescent="0.2">
      <c r="A35" s="6" t="s">
        <v>49</v>
      </c>
      <c r="B35" s="7" t="s">
        <v>42</v>
      </c>
      <c r="C35" s="41">
        <v>59688.385000000002</v>
      </c>
      <c r="D35" s="42">
        <v>0.01</v>
      </c>
      <c r="E35">
        <f t="shared" ref="E35" si="6">+(C35-C$7)/C$8</f>
        <v>7830.1418137484497</v>
      </c>
      <c r="F35">
        <f t="shared" ref="F35" si="7">ROUND(2*E35,0)/2</f>
        <v>7830</v>
      </c>
      <c r="G35">
        <f t="shared" ref="G35" si="8">+C35-(C$7+F35*C$8)</f>
        <v>9.2845999999553896E-2</v>
      </c>
      <c r="K35">
        <f t="shared" ref="K35" si="9">+G35</f>
        <v>9.2845999999553896E-2</v>
      </c>
      <c r="O35">
        <f t="shared" ref="O35" ca="1" si="10">+C$11+C$12*$F35</f>
        <v>9.3589293082813274E-2</v>
      </c>
      <c r="Q35" s="1">
        <f t="shared" ref="Q35" si="11">+C35-15018.5</f>
        <v>44669.885000000002</v>
      </c>
      <c r="R35" t="s">
        <v>47</v>
      </c>
    </row>
    <row r="36" spans="1:18" x14ac:dyDescent="0.2">
      <c r="C36" s="2"/>
      <c r="D36" s="2"/>
    </row>
    <row r="37" spans="1:18" x14ac:dyDescent="0.2">
      <c r="C37" s="2"/>
      <c r="D37" s="2"/>
    </row>
    <row r="38" spans="1:18" x14ac:dyDescent="0.2">
      <c r="C38" s="2"/>
      <c r="D38" s="2"/>
    </row>
    <row r="39" spans="1:18" x14ac:dyDescent="0.2">
      <c r="C39" s="2"/>
      <c r="D39" s="2"/>
    </row>
    <row r="40" spans="1:18" x14ac:dyDescent="0.2">
      <c r="C40" s="2"/>
      <c r="D40" s="2"/>
    </row>
    <row r="41" spans="1:18" x14ac:dyDescent="0.2">
      <c r="C41" s="2"/>
      <c r="D41" s="2"/>
    </row>
    <row r="42" spans="1:18" x14ac:dyDescent="0.2">
      <c r="C42" s="2"/>
      <c r="D42" s="2"/>
    </row>
    <row r="43" spans="1:18" x14ac:dyDescent="0.2">
      <c r="C43" s="2"/>
      <c r="D43" s="2"/>
    </row>
    <row r="44" spans="1:18" x14ac:dyDescent="0.2"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2024-03-09T03:32:48Z</dcterms:modified>
</cp:coreProperties>
</file>