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363C50E-ADA0-4983-87B8-29839BBC7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Q22" i="1"/>
  <c r="E9" i="1"/>
  <c r="F16" i="1"/>
  <c r="F17" i="1" s="1"/>
  <c r="C17" i="1"/>
  <c r="Q21" i="1"/>
  <c r="E22" i="1"/>
  <c r="F22" i="1" s="1"/>
  <c r="G22" i="1" s="1"/>
  <c r="K22" i="1" s="1"/>
  <c r="E21" i="1"/>
  <c r="F21" i="1"/>
  <c r="G21" i="1" s="1"/>
  <c r="H21" i="1" s="1"/>
  <c r="C12" i="1"/>
  <c r="C11" i="1"/>
  <c r="O23" i="1" l="1"/>
  <c r="O22" i="1"/>
  <c r="O21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<sst xmlns="http://schemas.openxmlformats.org/spreadsheetml/2006/main" count="60" uniqueCount="51">
  <si>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</si>
  <si>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</si>
  <si>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</si>
  <si>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</si>
  <si>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</si>
  <si>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</si>
  <si>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</si>
  <si>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</si>
  <si>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</si>
  <si>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</si>
  <si>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</si>
  <si>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</si>
  <si>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</si>
  <si>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</si>
  <si>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</si>
  <si>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</si>
  <si>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</si>
  <si>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</si>
  <si>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</si>
  <si>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</si>
  <si>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</si>
  <si>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</si>
  <si>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</si>
  <si>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</si>
  <si>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</si>
  <si>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</si>
  <si>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</si>
  <si>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</si>
  <si>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</si>
  <si>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</si>
  <si>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</si>
  <si>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</si>
  <si>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</si>
  <si>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</si>
  <si>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</si>
  <si>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</si>
  <si>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</si>
  <si>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</si>
  <si>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</si>
  <si>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</si>
  <si>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</si>
  <si>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</si>
  <si>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G4386-1707</t>
  </si>
  <si>
    <t>2015K</t>
  </si>
  <si>
    <t>EA</t>
  </si>
  <si>
    <t>UMa</t>
  </si>
  <si>
    <t>OEJV 0172</t>
  </si>
  <si>
    <t>I</t>
  </si>
  <si>
    <t>OEJV 180</t>
  </si>
  <si>
    <t>JBAV, 55</t>
  </si>
  <si>
    <t>F21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</si>
</sst>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G4386-1707 -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B8-4401-A38D-E94223050A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B8-4401-A38D-E94223050A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B8-4401-A38D-E94223050A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-9.7200000018347055E-3</c:v>
                </c:pt>
                <c:pt idx="2">
                  <c:v>-2.363999976660125E-2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B8-4401-A38D-E94223050A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B8-4401-A38D-E94223050A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B8-4401-A38D-E94223050A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B8-4401-A38D-E94223050A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1.2236669915082089E-3</c:v>
                </c:pt>
                <c:pt idx="1">
                  <c:v>-1.2927527907431381E-2</c:v>
                </c:pt>
                <c:pt idx="2">
                  <c:v>-2.1656138852512788E-2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B8-4401-A38D-E94223050A8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B8-4401-A38D-E94223050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529776"/>
        <c:axId val="1"/>
      </c:scatterChart>
      <c:valAx>
        <c:axId val="93552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529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EEC7D85-DEB8-A2FB-8F32-0C6BC80DD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7: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5" customFormat="1" ht="20.25" x14ac:dyDescent="0.2">
      <c r="A1" s="36" t="s">
        <v>42</v>
      </c>
      <c r="F1" s="37" t="s">
        <v>42</v>
      </c>
      <c r="G1" s="38" t="s">
        <v>43</v>
      </c>
      <c r="H1" s="38"/>
      <c r="I1" s="39" t="s">
        <v>42</v>
      </c>
      <c r="J1" s="40" t="s">
        <v>42</v>
      </c>
      <c r="K1" s="2">
        <v>9.3810376000000009</v>
      </c>
      <c r="L1" s="2">
        <v>70.375585999999998</v>
      </c>
      <c r="M1" s="41">
        <v>53502.18</v>
      </c>
      <c r="N1" s="42">
        <v>2.2195399999999998</v>
      </c>
      <c r="O1" s="2" t="s">
        <v>44</v>
      </c>
    </row>
    <row r="2" spans="1:15" s="5" customFormat="1" ht="12.95" customHeight="1" x14ac:dyDescent="0.2">
      <c r="A2" s="5" t="s">
        <v>23</v>
      </c>
      <c r="B2" s="5" t="s">
        <v>44</v>
      </c>
      <c r="C2" s="6"/>
      <c r="D2" s="7" t="s">
        <v>45</v>
      </c>
    </row>
    <row r="3" spans="1:15" s="5" customFormat="1" ht="12.95" customHeight="1" thickBot="1" x14ac:dyDescent="0.25"/>
    <row r="4" spans="1:15" s="5" customFormat="1" ht="12.95" customHeight="1" thickTop="1" thickBot="1" x14ac:dyDescent="0.25">
      <c r="A4" s="8" t="s">
        <v>0</v>
      </c>
      <c r="C4" s="9" t="s">
        <v>37</v>
      </c>
      <c r="D4" s="10" t="s">
        <v>37</v>
      </c>
    </row>
    <row r="5" spans="1:15" s="5" customFormat="1" ht="12.95" customHeight="1" thickTop="1" x14ac:dyDescent="0.2">
      <c r="A5" s="11" t="s">
        <v>28</v>
      </c>
      <c r="C5" s="12">
        <v>-9.5</v>
      </c>
      <c r="D5" s="5" t="s">
        <v>29</v>
      </c>
    </row>
    <row r="6" spans="1:15" s="5" customFormat="1" ht="12.95" customHeight="1" x14ac:dyDescent="0.2">
      <c r="A6" s="8" t="s">
        <v>1</v>
      </c>
    </row>
    <row r="7" spans="1:15" s="5" customFormat="1" ht="12.95" customHeight="1" x14ac:dyDescent="0.2">
      <c r="A7" s="5" t="s">
        <v>2</v>
      </c>
      <c r="C7" s="43">
        <v>53502.18</v>
      </c>
      <c r="D7" s="2" t="s">
        <v>48</v>
      </c>
    </row>
    <row r="8" spans="1:15" s="5" customFormat="1" ht="12.95" customHeight="1" x14ac:dyDescent="0.2">
      <c r="A8" s="5" t="s">
        <v>3</v>
      </c>
      <c r="C8" s="43">
        <v>2.2195399999999998</v>
      </c>
      <c r="D8" s="14" t="s">
        <v>48</v>
      </c>
    </row>
    <row r="9" spans="1:15" s="5" customFormat="1" ht="12.95" customHeight="1" x14ac:dyDescent="0.2">
      <c r="A9" s="15" t="s">
        <v>32</v>
      </c>
      <c r="C9" s="16">
        <v>21</v>
      </c>
      <c r="D9" s="17" t="s">
        <v>50</v>
      </c>
      <c r="E9" s="18" t="str">
        <f>"G"&amp;C9</f>
        <v>G21</v>
      </c>
    </row>
    <row r="10" spans="1:15" s="5" customFormat="1" ht="12.95" customHeight="1" thickBot="1" x14ac:dyDescent="0.25">
      <c r="C10" s="19" t="s">
        <v>19</v>
      </c>
      <c r="D10" s="19" t="s">
        <v>20</v>
      </c>
    </row>
    <row r="11" spans="1:15" s="5" customFormat="1" ht="12.95" customHeight="1" x14ac:dyDescent="0.2">
      <c r="A11" s="5" t="s">
        <v>15</v>
      </c>
      <c r="C11" s="18">
        <f ca="1">INTERCEPT(INDIRECT($E$9):G992,INDIRECT($D$9):F992)</f>
        <v>1.2236669915082089E-3</v>
      </c>
      <c r="D11" s="7"/>
    </row>
    <row r="12" spans="1:15" s="5" customFormat="1" ht="12.95" customHeight="1" x14ac:dyDescent="0.2">
      <c r="A12" s="5" t="s">
        <v>16</v>
      </c>
      <c r="C12" s="18">
        <f ca="1">SLOPE(INDIRECT($E$9):G992,INDIRECT($D$9):F992)</f>
        <v>-8.7461031513841719E-6</v>
      </c>
      <c r="D12" s="7"/>
    </row>
    <row r="13" spans="1:15" s="5" customFormat="1" ht="12.95" customHeight="1" x14ac:dyDescent="0.2">
      <c r="A13" s="5" t="s">
        <v>18</v>
      </c>
      <c r="C13" s="7" t="s">
        <v>13</v>
      </c>
    </row>
    <row r="14" spans="1:15" s="5" customFormat="1" ht="12.95" customHeight="1" x14ac:dyDescent="0.2"/>
    <row r="15" spans="1:15" s="5" customFormat="1" ht="12.95" customHeight="1" x14ac:dyDescent="0.2">
      <c r="A15" s="20" t="s">
        <v>17</v>
      </c>
      <c r="C15" s="21">
        <f ca="1">(C7+C11)+(C8+C12)*INT(MAX(F21:F3533))</f>
        <v>59308.474983861146</v>
      </c>
      <c r="E15" s="22" t="s">
        <v>34</v>
      </c>
      <c r="F15" s="23">
        <v>1</v>
      </c>
    </row>
    <row r="16" spans="1:15" s="5" customFormat="1" ht="12.95" customHeight="1" x14ac:dyDescent="0.2">
      <c r="A16" s="8" t="s">
        <v>4</v>
      </c>
      <c r="C16" s="24">
        <f ca="1">+C8+C12</f>
        <v>2.2195312538968484</v>
      </c>
      <c r="E16" s="22" t="s">
        <v>30</v>
      </c>
      <c r="F16" s="24">
        <f ca="1">NOW()+15018.5+$C$5/24</f>
        <v>60378.693342245366</v>
      </c>
    </row>
    <row r="17" spans="1:18" s="5" customFormat="1" ht="12.95" customHeight="1" thickBot="1" x14ac:dyDescent="0.25">
      <c r="A17" s="22" t="s">
        <v>27</v>
      </c>
      <c r="C17" s="5">
        <f>COUNT(C21:C2191)</f>
        <v>3</v>
      </c>
      <c r="E17" s="22" t="s">
        <v>35</v>
      </c>
      <c r="F17" s="25">
        <f ca="1">ROUND(2*(F16-$C$7)/$C$8,0)/2+F15</f>
        <v>3099</v>
      </c>
    </row>
    <row r="18" spans="1:18" s="5" customFormat="1" ht="12.95" customHeight="1" thickTop="1" thickBot="1" x14ac:dyDescent="0.25">
      <c r="A18" s="8" t="s">
        <v>5</v>
      </c>
      <c r="C18" s="26">
        <f ca="1">+C15</f>
        <v>59308.474983861146</v>
      </c>
      <c r="D18" s="27">
        <f ca="1">+C16</f>
        <v>2.2195312538968484</v>
      </c>
      <c r="E18" s="22" t="s">
        <v>36</v>
      </c>
      <c r="F18" s="18">
        <f ca="1">ROUND(2*(F16-$C$15)/$C$16,0)/2+F15</f>
        <v>483</v>
      </c>
    </row>
    <row r="19" spans="1:18" s="5" customFormat="1" ht="12.95" customHeight="1" thickTop="1" x14ac:dyDescent="0.2">
      <c r="E19" s="22" t="s">
        <v>31</v>
      </c>
      <c r="F19" s="28">
        <f ca="1">+$C$15+$C$16*F18-15018.5-$C$5/24</f>
        <v>45362.404412826661</v>
      </c>
    </row>
    <row r="20" spans="1:18" s="5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29" t="s">
        <v>38</v>
      </c>
      <c r="I20" s="29" t="s">
        <v>39</v>
      </c>
      <c r="J20" s="29" t="s">
        <v>40</v>
      </c>
      <c r="K20" s="29" t="s">
        <v>41</v>
      </c>
      <c r="L20" s="29" t="s">
        <v>24</v>
      </c>
      <c r="M20" s="29" t="s">
        <v>25</v>
      </c>
      <c r="N20" s="29" t="s">
        <v>26</v>
      </c>
      <c r="O20" s="29" t="s">
        <v>22</v>
      </c>
      <c r="P20" s="30" t="s">
        <v>21</v>
      </c>
      <c r="Q20" s="19" t="s">
        <v>14</v>
      </c>
      <c r="R20" s="31" t="s">
        <v>33</v>
      </c>
    </row>
    <row r="21" spans="1:18" s="5" customFormat="1" ht="12.95" customHeight="1" x14ac:dyDescent="0.2">
      <c r="A21" s="5" t="s">
        <v>48</v>
      </c>
      <c r="C21" s="13">
        <v>53502.18</v>
      </c>
      <c r="D21" s="13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1.2236669915082089E-3</v>
      </c>
      <c r="Q21" s="32">
        <f>+C21-15018.5</f>
        <v>38483.68</v>
      </c>
    </row>
    <row r="22" spans="1:18" s="5" customFormat="1" ht="12.95" customHeight="1" x14ac:dyDescent="0.2">
      <c r="A22" s="33" t="s">
        <v>46</v>
      </c>
      <c r="B22" s="34" t="s">
        <v>47</v>
      </c>
      <c r="C22" s="35">
        <v>57093.385999999999</v>
      </c>
      <c r="D22" s="35">
        <v>8.0000000000000002E-3</v>
      </c>
      <c r="E22" s="5">
        <f>+(C22-C$7)/C$8</f>
        <v>1617.9956207142013</v>
      </c>
      <c r="F22" s="5">
        <f>ROUND(2*E22,0)/2</f>
        <v>1618</v>
      </c>
      <c r="G22" s="5">
        <f>+C22-(C$7+F22*C$8)</f>
        <v>-9.7200000018347055E-3</v>
      </c>
      <c r="K22" s="5">
        <f>+G22</f>
        <v>-9.7200000018347055E-3</v>
      </c>
      <c r="O22" s="5">
        <f ca="1">+C$11+C$12*$F22</f>
        <v>-1.2927527907431381E-2</v>
      </c>
      <c r="Q22" s="32">
        <f>+C22-15018.5</f>
        <v>42074.885999999999</v>
      </c>
    </row>
    <row r="23" spans="1:18" s="5" customFormat="1" ht="12.95" customHeight="1" x14ac:dyDescent="0.2">
      <c r="A23" s="3" t="s">
        <v>49</v>
      </c>
      <c r="B23" s="4" t="s">
        <v>47</v>
      </c>
      <c r="C23" s="44">
        <v>59308.473000000231</v>
      </c>
      <c r="D23" s="45">
        <v>8.0000000000000002E-3</v>
      </c>
      <c r="E23" s="5">
        <f>+(C23-C$7)/C$8</f>
        <v>2615.9893491445214</v>
      </c>
      <c r="F23" s="5">
        <f>ROUND(2*E23,0)/2</f>
        <v>2616</v>
      </c>
      <c r="G23" s="5">
        <f>+C23-(C$7+F23*C$8)</f>
        <v>-2.363999976660125E-2</v>
      </c>
      <c r="K23" s="5">
        <f>+G23</f>
        <v>-2.363999976660125E-2</v>
      </c>
      <c r="O23" s="5">
        <f ca="1">+C$11+C$12*$F23</f>
        <v>-2.1656138852512788E-2</v>
      </c>
      <c r="Q23" s="32">
        <f>+C23-15018.5</f>
        <v>44289.973000000231</v>
      </c>
    </row>
    <row r="24" spans="1:18" s="5" customFormat="1" ht="12.95" customHeight="1" x14ac:dyDescent="0.2">
      <c r="C24" s="13"/>
      <c r="D24" s="13"/>
      <c r="Q24" s="32"/>
    </row>
    <row r="25" spans="1:18" s="5" customFormat="1" ht="12.95" customHeight="1" x14ac:dyDescent="0.2">
      <c r="C25" s="13"/>
      <c r="D25" s="13"/>
      <c r="Q25" s="32"/>
    </row>
    <row r="26" spans="1:18" s="5" customFormat="1" ht="12.95" customHeight="1" x14ac:dyDescent="0.2">
      <c r="C26" s="13"/>
      <c r="D26" s="13"/>
      <c r="Q26" s="32"/>
    </row>
    <row r="27" spans="1:18" s="5" customFormat="1" ht="12.95" customHeight="1" x14ac:dyDescent="0.2">
      <c r="C27" s="13"/>
      <c r="D27" s="13"/>
      <c r="Q27" s="32"/>
    </row>
    <row r="28" spans="1:18" s="5" customFormat="1" ht="12.95" customHeight="1" x14ac:dyDescent="0.2">
      <c r="C28" s="13"/>
      <c r="D28" s="13"/>
      <c r="Q28" s="32"/>
    </row>
    <row r="29" spans="1:18" s="5" customFormat="1" ht="12.95" customHeight="1" x14ac:dyDescent="0.2">
      <c r="C29" s="13"/>
      <c r="D29" s="13"/>
      <c r="Q29" s="32"/>
    </row>
    <row r="30" spans="1:18" s="5" customFormat="1" ht="12.95" customHeight="1" x14ac:dyDescent="0.2">
      <c r="C30" s="13"/>
      <c r="D30" s="13"/>
      <c r="Q30" s="32"/>
    </row>
    <row r="31" spans="1:18" s="5" customFormat="1" ht="12.95" customHeight="1" x14ac:dyDescent="0.2">
      <c r="C31" s="13"/>
      <c r="D31" s="13"/>
      <c r="Q31" s="32"/>
    </row>
    <row r="32" spans="1:18" s="5" customFormat="1" ht="12.95" customHeight="1" x14ac:dyDescent="0.2">
      <c r="C32" s="13"/>
      <c r="D32" s="13"/>
      <c r="Q32" s="32"/>
    </row>
    <row r="33" spans="3:17" s="5" customFormat="1" ht="12.95" customHeight="1" x14ac:dyDescent="0.2">
      <c r="C33" s="13"/>
      <c r="D33" s="13"/>
      <c r="Q33" s="32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2024-03-09T03:38:24Z</dcterms:modified>
</cp:coreProperties>
</file>