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E51A393-6E70-4284-B7E8-9300BB234C9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D9" i="1"/>
  <c r="D8" i="1"/>
  <c r="F16" i="1"/>
  <c r="F17" i="1" s="1"/>
  <c r="C17" i="1"/>
  <c r="Q21" i="1"/>
  <c r="E21" i="1"/>
  <c r="F21" i="1"/>
  <c r="G21" i="1"/>
  <c r="I21" i="1"/>
  <c r="C11" i="1"/>
  <c r="C12" i="1"/>
  <c r="C16" i="1" l="1"/>
  <c r="D18" i="1" s="1"/>
  <c r="C15" i="1"/>
  <c r="F18" i="1" s="1"/>
  <c r="O22" i="1"/>
  <c r="O21" i="1"/>
  <c r="F19" i="1" l="1"/>
  <c r="C18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<sst xmlns="http://schemas.openxmlformats.org/spreadsheetml/2006/main" count="56" uniqueCount="51">
  <si>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</si>
  <si>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</si>
  <si>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</si>
  <si>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</si>
  <si>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</si>
  <si>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</si>
  <si>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</si>
  <si>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</si>
  <si>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</si>
  <si>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</si>
  <si>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</si>
  <si>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</si>
  <si>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</si>
  <si>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</si>
  <si>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</si>
  <si>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</si>
  <si>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</si>
  <si>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</si>
  <si>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</si>
  <si>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</si>
  <si>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</si>
  <si>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</si>
  <si>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</si>
  <si>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</si>
  <si>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</si>
  <si>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</si>
  <si>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</si>
  <si>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</si>
  <si>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</si>
  <si>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</si>
  <si>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</si>
  <si>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</si>
  <si>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</si>
  <si>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</si>
  <si>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</si>
  <si>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</si>
  <si>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</si>
  <si>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</si>
  <si>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</si>
  <si>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</si>
  <si>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</si>
  <si>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</si>
  <si>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GM UMa</t>
  </si>
  <si>
    <t>G3440-1180</t>
  </si>
  <si>
    <t>EB</t>
  </si>
  <si>
    <t>pr_0</t>
  </si>
  <si>
    <t>A4m</t>
  </si>
  <si>
    <t>GM UMa / GSC 3440-1180</t>
  </si>
  <si>
    <t>VSX</t>
  </si>
  <si>
    <t>I</t>
  </si>
  <si>
    <t>OEJV 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</si>
</sst>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left"/>
    </xf>
    <xf numFmtId="0" fontId="15" fillId="2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/>
    </xf>
    <xf numFmtId="0" fontId="31" fillId="0" borderId="0" xfId="41" applyFont="1" applyAlignment="1">
      <alignment horizontal="center" vertical="center"/>
    </xf>
    <xf numFmtId="0" fontId="31" fillId="0" borderId="0" xfId="41" applyFont="1" applyAlignment="1">
      <alignment horizontal="left" vertical="center"/>
    </xf>
    <xf numFmtId="0" fontId="9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5" borderId="5" xfId="0" applyFill="1" applyBorder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GM UMa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15-4E53-BEDD-286E6C1752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15-4E53-BEDD-286E6C1752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15-4E53-BEDD-286E6C1752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-4.8719999991590157E-2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15-4E53-BEDD-286E6C1752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15-4E53-BEDD-286E6C1752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15-4E53-BEDD-286E6C1752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15-4E53-BEDD-286E6C1752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-4.8719999991590157E-2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15-4E53-BEDD-286E6C1752D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15-4E53-BEDD-286E6C175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59336"/>
        <c:axId val="1"/>
      </c:scatterChart>
      <c:valAx>
        <c:axId val="607259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7259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9C64D39-1930-190F-9FFD-E6E71318C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3" customFormat="1" ht="20.25" x14ac:dyDescent="0.2">
      <c r="A1" s="35" t="s">
        <v>47</v>
      </c>
      <c r="F1" s="2" t="s">
        <v>42</v>
      </c>
      <c r="G1" s="36">
        <v>2013</v>
      </c>
      <c r="H1" s="37"/>
      <c r="I1" s="38" t="s">
        <v>43</v>
      </c>
      <c r="J1" s="39" t="s">
        <v>42</v>
      </c>
      <c r="K1" s="40">
        <v>10.13438</v>
      </c>
      <c r="L1" s="41">
        <v>50.294800000000002</v>
      </c>
      <c r="M1" s="42">
        <v>48500.775999999998</v>
      </c>
      <c r="N1" s="42">
        <v>1.4425600000000001</v>
      </c>
      <c r="O1" s="12" t="s">
        <v>44</v>
      </c>
      <c r="P1" s="43">
        <v>6.66</v>
      </c>
      <c r="Q1" s="43">
        <v>6.81</v>
      </c>
      <c r="R1" s="44" t="s">
        <v>45</v>
      </c>
      <c r="S1" s="12" t="s">
        <v>46</v>
      </c>
    </row>
    <row r="2" spans="1:19" s="3" customFormat="1" ht="12.95" customHeight="1" x14ac:dyDescent="0.2">
      <c r="A2" s="3" t="s">
        <v>23</v>
      </c>
      <c r="B2" s="3" t="s">
        <v>44</v>
      </c>
      <c r="C2" s="4"/>
      <c r="D2" s="5"/>
    </row>
    <row r="3" spans="1:19" s="3" customFormat="1" ht="12.95" customHeight="1" thickBot="1" x14ac:dyDescent="0.25"/>
    <row r="4" spans="1:19" s="3" customFormat="1" ht="12.95" customHeight="1" thickTop="1" thickBot="1" x14ac:dyDescent="0.25">
      <c r="A4" s="6" t="s">
        <v>0</v>
      </c>
      <c r="C4" s="7" t="s">
        <v>37</v>
      </c>
      <c r="D4" s="8" t="s">
        <v>37</v>
      </c>
    </row>
    <row r="5" spans="1:19" s="3" customFormat="1" ht="12.95" customHeight="1" thickTop="1" x14ac:dyDescent="0.2">
      <c r="A5" s="9" t="s">
        <v>28</v>
      </c>
      <c r="C5" s="10">
        <v>-9.5</v>
      </c>
      <c r="D5" s="3" t="s">
        <v>29</v>
      </c>
    </row>
    <row r="6" spans="1:19" s="3" customFormat="1" ht="12.95" customHeight="1" x14ac:dyDescent="0.2">
      <c r="A6" s="6" t="s">
        <v>1</v>
      </c>
    </row>
    <row r="7" spans="1:19" s="3" customFormat="1" ht="12.95" customHeight="1" x14ac:dyDescent="0.2">
      <c r="A7" s="3" t="s">
        <v>2</v>
      </c>
      <c r="C7" s="45">
        <v>48500.775999999998</v>
      </c>
      <c r="D7" s="12" t="s">
        <v>48</v>
      </c>
    </row>
    <row r="8" spans="1:19" s="3" customFormat="1" ht="12.95" customHeight="1" x14ac:dyDescent="0.2">
      <c r="A8" s="3" t="s">
        <v>3</v>
      </c>
      <c r="C8" s="45">
        <f>N1</f>
        <v>1.4425600000000001</v>
      </c>
      <c r="D8" s="13" t="str">
        <f>D7</f>
        <v>VSX</v>
      </c>
    </row>
    <row r="9" spans="1:19" s="3" customFormat="1" ht="12.95" customHeight="1" x14ac:dyDescent="0.2">
      <c r="A9" s="14" t="s">
        <v>32</v>
      </c>
      <c r="B9" s="15">
        <v>21</v>
      </c>
      <c r="C9" s="16" t="str">
        <f>"F"&amp;B9</f>
        <v>F21</v>
      </c>
      <c r="D9" s="17" t="str">
        <f>"G"&amp;B9</f>
        <v>G21</v>
      </c>
    </row>
    <row r="10" spans="1:19" s="3" customFormat="1" ht="12.95" customHeight="1" thickBot="1" x14ac:dyDescent="0.25">
      <c r="C10" s="18" t="s">
        <v>19</v>
      </c>
      <c r="D10" s="18" t="s">
        <v>20</v>
      </c>
    </row>
    <row r="11" spans="1:19" s="3" customFormat="1" ht="12.95" customHeight="1" x14ac:dyDescent="0.2">
      <c r="A11" s="3" t="s">
        <v>15</v>
      </c>
      <c r="C11" s="17">
        <f ca="1">INTERCEPT(INDIRECT($D$9):G992,INDIRECT($C$9):F992)</f>
        <v>0</v>
      </c>
      <c r="D11" s="5"/>
    </row>
    <row r="12" spans="1:19" s="3" customFormat="1" ht="12.95" customHeight="1" x14ac:dyDescent="0.2">
      <c r="A12" s="3" t="s">
        <v>16</v>
      </c>
      <c r="C12" s="17">
        <f ca="1">SLOPE(INDIRECT($D$9):G992,INDIRECT($C$9):F992)</f>
        <v>-7.5394614657366381E-6</v>
      </c>
      <c r="D12" s="5"/>
    </row>
    <row r="13" spans="1:19" s="3" customFormat="1" ht="12.95" customHeight="1" x14ac:dyDescent="0.2">
      <c r="A13" s="3" t="s">
        <v>18</v>
      </c>
      <c r="C13" s="5" t="s">
        <v>13</v>
      </c>
    </row>
    <row r="14" spans="1:19" s="3" customFormat="1" ht="12.95" customHeight="1" x14ac:dyDescent="0.2"/>
    <row r="15" spans="1:19" s="3" customFormat="1" ht="12.95" customHeight="1" x14ac:dyDescent="0.2">
      <c r="A15" s="19" t="s">
        <v>17</v>
      </c>
      <c r="C15" s="20">
        <f ca="1">(C7+C11)+(C8+C12)*INT(MAX(F21:F3533))</f>
        <v>57822.55</v>
      </c>
      <c r="E15" s="21" t="s">
        <v>34</v>
      </c>
      <c r="F15" s="15">
        <v>1</v>
      </c>
    </row>
    <row r="16" spans="1:19" s="3" customFormat="1" ht="12.95" customHeight="1" x14ac:dyDescent="0.2">
      <c r="A16" s="6" t="s">
        <v>4</v>
      </c>
      <c r="C16" s="22">
        <f ca="1">+C8+C12</f>
        <v>1.4425524605385343</v>
      </c>
      <c r="E16" s="21" t="s">
        <v>30</v>
      </c>
      <c r="F16" s="22">
        <f ca="1">NOW()+15018.5+$C$5/24</f>
        <v>60378.693751620369</v>
      </c>
    </row>
    <row r="17" spans="1:21" s="3" customFormat="1" ht="12.95" customHeight="1" thickBot="1" x14ac:dyDescent="0.25">
      <c r="A17" s="21" t="s">
        <v>27</v>
      </c>
      <c r="C17" s="3">
        <f>COUNT(C21:C2191)</f>
        <v>2</v>
      </c>
      <c r="E17" s="21" t="s">
        <v>35</v>
      </c>
      <c r="F17" s="23">
        <f ca="1">ROUND(2*(F16-$C$7)/$C$8,0)/2+F15</f>
        <v>8235</v>
      </c>
    </row>
    <row r="18" spans="1:21" s="3" customFormat="1" ht="12.95" customHeight="1" thickTop="1" thickBot="1" x14ac:dyDescent="0.25">
      <c r="A18" s="6" t="s">
        <v>5</v>
      </c>
      <c r="C18" s="24">
        <f ca="1">+C15</f>
        <v>57822.55</v>
      </c>
      <c r="D18" s="25">
        <f ca="1">+C16</f>
        <v>1.4425524605385343</v>
      </c>
      <c r="E18" s="21" t="s">
        <v>36</v>
      </c>
      <c r="F18" s="17">
        <f ca="1">ROUND(2*(F16-$C$15)/$C$16,0)/2+F15</f>
        <v>1773</v>
      </c>
    </row>
    <row r="19" spans="1:21" s="3" customFormat="1" ht="12.95" customHeight="1" thickTop="1" x14ac:dyDescent="0.2">
      <c r="E19" s="21" t="s">
        <v>31</v>
      </c>
      <c r="F19" s="26">
        <f ca="1">+$C$15+$C$16*F18-15018.5-$C$5/24</f>
        <v>45362.091345868161</v>
      </c>
    </row>
    <row r="20" spans="1:21" s="3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27" t="s">
        <v>38</v>
      </c>
      <c r="I20" s="27" t="s">
        <v>39</v>
      </c>
      <c r="J20" s="27" t="s">
        <v>40</v>
      </c>
      <c r="K20" s="27" t="s">
        <v>41</v>
      </c>
      <c r="L20" s="27" t="s">
        <v>24</v>
      </c>
      <c r="M20" s="27" t="s">
        <v>25</v>
      </c>
      <c r="N20" s="27" t="s">
        <v>26</v>
      </c>
      <c r="O20" s="27" t="s">
        <v>22</v>
      </c>
      <c r="P20" s="28" t="s">
        <v>21</v>
      </c>
      <c r="Q20" s="18" t="s">
        <v>14</v>
      </c>
      <c r="U20" s="29" t="s">
        <v>33</v>
      </c>
    </row>
    <row r="21" spans="1:21" s="3" customFormat="1" ht="12.95" customHeight="1" x14ac:dyDescent="0.2">
      <c r="A21" s="3" t="s">
        <v>48</v>
      </c>
      <c r="C21" s="11">
        <v>48500.775999999998</v>
      </c>
      <c r="D21" s="11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I21" s="3">
        <f>+G21</f>
        <v>0</v>
      </c>
      <c r="O21" s="3">
        <f ca="1">+C$11+C$12*$F21</f>
        <v>0</v>
      </c>
      <c r="Q21" s="30">
        <f>+C21-15018.5</f>
        <v>33482.275999999998</v>
      </c>
    </row>
    <row r="22" spans="1:21" s="3" customFormat="1" ht="12.95" customHeight="1" x14ac:dyDescent="0.2">
      <c r="A22" s="31" t="s">
        <v>50</v>
      </c>
      <c r="B22" s="32" t="s">
        <v>49</v>
      </c>
      <c r="C22" s="33">
        <v>57822.55</v>
      </c>
      <c r="D22" s="34">
        <v>0.02</v>
      </c>
      <c r="E22" s="3">
        <f>+(C22-C$7)/C$8</f>
        <v>6461.9662267080776</v>
      </c>
      <c r="F22" s="3">
        <f>ROUND(2*E22,0)/2</f>
        <v>6462</v>
      </c>
      <c r="G22" s="3">
        <f>+C22-(C$7+F22*C$8)</f>
        <v>-4.8719999991590157E-2</v>
      </c>
      <c r="K22" s="3">
        <f>+G22</f>
        <v>-4.8719999991590157E-2</v>
      </c>
      <c r="O22" s="3">
        <f ca="1">+C$11+C$12*$F22</f>
        <v>-4.8719999991590157E-2</v>
      </c>
      <c r="Q22" s="30">
        <f>+C22-15018.5</f>
        <v>42804.05</v>
      </c>
    </row>
    <row r="23" spans="1:21" s="3" customFormat="1" ht="12.95" customHeight="1" x14ac:dyDescent="0.2">
      <c r="C23" s="11"/>
      <c r="D23" s="11"/>
      <c r="Q23" s="30"/>
    </row>
    <row r="24" spans="1:21" s="3" customFormat="1" ht="12.95" customHeight="1" x14ac:dyDescent="0.2">
      <c r="C24" s="11"/>
      <c r="D24" s="11"/>
      <c r="Q24" s="30"/>
    </row>
    <row r="25" spans="1:21" s="3" customFormat="1" ht="12.95" customHeight="1" x14ac:dyDescent="0.2">
      <c r="C25" s="11"/>
      <c r="D25" s="11"/>
      <c r="Q25" s="30"/>
    </row>
    <row r="26" spans="1:21" s="3" customFormat="1" ht="12.95" customHeight="1" x14ac:dyDescent="0.2">
      <c r="C26" s="11"/>
      <c r="D26" s="11"/>
      <c r="Q26" s="30"/>
    </row>
    <row r="27" spans="1:21" s="3" customFormat="1" ht="12.95" customHeight="1" x14ac:dyDescent="0.2">
      <c r="C27" s="11"/>
      <c r="D27" s="11"/>
      <c r="Q27" s="30"/>
    </row>
    <row r="28" spans="1:21" s="3" customFormat="1" ht="12.95" customHeight="1" x14ac:dyDescent="0.2">
      <c r="C28" s="11"/>
      <c r="D28" s="11"/>
      <c r="Q28" s="30"/>
    </row>
    <row r="29" spans="1:21" s="3" customFormat="1" ht="12.95" customHeight="1" x14ac:dyDescent="0.2">
      <c r="C29" s="11"/>
      <c r="D29" s="11"/>
      <c r="Q29" s="30"/>
    </row>
    <row r="30" spans="1:21" s="3" customFormat="1" ht="12.95" customHeight="1" x14ac:dyDescent="0.2">
      <c r="C30" s="11"/>
      <c r="D30" s="11"/>
      <c r="Q30" s="30"/>
    </row>
    <row r="31" spans="1:21" s="3" customFormat="1" ht="12.95" customHeight="1" x14ac:dyDescent="0.2">
      <c r="C31" s="11"/>
      <c r="D31" s="11"/>
      <c r="Q31" s="30"/>
    </row>
    <row r="32" spans="1:21" s="3" customFormat="1" ht="12.95" customHeight="1" x14ac:dyDescent="0.2">
      <c r="C32" s="11"/>
      <c r="D32" s="11"/>
      <c r="Q32" s="30"/>
    </row>
    <row r="33" spans="3:17" s="3" customFormat="1" ht="12.95" customHeight="1" x14ac:dyDescent="0.2">
      <c r="C33" s="11"/>
      <c r="D33" s="11"/>
      <c r="Q33" s="30"/>
    </row>
    <row r="34" spans="3:17" s="3" customFormat="1" ht="12.95" customHeight="1" x14ac:dyDescent="0.2">
      <c r="C34" s="11"/>
      <c r="D34" s="11"/>
    </row>
    <row r="35" spans="3:17" s="3" customFormat="1" ht="12.95" customHeight="1" x14ac:dyDescent="0.2">
      <c r="C35" s="11"/>
      <c r="D35" s="11"/>
    </row>
    <row r="36" spans="3:17" s="3" customFormat="1" ht="12.95" customHeight="1" x14ac:dyDescent="0.2">
      <c r="C36" s="11"/>
      <c r="D36" s="1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2024-03-09T03:39:00Z</dcterms:modified>
</cp:coreProperties>
</file>