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D649EE-F996-403D-B6F7-8F0D90036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/>
  <c r="G40" i="1" s="1"/>
  <c r="K40" i="1" s="1"/>
  <c r="Q40" i="1"/>
  <c r="E31" i="1"/>
  <c r="F31" i="1"/>
  <c r="G31" i="1"/>
  <c r="K31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Q31" i="1"/>
  <c r="D9" i="1"/>
  <c r="C9" i="1"/>
  <c r="C21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37" i="1"/>
  <c r="Q38" i="1"/>
  <c r="Q39" i="1"/>
  <c r="Q28" i="1"/>
  <c r="Q29" i="1"/>
  <c r="Q30" i="1"/>
  <c r="Q32" i="1"/>
  <c r="Q33" i="1"/>
  <c r="Q34" i="1"/>
  <c r="Q35" i="1"/>
  <c r="Q36" i="1"/>
  <c r="Q26" i="1"/>
  <c r="Q27" i="1"/>
  <c r="Q22" i="1"/>
  <c r="Q23" i="1"/>
  <c r="Q24" i="1"/>
  <c r="Q25" i="1"/>
  <c r="F16" i="1"/>
  <c r="F17" i="1" s="1"/>
  <c r="C17" i="1"/>
  <c r="Q21" i="1"/>
  <c r="C12" i="1"/>
  <c r="C11" i="1"/>
  <c r="O40" i="1" l="1"/>
  <c r="C16" i="1"/>
  <c r="D18" i="1" s="1"/>
  <c r="O36" i="1"/>
  <c r="C15" i="1"/>
  <c r="O30" i="1"/>
  <c r="O29" i="1"/>
  <c r="O32" i="1"/>
  <c r="O26" i="1"/>
  <c r="O23" i="1"/>
  <c r="O22" i="1"/>
  <c r="O34" i="1"/>
  <c r="O31" i="1"/>
  <c r="O35" i="1"/>
  <c r="O24" i="1"/>
  <c r="O27" i="1"/>
  <c r="O25" i="1"/>
  <c r="O39" i="1"/>
  <c r="O37" i="1"/>
  <c r="O33" i="1"/>
  <c r="O38" i="1"/>
  <c r="O28" i="1"/>
  <c r="O21" i="1"/>
  <c r="C18" i="1" l="1"/>
  <c r="F18" i="1"/>
  <c r="F19" i="1" s="1"/>
</calcChain>
</file>

<file path=xl/sharedStrings.xml><?xml version="1.0" encoding="utf-8"?>
<sst xmlns="http://schemas.openxmlformats.org/spreadsheetml/2006/main" count="88" uniqueCount="55">
  <si>
    <t>IBVS 6225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</si>
  <si>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</si>
  <si>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</si>
  <si>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</si>
  <si>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</si>
  <si>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</si>
  <si>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</si>
  <si>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</si>
  <si>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</si>
  <si>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</si>
  <si>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</si>
  <si>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</si>
  <si>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</si>
  <si>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</si>
  <si>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</si>
  <si>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</si>
  <si>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</si>
  <si>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</si>
  <si>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</si>
  <si>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</si>
  <si>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</si>
  <si>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</si>
  <si>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</si>
  <si>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</si>
  <si>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</si>
  <si>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</si>
  <si>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</si>
  <si>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</si>
  <si>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</si>
  <si>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</si>
  <si>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</si>
  <si>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</si>
  <si>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</si>
  <si>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</si>
  <si>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</si>
  <si>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</si>
  <si>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</si>
  <si>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</si>
  <si>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</si>
  <si>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</si>
  <si>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HR UMa / GSC 3828-0697</t>
  </si>
  <si>
    <t>EA</t>
  </si>
  <si>
    <t>OEJV 0094</t>
  </si>
  <si>
    <t>I</t>
  </si>
  <si>
    <t>OEJV 0137</t>
  </si>
  <si>
    <t>OEJV 0160</t>
  </si>
  <si>
    <t>IBVS 6114</t>
  </si>
  <si>
    <t>II</t>
  </si>
  <si>
    <t>OEJV 0179</t>
  </si>
  <si>
    <t>pg</t>
  </si>
  <si>
    <t>vis</t>
  </si>
  <si>
    <t>PE</t>
  </si>
  <si>
    <t>CCD</t>
  </si>
  <si>
    <t>JBAV, 79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</si>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</sst>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center" vertical="center"/>
    </xf>
    <xf numFmtId="4" fontId="33" fillId="0" borderId="0" xfId="28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>
      <alignment horizontal="left" vertical="center" wrapText="1"/>
    </xf>
    <xf numFmtId="4" fontId="33" fillId="0" borderId="0" xfId="28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HR UMa 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4-44E9-A521-FA240A810C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4-44E9-A521-FA240A810C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4-44E9-A521-FA240A810C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-0.1032439999980852</c:v>
                </c:pt>
                <c:pt idx="2">
                  <c:v>-0.10203399999591056</c:v>
                </c:pt>
                <c:pt idx="3">
                  <c:v>-0.10147399999550544</c:v>
                </c:pt>
                <c:pt idx="4">
                  <c:v>-0.11500599999271799</c:v>
                </c:pt>
                <c:pt idx="5">
                  <c:v>-0.12879200000315905</c:v>
                </c:pt>
                <c:pt idx="6">
                  <c:v>-0.11956599999393802</c:v>
                </c:pt>
                <c:pt idx="7">
                  <c:v>-0.12011400000483263</c:v>
                </c:pt>
                <c:pt idx="8">
                  <c:v>-0.12468399999488611</c:v>
                </c:pt>
                <c:pt idx="9">
                  <c:v>-0.12630000000353903</c:v>
                </c:pt>
                <c:pt idx="10">
                  <c:v>-0.12634799999796087</c:v>
                </c:pt>
                <c:pt idx="11">
                  <c:v>-0.13103599999885773</c:v>
                </c:pt>
                <c:pt idx="12">
                  <c:v>-0.13050400000065565</c:v>
                </c:pt>
                <c:pt idx="13">
                  <c:v>-0.1373200000016368</c:v>
                </c:pt>
                <c:pt idx="14">
                  <c:v>-0.1374359999972512</c:v>
                </c:pt>
                <c:pt idx="15">
                  <c:v>-0.13785199999983888</c:v>
                </c:pt>
                <c:pt idx="16">
                  <c:v>-0.15051800000219373</c:v>
                </c:pt>
                <c:pt idx="17">
                  <c:v>-0.14629199999762932</c:v>
                </c:pt>
                <c:pt idx="18">
                  <c:v>-0.14676000000326894</c:v>
                </c:pt>
                <c:pt idx="19">
                  <c:v>0.17989399978978327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4-44E9-A521-FA240A810C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A4-44E9-A521-FA240A810C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A4-44E9-A521-FA240A810C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8.0000000000000004E-4</c:v>
                  </c:pt>
                  <c:pt idx="6">
                    <c:v>1E-4</c:v>
                  </c:pt>
                  <c:pt idx="7">
                    <c:v>1.7000000000000001E-4</c:v>
                  </c:pt>
                  <c:pt idx="8">
                    <c:v>5.5999999999999995E-4</c:v>
                  </c:pt>
                  <c:pt idx="9">
                    <c:v>5.2999999999999998E-4</c:v>
                  </c:pt>
                  <c:pt idx="10">
                    <c:v>2.0000000000000001E-4</c:v>
                  </c:pt>
                  <c:pt idx="11">
                    <c:v>5.2999999999999998E-4</c:v>
                  </c:pt>
                  <c:pt idx="12">
                    <c:v>2.7E-4</c:v>
                  </c:pt>
                  <c:pt idx="13">
                    <c:v>5.0000000000000001E-4</c:v>
                  </c:pt>
                  <c:pt idx="14">
                    <c:v>2.5999999999999998E-4</c:v>
                  </c:pt>
                  <c:pt idx="15">
                    <c:v>2.1000000000000001E-4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6.9999999999999999E-4</c:v>
                  </c:pt>
                  <c:pt idx="1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A4-44E9-A521-FA240A810C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-0.10518860197196933</c:v>
                </c:pt>
                <c:pt idx="1">
                  <c:v>-0.1052540187044359</c:v>
                </c:pt>
                <c:pt idx="2">
                  <c:v>-0.1052540187044359</c:v>
                </c:pt>
                <c:pt idx="3">
                  <c:v>-0.1052540187044359</c:v>
                </c:pt>
                <c:pt idx="4">
                  <c:v>-0.10526270169936645</c:v>
                </c:pt>
                <c:pt idx="5">
                  <c:v>-0.10526649899798511</c:v>
                </c:pt>
                <c:pt idx="6">
                  <c:v>-0.10526717622321646</c:v>
                </c:pt>
                <c:pt idx="7">
                  <c:v>-0.10527030435880889</c:v>
                </c:pt>
                <c:pt idx="8">
                  <c:v>-0.10527054622496296</c:v>
                </c:pt>
                <c:pt idx="9">
                  <c:v>-0.10527055428716808</c:v>
                </c:pt>
                <c:pt idx="10">
                  <c:v>-0.10527122345019431</c:v>
                </c:pt>
                <c:pt idx="11">
                  <c:v>-0.10527382754245296</c:v>
                </c:pt>
                <c:pt idx="12">
                  <c:v>-0.10527465794958188</c:v>
                </c:pt>
                <c:pt idx="13">
                  <c:v>-0.10527768933871269</c:v>
                </c:pt>
                <c:pt idx="14">
                  <c:v>-0.1052785842434827</c:v>
                </c:pt>
                <c:pt idx="15">
                  <c:v>-0.10527907603799594</c:v>
                </c:pt>
                <c:pt idx="16">
                  <c:v>-0.10528686412815649</c:v>
                </c:pt>
                <c:pt idx="17">
                  <c:v>-0.10528713824313109</c:v>
                </c:pt>
                <c:pt idx="18">
                  <c:v>-0.10528720274077216</c:v>
                </c:pt>
                <c:pt idx="19">
                  <c:v>-0.10531129664081855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A4-44E9-A521-FA240A810C5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8114</c:v>
                </c:pt>
                <c:pt idx="2">
                  <c:v>8114</c:v>
                </c:pt>
                <c:pt idx="3">
                  <c:v>8114</c:v>
                </c:pt>
                <c:pt idx="4">
                  <c:v>9191</c:v>
                </c:pt>
                <c:pt idx="5">
                  <c:v>9662</c:v>
                </c:pt>
                <c:pt idx="6">
                  <c:v>9746</c:v>
                </c:pt>
                <c:pt idx="7">
                  <c:v>10134</c:v>
                </c:pt>
                <c:pt idx="8">
                  <c:v>10164</c:v>
                </c:pt>
                <c:pt idx="9">
                  <c:v>10165</c:v>
                </c:pt>
                <c:pt idx="10">
                  <c:v>10248</c:v>
                </c:pt>
                <c:pt idx="11">
                  <c:v>10571</c:v>
                </c:pt>
                <c:pt idx="12">
                  <c:v>10674</c:v>
                </c:pt>
                <c:pt idx="13">
                  <c:v>11050</c:v>
                </c:pt>
                <c:pt idx="14">
                  <c:v>11161</c:v>
                </c:pt>
                <c:pt idx="15">
                  <c:v>11222</c:v>
                </c:pt>
                <c:pt idx="16">
                  <c:v>12188</c:v>
                </c:pt>
                <c:pt idx="17">
                  <c:v>12222</c:v>
                </c:pt>
                <c:pt idx="18">
                  <c:v>12230</c:v>
                </c:pt>
                <c:pt idx="19">
                  <c:v>15218.5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A4-44E9-A521-FA240A810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04816"/>
        <c:axId val="1"/>
      </c:scatterChart>
      <c:valAx>
        <c:axId val="63040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0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605FA0B-3F68-3188-AC77-C1C1E9149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0" customFormat="1" ht="20.25" x14ac:dyDescent="0.2">
      <c r="A1" s="19" t="s">
        <v>40</v>
      </c>
    </row>
    <row r="2" spans="1:6" s="20" customFormat="1" ht="12.95" customHeight="1" x14ac:dyDescent="0.2">
      <c r="A2" s="20" t="s">
        <v>24</v>
      </c>
      <c r="B2" s="20" t="s">
        <v>41</v>
      </c>
      <c r="C2" s="21"/>
      <c r="D2" s="21"/>
    </row>
    <row r="3" spans="1:6" s="20" customFormat="1" ht="12.95" customHeight="1" thickBot="1" x14ac:dyDescent="0.25"/>
    <row r="4" spans="1:6" s="20" customFormat="1" ht="12.95" customHeight="1" thickTop="1" thickBot="1" x14ac:dyDescent="0.25">
      <c r="A4" s="22" t="s">
        <v>1</v>
      </c>
      <c r="C4" s="23" t="s">
        <v>38</v>
      </c>
      <c r="D4" s="24" t="s">
        <v>38</v>
      </c>
    </row>
    <row r="5" spans="1:6" s="20" customFormat="1" ht="12.95" customHeight="1" thickTop="1" x14ac:dyDescent="0.2">
      <c r="A5" s="25" t="s">
        <v>29</v>
      </c>
      <c r="C5" s="26">
        <v>-9.5</v>
      </c>
      <c r="D5" s="20" t="s">
        <v>30</v>
      </c>
    </row>
    <row r="6" spans="1:6" s="20" customFormat="1" ht="12.95" customHeight="1" x14ac:dyDescent="0.2">
      <c r="A6" s="22" t="s">
        <v>2</v>
      </c>
    </row>
    <row r="7" spans="1:6" s="20" customFormat="1" ht="12.95" customHeight="1" x14ac:dyDescent="0.2">
      <c r="A7" s="20" t="s">
        <v>3</v>
      </c>
      <c r="C7" s="46">
        <v>48500.050999999999</v>
      </c>
      <c r="D7" s="28" t="s">
        <v>39</v>
      </c>
    </row>
    <row r="8" spans="1:6" s="20" customFormat="1" ht="12.95" customHeight="1" x14ac:dyDescent="0.2">
      <c r="A8" s="20" t="s">
        <v>4</v>
      </c>
      <c r="C8" s="46">
        <v>0.73707599999999995</v>
      </c>
      <c r="D8" s="28" t="s">
        <v>39</v>
      </c>
    </row>
    <row r="9" spans="1:6" s="20" customFormat="1" ht="12.95" customHeight="1" x14ac:dyDescent="0.2">
      <c r="A9" s="29" t="s">
        <v>33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s="20" customFormat="1" ht="12.95" customHeight="1" thickBot="1" x14ac:dyDescent="0.25">
      <c r="C10" s="33" t="s">
        <v>20</v>
      </c>
      <c r="D10" s="33" t="s">
        <v>21</v>
      </c>
    </row>
    <row r="11" spans="1:6" s="20" customFormat="1" ht="12.95" customHeight="1" x14ac:dyDescent="0.2">
      <c r="A11" s="20" t="s">
        <v>16</v>
      </c>
      <c r="C11" s="32">
        <f ca="1">INTERCEPT(INDIRECT($D$9):G992,INDIRECT($C$9):F992)</f>
        <v>-0.10518860197196933</v>
      </c>
      <c r="D11" s="21"/>
    </row>
    <row r="12" spans="1:6" s="20" customFormat="1" ht="12.95" customHeight="1" x14ac:dyDescent="0.2">
      <c r="A12" s="20" t="s">
        <v>17</v>
      </c>
      <c r="C12" s="32">
        <f ca="1">SLOPE(INDIRECT($D$9):G992,INDIRECT($C$9):F992)</f>
        <v>-8.0622051351459982E-9</v>
      </c>
      <c r="D12" s="21"/>
    </row>
    <row r="13" spans="1:6" s="20" customFormat="1" ht="12.95" customHeight="1" x14ac:dyDescent="0.2">
      <c r="A13" s="20" t="s">
        <v>19</v>
      </c>
      <c r="C13" s="21" t="s">
        <v>14</v>
      </c>
    </row>
    <row r="14" spans="1:6" s="20" customFormat="1" ht="12.95" customHeight="1" x14ac:dyDescent="0.2"/>
    <row r="15" spans="1:6" s="20" customFormat="1" ht="12.95" customHeight="1" x14ac:dyDescent="0.2">
      <c r="A15" s="34" t="s">
        <v>18</v>
      </c>
      <c r="C15" s="35">
        <f ca="1">(C7+C11)+(C8+C12)*INT(MAX(F21:F3533))</f>
        <v>59716.768256707393</v>
      </c>
      <c r="E15" s="36" t="s">
        <v>35</v>
      </c>
      <c r="F15" s="26">
        <v>1</v>
      </c>
    </row>
    <row r="16" spans="1:6" s="20" customFormat="1" ht="12.95" customHeight="1" x14ac:dyDescent="0.2">
      <c r="A16" s="22" t="s">
        <v>5</v>
      </c>
      <c r="C16" s="37">
        <f ca="1">+C8+C12</f>
        <v>0.73707599193779483</v>
      </c>
      <c r="E16" s="36" t="s">
        <v>31</v>
      </c>
      <c r="F16" s="38">
        <f ca="1">NOW()+15018.5+$C$5/24</f>
        <v>60378.696732175922</v>
      </c>
    </row>
    <row r="17" spans="1:21" s="20" customFormat="1" ht="12.95" customHeight="1" thickBot="1" x14ac:dyDescent="0.25">
      <c r="A17" s="36" t="s">
        <v>28</v>
      </c>
      <c r="C17" s="20">
        <f>COUNT(C21:C2191)</f>
        <v>20</v>
      </c>
      <c r="E17" s="36" t="s">
        <v>36</v>
      </c>
      <c r="F17" s="38">
        <f ca="1">ROUND(2*(F16-$C$7)/$C$8,0)/2+F15</f>
        <v>16117</v>
      </c>
    </row>
    <row r="18" spans="1:21" s="20" customFormat="1" ht="12.95" customHeight="1" thickTop="1" thickBot="1" x14ac:dyDescent="0.25">
      <c r="A18" s="22" t="s">
        <v>6</v>
      </c>
      <c r="C18" s="39">
        <f ca="1">+C15</f>
        <v>59716.768256707393</v>
      </c>
      <c r="D18" s="40">
        <f ca="1">+C16</f>
        <v>0.73707599193779483</v>
      </c>
      <c r="E18" s="36" t="s">
        <v>37</v>
      </c>
      <c r="F18" s="32">
        <f ca="1">ROUND(2*(F16-$C$15)/$C$16,0)/2+F15</f>
        <v>899</v>
      </c>
    </row>
    <row r="19" spans="1:21" s="20" customFormat="1" ht="12.95" customHeight="1" thickTop="1" x14ac:dyDescent="0.2">
      <c r="E19" s="36" t="s">
        <v>32</v>
      </c>
      <c r="F19" s="41">
        <f ca="1">+$C$15+$C$16*F18-15018.5-$C$5/24</f>
        <v>45361.295406792808</v>
      </c>
    </row>
    <row r="20" spans="1:21" s="20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13</v>
      </c>
      <c r="E20" s="33" t="s">
        <v>10</v>
      </c>
      <c r="F20" s="33" t="s">
        <v>11</v>
      </c>
      <c r="G20" s="33" t="s">
        <v>12</v>
      </c>
      <c r="H20" s="42" t="s">
        <v>49</v>
      </c>
      <c r="I20" s="42" t="s">
        <v>50</v>
      </c>
      <c r="J20" s="42" t="s">
        <v>51</v>
      </c>
      <c r="K20" s="42" t="s">
        <v>52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3" t="s">
        <v>15</v>
      </c>
      <c r="U20" s="44" t="s">
        <v>34</v>
      </c>
    </row>
    <row r="21" spans="1:21" s="20" customFormat="1" ht="12.95" customHeight="1" x14ac:dyDescent="0.2">
      <c r="A21" s="20" t="s">
        <v>39</v>
      </c>
      <c r="B21" s="21"/>
      <c r="C21" s="27">
        <f>C7</f>
        <v>48500.050999999999</v>
      </c>
      <c r="D21" s="27" t="s">
        <v>14</v>
      </c>
      <c r="E21" s="20">
        <f t="shared" ref="E21:E27" si="0">+(C21-C$7)/C$8</f>
        <v>0</v>
      </c>
      <c r="F21" s="20">
        <f t="shared" ref="F21:F39" si="1">ROUND(2*E21,0)/2</f>
        <v>0</v>
      </c>
      <c r="G21" s="20">
        <f t="shared" ref="G21:G27" si="2">+C21-(C$7+F21*C$8)</f>
        <v>0</v>
      </c>
      <c r="H21" s="20">
        <f>+G21</f>
        <v>0</v>
      </c>
      <c r="O21" s="20">
        <f t="shared" ref="O21:O27" ca="1" si="3">+C$11+C$12*$F21</f>
        <v>-0.10518860197196933</v>
      </c>
      <c r="Q21" s="45">
        <f t="shared" ref="Q21:Q27" si="4">+C21-15018.5</f>
        <v>33481.550999999999</v>
      </c>
    </row>
    <row r="22" spans="1:21" s="20" customFormat="1" ht="12.95" customHeight="1" x14ac:dyDescent="0.2">
      <c r="A22" s="4" t="s">
        <v>42</v>
      </c>
      <c r="B22" s="5" t="s">
        <v>43</v>
      </c>
      <c r="C22" s="4">
        <v>54480.582419999999</v>
      </c>
      <c r="D22" s="4">
        <v>2.9999999999999997E-4</v>
      </c>
      <c r="E22" s="20">
        <f t="shared" si="0"/>
        <v>8113.8599276058367</v>
      </c>
      <c r="F22" s="20">
        <f t="shared" si="1"/>
        <v>8114</v>
      </c>
      <c r="G22" s="20">
        <f t="shared" si="2"/>
        <v>-0.1032439999980852</v>
      </c>
      <c r="K22" s="20">
        <f t="shared" ref="K22:K39" si="5">+G22</f>
        <v>-0.1032439999980852</v>
      </c>
      <c r="O22" s="20">
        <f t="shared" ca="1" si="3"/>
        <v>-0.1052540187044359</v>
      </c>
      <c r="Q22" s="45">
        <f t="shared" si="4"/>
        <v>39462.082419999999</v>
      </c>
    </row>
    <row r="23" spans="1:21" ht="12.95" customHeight="1" x14ac:dyDescent="0.2">
      <c r="A23" s="4" t="s">
        <v>42</v>
      </c>
      <c r="B23" s="5" t="s">
        <v>43</v>
      </c>
      <c r="C23" s="4">
        <v>54480.583630000001</v>
      </c>
      <c r="D23" s="4">
        <v>2.9999999999999997E-4</v>
      </c>
      <c r="E23">
        <f t="shared" si="0"/>
        <v>8113.8615692275989</v>
      </c>
      <c r="F23">
        <f t="shared" si="1"/>
        <v>8114</v>
      </c>
      <c r="G23">
        <f t="shared" si="2"/>
        <v>-0.10203399999591056</v>
      </c>
      <c r="K23">
        <f t="shared" si="5"/>
        <v>-0.10203399999591056</v>
      </c>
      <c r="O23">
        <f t="shared" ca="1" si="3"/>
        <v>-0.1052540187044359</v>
      </c>
      <c r="Q23" s="1">
        <f t="shared" si="4"/>
        <v>39462.083630000001</v>
      </c>
    </row>
    <row r="24" spans="1:21" ht="12.95" customHeight="1" x14ac:dyDescent="0.2">
      <c r="A24" s="6" t="s">
        <v>42</v>
      </c>
      <c r="B24" s="7" t="s">
        <v>43</v>
      </c>
      <c r="C24" s="6">
        <v>54480.584190000001</v>
      </c>
      <c r="D24" s="6">
        <v>2.9999999999999997E-4</v>
      </c>
      <c r="E24">
        <f t="shared" si="0"/>
        <v>8113.8623289864308</v>
      </c>
      <c r="F24">
        <f t="shared" si="1"/>
        <v>8114</v>
      </c>
      <c r="G24">
        <f t="shared" si="2"/>
        <v>-0.10147399999550544</v>
      </c>
      <c r="K24">
        <f t="shared" si="5"/>
        <v>-0.10147399999550544</v>
      </c>
      <c r="O24">
        <f t="shared" ca="1" si="3"/>
        <v>-0.1052540187044359</v>
      </c>
      <c r="Q24" s="1">
        <f t="shared" si="4"/>
        <v>39462.084190000001</v>
      </c>
    </row>
    <row r="25" spans="1:21" ht="12.95" customHeight="1" x14ac:dyDescent="0.2">
      <c r="A25" s="6" t="s">
        <v>44</v>
      </c>
      <c r="B25" s="7" t="s">
        <v>43</v>
      </c>
      <c r="C25" s="6">
        <v>55274.401510000003</v>
      </c>
      <c r="D25" s="6">
        <v>2.9999999999999997E-4</v>
      </c>
      <c r="E25">
        <f t="shared" si="0"/>
        <v>9190.8439699569717</v>
      </c>
      <c r="F25">
        <f t="shared" si="1"/>
        <v>9191</v>
      </c>
      <c r="G25">
        <f t="shared" si="2"/>
        <v>-0.11500599999271799</v>
      </c>
      <c r="K25">
        <f t="shared" si="5"/>
        <v>-0.11500599999271799</v>
      </c>
      <c r="O25">
        <f t="shared" ca="1" si="3"/>
        <v>-0.10526270169936645</v>
      </c>
      <c r="Q25" s="1">
        <f t="shared" si="4"/>
        <v>40255.901510000003</v>
      </c>
    </row>
    <row r="26" spans="1:21" ht="12.95" customHeight="1" x14ac:dyDescent="0.2">
      <c r="A26" s="8" t="s">
        <v>45</v>
      </c>
      <c r="B26" s="9" t="s">
        <v>43</v>
      </c>
      <c r="C26" s="10">
        <v>55621.550519999997</v>
      </c>
      <c r="D26" s="10">
        <v>8.0000000000000004E-4</v>
      </c>
      <c r="E26">
        <f t="shared" si="0"/>
        <v>9661.8252663226012</v>
      </c>
      <c r="F26">
        <f t="shared" si="1"/>
        <v>9662</v>
      </c>
      <c r="G26">
        <f t="shared" si="2"/>
        <v>-0.12879200000315905</v>
      </c>
      <c r="K26">
        <f t="shared" si="5"/>
        <v>-0.12879200000315905</v>
      </c>
      <c r="O26">
        <f t="shared" ca="1" si="3"/>
        <v>-0.10526649899798511</v>
      </c>
      <c r="Q26" s="1">
        <f t="shared" si="4"/>
        <v>40603.050519999997</v>
      </c>
    </row>
    <row r="27" spans="1:21" ht="12.95" customHeight="1" x14ac:dyDescent="0.2">
      <c r="A27" s="8" t="s">
        <v>45</v>
      </c>
      <c r="B27" s="9" t="s">
        <v>43</v>
      </c>
      <c r="C27" s="10">
        <v>55683.474130000002</v>
      </c>
      <c r="D27" s="10">
        <v>1E-4</v>
      </c>
      <c r="E27">
        <f t="shared" si="0"/>
        <v>9745.8377833493469</v>
      </c>
      <c r="F27">
        <f t="shared" si="1"/>
        <v>9746</v>
      </c>
      <c r="G27">
        <f t="shared" si="2"/>
        <v>-0.11956599999393802</v>
      </c>
      <c r="K27">
        <f t="shared" si="5"/>
        <v>-0.11956599999393802</v>
      </c>
      <c r="O27">
        <f t="shared" ca="1" si="3"/>
        <v>-0.10526717622321646</v>
      </c>
      <c r="Q27" s="1">
        <f t="shared" si="4"/>
        <v>40664.974130000002</v>
      </c>
    </row>
    <row r="28" spans="1:21" ht="12.95" customHeight="1" x14ac:dyDescent="0.2">
      <c r="A28" s="11" t="s">
        <v>46</v>
      </c>
      <c r="B28" s="12" t="s">
        <v>47</v>
      </c>
      <c r="C28" s="11">
        <v>55969.459069999997</v>
      </c>
      <c r="D28" s="11">
        <v>1.7000000000000001E-4</v>
      </c>
      <c r="E28">
        <f t="shared" ref="E28:E39" si="6">+(C28-C$7)/C$8</f>
        <v>10133.837039871056</v>
      </c>
      <c r="F28">
        <f t="shared" si="1"/>
        <v>10134</v>
      </c>
      <c r="G28">
        <f t="shared" ref="G28:G39" si="7">+C28-(C$7+F28*C$8)</f>
        <v>-0.12011400000483263</v>
      </c>
      <c r="K28">
        <f t="shared" si="5"/>
        <v>-0.12011400000483263</v>
      </c>
      <c r="O28">
        <f t="shared" ref="O28:O39" ca="1" si="8">+C$11+C$12*$F28</f>
        <v>-0.10527030435880889</v>
      </c>
      <c r="Q28" s="1">
        <f t="shared" ref="Q28:Q39" si="9">+C28-15018.5</f>
        <v>40950.959069999997</v>
      </c>
    </row>
    <row r="29" spans="1:21" ht="12.95" customHeight="1" x14ac:dyDescent="0.2">
      <c r="A29" s="11" t="s">
        <v>46</v>
      </c>
      <c r="B29" s="12" t="s">
        <v>47</v>
      </c>
      <c r="C29" s="11">
        <v>55991.566780000001</v>
      </c>
      <c r="D29" s="11">
        <v>5.5999999999999995E-4</v>
      </c>
      <c r="E29">
        <f t="shared" si="6"/>
        <v>10163.830839696317</v>
      </c>
      <c r="F29">
        <f t="shared" si="1"/>
        <v>10164</v>
      </c>
      <c r="G29">
        <f t="shared" si="7"/>
        <v>-0.12468399999488611</v>
      </c>
      <c r="K29">
        <f t="shared" si="5"/>
        <v>-0.12468399999488611</v>
      </c>
      <c r="O29">
        <f t="shared" ca="1" si="8"/>
        <v>-0.10527054622496296</v>
      </c>
      <c r="Q29" s="1">
        <f t="shared" si="9"/>
        <v>40973.066780000001</v>
      </c>
    </row>
    <row r="30" spans="1:21" ht="12.95" customHeight="1" x14ac:dyDescent="0.2">
      <c r="A30" s="11" t="s">
        <v>46</v>
      </c>
      <c r="B30" s="12" t="s">
        <v>43</v>
      </c>
      <c r="C30" s="11">
        <v>55992.302239999997</v>
      </c>
      <c r="D30" s="11">
        <v>5.2999999999999998E-4</v>
      </c>
      <c r="E30">
        <f t="shared" si="6"/>
        <v>10164.8286472494</v>
      </c>
      <c r="F30">
        <f t="shared" si="1"/>
        <v>10165</v>
      </c>
      <c r="G30">
        <f t="shared" si="7"/>
        <v>-0.12630000000353903</v>
      </c>
      <c r="K30">
        <f t="shared" si="5"/>
        <v>-0.12630000000353903</v>
      </c>
      <c r="O30">
        <f t="shared" ca="1" si="8"/>
        <v>-0.10527055428716808</v>
      </c>
      <c r="Q30" s="1">
        <f t="shared" si="9"/>
        <v>40973.802239999997</v>
      </c>
    </row>
    <row r="31" spans="1:21" ht="12.95" customHeight="1" x14ac:dyDescent="0.2">
      <c r="A31" s="16" t="s">
        <v>0</v>
      </c>
      <c r="B31" s="17" t="s">
        <v>43</v>
      </c>
      <c r="C31" s="16">
        <v>56053.479500000001</v>
      </c>
      <c r="D31" s="16">
        <v>2.0000000000000001E-4</v>
      </c>
      <c r="E31">
        <f t="shared" si="6"/>
        <v>10247.828582127218</v>
      </c>
      <c r="F31">
        <f t="shared" si="1"/>
        <v>10248</v>
      </c>
      <c r="G31">
        <f t="shared" si="7"/>
        <v>-0.12634799999796087</v>
      </c>
      <c r="K31">
        <f t="shared" si="5"/>
        <v>-0.12634799999796087</v>
      </c>
      <c r="O31">
        <f t="shared" ca="1" si="8"/>
        <v>-0.10527122345019431</v>
      </c>
      <c r="Q31" s="1">
        <f t="shared" si="9"/>
        <v>41034.979500000001</v>
      </c>
    </row>
    <row r="32" spans="1:21" x14ac:dyDescent="0.2">
      <c r="A32" s="11" t="s">
        <v>46</v>
      </c>
      <c r="B32" s="12" t="s">
        <v>43</v>
      </c>
      <c r="C32" s="11">
        <v>56291.550360000001</v>
      </c>
      <c r="D32" s="11">
        <v>5.2999999999999998E-4</v>
      </c>
      <c r="E32">
        <f t="shared" si="6"/>
        <v>10570.822221860435</v>
      </c>
      <c r="F32">
        <f t="shared" si="1"/>
        <v>10571</v>
      </c>
      <c r="G32">
        <f t="shared" si="7"/>
        <v>-0.13103599999885773</v>
      </c>
      <c r="K32">
        <f t="shared" si="5"/>
        <v>-0.13103599999885773</v>
      </c>
      <c r="O32">
        <f t="shared" ca="1" si="8"/>
        <v>-0.10527382754245296</v>
      </c>
      <c r="Q32" s="1">
        <f t="shared" si="9"/>
        <v>41273.050360000001</v>
      </c>
    </row>
    <row r="33" spans="1:18" x14ac:dyDescent="0.2">
      <c r="A33" s="11" t="s">
        <v>46</v>
      </c>
      <c r="B33" s="12" t="s">
        <v>47</v>
      </c>
      <c r="C33" s="11">
        <v>56367.469720000001</v>
      </c>
      <c r="D33" s="11">
        <v>2.7E-4</v>
      </c>
      <c r="E33">
        <f t="shared" si="6"/>
        <v>10673.822943631325</v>
      </c>
      <c r="F33">
        <f t="shared" si="1"/>
        <v>10674</v>
      </c>
      <c r="G33">
        <f t="shared" si="7"/>
        <v>-0.13050400000065565</v>
      </c>
      <c r="K33">
        <f t="shared" si="5"/>
        <v>-0.13050400000065565</v>
      </c>
      <c r="O33">
        <f t="shared" ca="1" si="8"/>
        <v>-0.10527465794958188</v>
      </c>
      <c r="Q33" s="1">
        <f t="shared" si="9"/>
        <v>41348.969720000001</v>
      </c>
    </row>
    <row r="34" spans="1:18" x14ac:dyDescent="0.2">
      <c r="A34" s="11" t="s">
        <v>46</v>
      </c>
      <c r="B34" s="12" t="s">
        <v>47</v>
      </c>
      <c r="C34" s="11">
        <v>56644.603479999998</v>
      </c>
      <c r="D34" s="11">
        <v>5.0000000000000001E-4</v>
      </c>
      <c r="E34">
        <f t="shared" si="6"/>
        <v>11049.813696280979</v>
      </c>
      <c r="F34">
        <f t="shared" si="1"/>
        <v>11050</v>
      </c>
      <c r="G34">
        <f t="shared" si="7"/>
        <v>-0.1373200000016368</v>
      </c>
      <c r="K34">
        <f t="shared" si="5"/>
        <v>-0.1373200000016368</v>
      </c>
      <c r="O34">
        <f t="shared" ca="1" si="8"/>
        <v>-0.10527768933871269</v>
      </c>
      <c r="Q34" s="1">
        <f t="shared" si="9"/>
        <v>41626.103479999998</v>
      </c>
    </row>
    <row r="35" spans="1:18" x14ac:dyDescent="0.2">
      <c r="A35" s="11" t="s">
        <v>46</v>
      </c>
      <c r="B35" s="12" t="s">
        <v>43</v>
      </c>
      <c r="C35" s="11">
        <v>56726.418799999999</v>
      </c>
      <c r="D35" s="11">
        <v>2.5999999999999998E-4</v>
      </c>
      <c r="E35">
        <f t="shared" si="6"/>
        <v>11160.813538902366</v>
      </c>
      <c r="F35">
        <f t="shared" si="1"/>
        <v>11161</v>
      </c>
      <c r="G35">
        <f t="shared" si="7"/>
        <v>-0.1374359999972512</v>
      </c>
      <c r="K35">
        <f t="shared" si="5"/>
        <v>-0.1374359999972512</v>
      </c>
      <c r="O35">
        <f t="shared" ca="1" si="8"/>
        <v>-0.1052785842434827</v>
      </c>
      <c r="Q35" s="1">
        <f t="shared" si="9"/>
        <v>41707.918799999999</v>
      </c>
    </row>
    <row r="36" spans="1:18" x14ac:dyDescent="0.2">
      <c r="A36" s="11" t="s">
        <v>46</v>
      </c>
      <c r="B36" s="12" t="s">
        <v>47</v>
      </c>
      <c r="C36" s="11">
        <v>56771.380019999997</v>
      </c>
      <c r="D36" s="11">
        <v>2.1000000000000001E-4</v>
      </c>
      <c r="E36">
        <f t="shared" si="6"/>
        <v>11221.812974510089</v>
      </c>
      <c r="F36">
        <f t="shared" si="1"/>
        <v>11222</v>
      </c>
      <c r="G36">
        <f t="shared" si="7"/>
        <v>-0.13785199999983888</v>
      </c>
      <c r="K36">
        <f t="shared" si="5"/>
        <v>-0.13785199999983888</v>
      </c>
      <c r="O36">
        <f t="shared" ca="1" si="8"/>
        <v>-0.10527907603799594</v>
      </c>
      <c r="Q36" s="1">
        <f t="shared" si="9"/>
        <v>41752.880019999997</v>
      </c>
    </row>
    <row r="37" spans="1:18" x14ac:dyDescent="0.2">
      <c r="A37" s="13" t="s">
        <v>48</v>
      </c>
      <c r="B37" s="14" t="s">
        <v>43</v>
      </c>
      <c r="C37" s="15">
        <v>57483.382769999997</v>
      </c>
      <c r="D37" s="15">
        <v>2.9999999999999997E-4</v>
      </c>
      <c r="E37">
        <f t="shared" si="6"/>
        <v>12187.795790393389</v>
      </c>
      <c r="F37">
        <f t="shared" si="1"/>
        <v>12188</v>
      </c>
      <c r="G37">
        <f t="shared" si="7"/>
        <v>-0.15051800000219373</v>
      </c>
      <c r="K37">
        <f t="shared" si="5"/>
        <v>-0.15051800000219373</v>
      </c>
      <c r="O37">
        <f t="shared" ca="1" si="8"/>
        <v>-0.10528686412815649</v>
      </c>
      <c r="Q37" s="1">
        <f t="shared" si="9"/>
        <v>42464.882769999997</v>
      </c>
    </row>
    <row r="38" spans="1:18" x14ac:dyDescent="0.2">
      <c r="A38" s="13" t="s">
        <v>48</v>
      </c>
      <c r="B38" s="14" t="s">
        <v>43</v>
      </c>
      <c r="C38" s="15">
        <v>57508.44758</v>
      </c>
      <c r="D38" s="15">
        <v>5.9999999999999995E-4</v>
      </c>
      <c r="E38">
        <f t="shared" si="6"/>
        <v>12221.801523859142</v>
      </c>
      <c r="F38">
        <f t="shared" si="1"/>
        <v>12222</v>
      </c>
      <c r="G38">
        <f t="shared" si="7"/>
        <v>-0.14629199999762932</v>
      </c>
      <c r="K38">
        <f t="shared" si="5"/>
        <v>-0.14629199999762932</v>
      </c>
      <c r="O38">
        <f t="shared" ca="1" si="8"/>
        <v>-0.10528713824313109</v>
      </c>
      <c r="Q38" s="1">
        <f t="shared" si="9"/>
        <v>42489.94758</v>
      </c>
    </row>
    <row r="39" spans="1:18" x14ac:dyDescent="0.2">
      <c r="A39" s="13" t="s">
        <v>48</v>
      </c>
      <c r="B39" s="14" t="s">
        <v>43</v>
      </c>
      <c r="C39" s="15">
        <v>57514.343719999997</v>
      </c>
      <c r="D39" s="15">
        <v>6.9999999999999999E-4</v>
      </c>
      <c r="E39">
        <f t="shared" si="6"/>
        <v>12229.800888917829</v>
      </c>
      <c r="F39">
        <f t="shared" si="1"/>
        <v>12230</v>
      </c>
      <c r="G39">
        <f t="shared" si="7"/>
        <v>-0.14676000000326894</v>
      </c>
      <c r="K39">
        <f t="shared" si="5"/>
        <v>-0.14676000000326894</v>
      </c>
      <c r="O39">
        <f t="shared" ca="1" si="8"/>
        <v>-0.10528720274077216</v>
      </c>
      <c r="Q39" s="1">
        <f t="shared" si="9"/>
        <v>42495.843719999997</v>
      </c>
    </row>
    <row r="40" spans="1:18" x14ac:dyDescent="0.2">
      <c r="A40" s="18" t="s">
        <v>53</v>
      </c>
      <c r="B40" s="49" t="s">
        <v>43</v>
      </c>
      <c r="C40" s="47">
        <v>59717.421999999788</v>
      </c>
      <c r="D40" s="48">
        <v>8.0000000000000002E-3</v>
      </c>
      <c r="E40">
        <f t="shared" ref="E40" si="10">+(C40-C$7)/C$8</f>
        <v>15218.744064383847</v>
      </c>
      <c r="F40">
        <f t="shared" ref="F40" si="11">ROUND(2*E40,0)/2</f>
        <v>15218.5</v>
      </c>
      <c r="G40">
        <f t="shared" ref="G40" si="12">+C40-(C$7+F40*C$8)</f>
        <v>0.17989399978978327</v>
      </c>
      <c r="K40">
        <f t="shared" ref="K40" si="13">+G40</f>
        <v>0.17989399978978327</v>
      </c>
      <c r="O40">
        <f t="shared" ref="O40" ca="1" si="14">+C$11+C$12*$F40</f>
        <v>-0.10531129664081855</v>
      </c>
      <c r="Q40" s="1">
        <f t="shared" ref="Q40" si="15">+C40-15018.5</f>
        <v>44698.921999999788</v>
      </c>
      <c r="R40" t="s">
        <v>54</v>
      </c>
    </row>
    <row r="41" spans="1:18" x14ac:dyDescent="0.2">
      <c r="B41" s="2"/>
      <c r="C41" s="3"/>
      <c r="D41" s="3"/>
    </row>
    <row r="42" spans="1:18" x14ac:dyDescent="0.2">
      <c r="B42" s="2"/>
      <c r="C42" s="3"/>
      <c r="D42" s="3"/>
    </row>
    <row r="43" spans="1:18" x14ac:dyDescent="0.2">
      <c r="B43" s="2"/>
      <c r="C43" s="3"/>
      <c r="D43" s="3"/>
    </row>
    <row r="44" spans="1:18" x14ac:dyDescent="0.2">
      <c r="C44" s="3"/>
      <c r="D44" s="3"/>
    </row>
    <row r="45" spans="1:18" x14ac:dyDescent="0.2">
      <c r="C45" s="3"/>
      <c r="D45" s="3"/>
    </row>
    <row r="46" spans="1:18" x14ac:dyDescent="0.2">
      <c r="C46" s="3"/>
      <c r="D46" s="3"/>
    </row>
    <row r="47" spans="1:18" x14ac:dyDescent="0.2">
      <c r="C47" s="3"/>
      <c r="D47" s="3"/>
    </row>
    <row r="48" spans="1:18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8" type="noConversion"/>
  <hyperlinks>
    <hyperlink ref="H62503" r:id="rId1" display="http://vsolj.cetus-net.org/bulletin.html" xr:uid="{00000000-0004-0000-0000-000000000000}"/>
    <hyperlink ref="H62496" r:id="rId2" display="https://www.aavso.org/ejaavso" xr:uid="{00000000-0004-0000-0000-000001000000}"/>
    <hyperlink ref="I62503" r:id="rId3" display="http://vsolj.cetus-net.org/bulletin.html" xr:uid="{00000000-0004-0000-0000-000002000000}"/>
    <hyperlink ref="AQ56146" r:id="rId4" display="http://cdsbib.u-strasbg.fr/cgi-bin/cdsbib?1990RMxAA..21..381G" xr:uid="{00000000-0004-0000-0000-000003000000}"/>
    <hyperlink ref="H62500" r:id="rId5" display="https://www.aavso.org/ejaavso" xr:uid="{00000000-0004-0000-0000-000004000000}"/>
    <hyperlink ref="AP3510" r:id="rId6" display="http://cdsbib.u-strasbg.fr/cgi-bin/cdsbib?1990RMxAA..21..381G" xr:uid="{00000000-0004-0000-0000-000005000000}"/>
    <hyperlink ref="AP3513" r:id="rId7" display="http://cdsbib.u-strasbg.fr/cgi-bin/cdsbib?1990RMxAA..21..381G" xr:uid="{00000000-0004-0000-0000-000006000000}"/>
    <hyperlink ref="AP3511" r:id="rId8" display="http://cdsbib.u-strasbg.fr/cgi-bin/cdsbib?1990RMxAA..21..381G" xr:uid="{00000000-0004-0000-0000-000007000000}"/>
    <hyperlink ref="AP3495" r:id="rId9" display="http://cdsbib.u-strasbg.fr/cgi-bin/cdsbib?1990RMxAA..21..381G" xr:uid="{00000000-0004-0000-0000-000008000000}"/>
    <hyperlink ref="AQ3724" r:id="rId10" display="http://cdsbib.u-strasbg.fr/cgi-bin/cdsbib?1990RMxAA..21..381G" xr:uid="{00000000-0004-0000-0000-000009000000}"/>
    <hyperlink ref="AQ3728" r:id="rId11" display="http://cdsbib.u-strasbg.fr/cgi-bin/cdsbib?1990RMxAA..21..381G" xr:uid="{00000000-0004-0000-0000-00000A000000}"/>
    <hyperlink ref="AQ63416" r:id="rId12" display="http://cdsbib.u-strasbg.fr/cgi-bin/cdsbib?1990RMxAA..21..381G" xr:uid="{00000000-0004-0000-0000-00000B000000}"/>
    <hyperlink ref="I616" r:id="rId13" display="http://vsolj.cetus-net.org/bulletin.html" xr:uid="{00000000-0004-0000-0000-00000C000000}"/>
    <hyperlink ref="H616" r:id="rId14" display="http://vsolj.cetus-net.org/bulletin.html" xr:uid="{00000000-0004-0000-0000-00000D000000}"/>
    <hyperlink ref="AQ64077" r:id="rId15" display="http://cdsbib.u-strasbg.fr/cgi-bin/cdsbib?1990RMxAA..21..381G" xr:uid="{00000000-0004-0000-0000-00000E000000}"/>
    <hyperlink ref="AQ64076" r:id="rId16" display="http://cdsbib.u-strasbg.fr/cgi-bin/cdsbib?1990RMxAA..21..381G" xr:uid="{00000000-0004-0000-0000-00000F000000}"/>
    <hyperlink ref="AP1786" r:id="rId17" display="http://cdsbib.u-strasbg.fr/cgi-bin/cdsbib?1990RMxAA..21..381G" xr:uid="{00000000-0004-0000-0000-000010000000}"/>
    <hyperlink ref="AP1804" r:id="rId18" display="http://cdsbib.u-strasbg.fr/cgi-bin/cdsbib?1990RMxAA..21..381G" xr:uid="{00000000-0004-0000-0000-000011000000}"/>
    <hyperlink ref="AP1805" r:id="rId19" display="http://cdsbib.u-strasbg.fr/cgi-bin/cdsbib?1990RMxAA..21..381G" xr:uid="{00000000-0004-0000-0000-000012000000}"/>
    <hyperlink ref="AP180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2024-03-09T03:43:17Z</dcterms:modified>
</cp:coreProperties>
</file>