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28DF4A8-DBD5-48E4-AAEF-81189B48A9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C17" i="1"/>
  <c r="E30" i="1"/>
  <c r="F30" i="1"/>
  <c r="G30" i="1"/>
  <c r="K30" i="1"/>
  <c r="D9" i="1"/>
  <c r="C9" i="1"/>
  <c r="C21" i="1"/>
  <c r="Q21" i="1"/>
  <c r="E21" i="1"/>
  <c r="F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Q30" i="1"/>
  <c r="Q29" i="1"/>
  <c r="Q22" i="1"/>
  <c r="Q23" i="1"/>
  <c r="Q24" i="1"/>
  <c r="Q25" i="1"/>
  <c r="Q26" i="1"/>
  <c r="Q27" i="1"/>
  <c r="Q28" i="1"/>
  <c r="F16" i="1"/>
  <c r="F17" i="1" s="1"/>
  <c r="G21" i="1"/>
  <c r="I21" i="1"/>
  <c r="C11" i="1"/>
  <c r="C12" i="1"/>
  <c r="O31" i="1" l="1"/>
  <c r="O27" i="1"/>
  <c r="O24" i="1"/>
  <c r="O28" i="1"/>
  <c r="O29" i="1"/>
  <c r="O21" i="1"/>
  <c r="O25" i="1"/>
  <c r="O30" i="1"/>
  <c r="O26" i="1"/>
  <c r="O23" i="1"/>
  <c r="C15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<sst xmlns="http://schemas.openxmlformats.org/spreadsheetml/2006/main" count="69" uniqueCount="52">
  <si>
    <t>OEJV 0191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</si>
  <si>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</si>
  <si>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</si>
  <si>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</si>
  <si>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</si>
  <si>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</si>
  <si>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</si>
  <si>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</si>
  <si>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</si>
  <si>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</si>
  <si>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</si>
  <si>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</si>
  <si>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</si>
  <si>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</si>
  <si>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</si>
  <si>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</si>
  <si>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</si>
  <si>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</si>
  <si>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</si>
  <si>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</si>
  <si>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</si>
  <si>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</si>
  <si>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</si>
  <si>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</si>
  <si>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</si>
  <si>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</si>
  <si>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</si>
  <si>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</si>
  <si>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</si>
  <si>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</si>
  <si>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</si>
  <si>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</si>
  <si>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</si>
  <si>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</si>
  <si>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</si>
  <si>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</si>
  <si>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</si>
  <si>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</si>
  <si>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</si>
  <si>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</si>
  <si>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</si>
  <si>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</si>
  <si>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</si>
  <si>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IO UMa / GSC 3849-0373</t>
  </si>
  <si>
    <t>EA</t>
  </si>
  <si>
    <t>IBVS 5943</t>
  </si>
  <si>
    <t>II</t>
  </si>
  <si>
    <t>I</t>
  </si>
  <si>
    <t>IBVS 5958</t>
  </si>
  <si>
    <t>OEJV 0172</t>
  </si>
  <si>
    <t>vis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</si>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</sst>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165" fontId="16" fillId="0" borderId="0" xfId="0" applyNumberFormat="1" applyFont="1" applyAlignment="1">
      <alignment horizontal="left" vertical="top"/>
    </xf>
    <xf numFmtId="0" fontId="10" fillId="0" borderId="0" xfId="41" applyFont="1" applyAlignment="1">
      <alignment horizontal="left"/>
    </xf>
    <xf numFmtId="0" fontId="10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6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IO UMa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1231.5</c:v>
                </c:pt>
                <c:pt idx="2">
                  <c:v>1233.5</c:v>
                </c:pt>
                <c:pt idx="3">
                  <c:v>1235.5</c:v>
                </c:pt>
                <c:pt idx="4">
                  <c:v>1238</c:v>
                </c:pt>
                <c:pt idx="5">
                  <c:v>1240</c:v>
                </c:pt>
                <c:pt idx="6">
                  <c:v>1242</c:v>
                </c:pt>
                <c:pt idx="7">
                  <c:v>1244</c:v>
                </c:pt>
                <c:pt idx="8">
                  <c:v>1498</c:v>
                </c:pt>
                <c:pt idx="9">
                  <c:v>1698</c:v>
                </c:pt>
                <c:pt idx="10">
                  <c:v>2019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0C-40EC-A103-E3B52F38BF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1231.5</c:v>
                </c:pt>
                <c:pt idx="2">
                  <c:v>1233.5</c:v>
                </c:pt>
                <c:pt idx="3">
                  <c:v>1235.5</c:v>
                </c:pt>
                <c:pt idx="4">
                  <c:v>1238</c:v>
                </c:pt>
                <c:pt idx="5">
                  <c:v>1240</c:v>
                </c:pt>
                <c:pt idx="6">
                  <c:v>1242</c:v>
                </c:pt>
                <c:pt idx="7">
                  <c:v>1244</c:v>
                </c:pt>
                <c:pt idx="8">
                  <c:v>1498</c:v>
                </c:pt>
                <c:pt idx="9">
                  <c:v>1698</c:v>
                </c:pt>
                <c:pt idx="10">
                  <c:v>2019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0C-40EC-A103-E3B52F38BF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1231.5</c:v>
                </c:pt>
                <c:pt idx="2">
                  <c:v>1233.5</c:v>
                </c:pt>
                <c:pt idx="3">
                  <c:v>1235.5</c:v>
                </c:pt>
                <c:pt idx="4">
                  <c:v>1238</c:v>
                </c:pt>
                <c:pt idx="5">
                  <c:v>1240</c:v>
                </c:pt>
                <c:pt idx="6">
                  <c:v>1242</c:v>
                </c:pt>
                <c:pt idx="7">
                  <c:v>1244</c:v>
                </c:pt>
                <c:pt idx="8">
                  <c:v>1498</c:v>
                </c:pt>
                <c:pt idx="9">
                  <c:v>1698</c:v>
                </c:pt>
                <c:pt idx="10">
                  <c:v>2019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0C-40EC-A103-E3B52F38BF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1231.5</c:v>
                </c:pt>
                <c:pt idx="2">
                  <c:v>1233.5</c:v>
                </c:pt>
                <c:pt idx="3">
                  <c:v>1235.5</c:v>
                </c:pt>
                <c:pt idx="4">
                  <c:v>1238</c:v>
                </c:pt>
                <c:pt idx="5">
                  <c:v>1240</c:v>
                </c:pt>
                <c:pt idx="6">
                  <c:v>1242</c:v>
                </c:pt>
                <c:pt idx="7">
                  <c:v>1244</c:v>
                </c:pt>
                <c:pt idx="8">
                  <c:v>1498</c:v>
                </c:pt>
                <c:pt idx="9">
                  <c:v>1698</c:v>
                </c:pt>
                <c:pt idx="10">
                  <c:v>2019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0.23100000000704313</c:v>
                </c:pt>
                <c:pt idx="2">
                  <c:v>0.2246000000013737</c:v>
                </c:pt>
                <c:pt idx="3">
                  <c:v>0.2444000000032247</c:v>
                </c:pt>
                <c:pt idx="4">
                  <c:v>0.23640000000159489</c:v>
                </c:pt>
                <c:pt idx="5">
                  <c:v>0.23440000000118744</c:v>
                </c:pt>
                <c:pt idx="6">
                  <c:v>0.2282000000050175</c:v>
                </c:pt>
                <c:pt idx="7">
                  <c:v>0.23540000000502914</c:v>
                </c:pt>
                <c:pt idx="8">
                  <c:v>0.24500000000261934</c:v>
                </c:pt>
                <c:pt idx="9">
                  <c:v>0.28100000000267755</c:v>
                </c:pt>
                <c:pt idx="10">
                  <c:v>0.32400000000052387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0C-40EC-A103-E3B52F38BF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1231.5</c:v>
                </c:pt>
                <c:pt idx="2">
                  <c:v>1233.5</c:v>
                </c:pt>
                <c:pt idx="3">
                  <c:v>1235.5</c:v>
                </c:pt>
                <c:pt idx="4">
                  <c:v>1238</c:v>
                </c:pt>
                <c:pt idx="5">
                  <c:v>1240</c:v>
                </c:pt>
                <c:pt idx="6">
                  <c:v>1242</c:v>
                </c:pt>
                <c:pt idx="7">
                  <c:v>1244</c:v>
                </c:pt>
                <c:pt idx="8">
                  <c:v>1498</c:v>
                </c:pt>
                <c:pt idx="9">
                  <c:v>1698</c:v>
                </c:pt>
                <c:pt idx="10">
                  <c:v>2019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0C-40EC-A103-E3B52F38BF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1231.5</c:v>
                </c:pt>
                <c:pt idx="2">
                  <c:v>1233.5</c:v>
                </c:pt>
                <c:pt idx="3">
                  <c:v>1235.5</c:v>
                </c:pt>
                <c:pt idx="4">
                  <c:v>1238</c:v>
                </c:pt>
                <c:pt idx="5">
                  <c:v>1240</c:v>
                </c:pt>
                <c:pt idx="6">
                  <c:v>1242</c:v>
                </c:pt>
                <c:pt idx="7">
                  <c:v>1244</c:v>
                </c:pt>
                <c:pt idx="8">
                  <c:v>1498</c:v>
                </c:pt>
                <c:pt idx="9">
                  <c:v>1698</c:v>
                </c:pt>
                <c:pt idx="10">
                  <c:v>2019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0C-40EC-A103-E3B52F38BF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1231.5</c:v>
                </c:pt>
                <c:pt idx="2">
                  <c:v>1233.5</c:v>
                </c:pt>
                <c:pt idx="3">
                  <c:v>1235.5</c:v>
                </c:pt>
                <c:pt idx="4">
                  <c:v>1238</c:v>
                </c:pt>
                <c:pt idx="5">
                  <c:v>1240</c:v>
                </c:pt>
                <c:pt idx="6">
                  <c:v>1242</c:v>
                </c:pt>
                <c:pt idx="7">
                  <c:v>1244</c:v>
                </c:pt>
                <c:pt idx="8">
                  <c:v>1498</c:v>
                </c:pt>
                <c:pt idx="9">
                  <c:v>1698</c:v>
                </c:pt>
                <c:pt idx="10">
                  <c:v>2019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0C-40EC-A103-E3B52F38BF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1231.5</c:v>
                </c:pt>
                <c:pt idx="2">
                  <c:v>1233.5</c:v>
                </c:pt>
                <c:pt idx="3">
                  <c:v>1235.5</c:v>
                </c:pt>
                <c:pt idx="4">
                  <c:v>1238</c:v>
                </c:pt>
                <c:pt idx="5">
                  <c:v>1240</c:v>
                </c:pt>
                <c:pt idx="6">
                  <c:v>1242</c:v>
                </c:pt>
                <c:pt idx="7">
                  <c:v>1244</c:v>
                </c:pt>
                <c:pt idx="8">
                  <c:v>1498</c:v>
                </c:pt>
                <c:pt idx="9">
                  <c:v>1698</c:v>
                </c:pt>
                <c:pt idx="10">
                  <c:v>2019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2.391881965032519E-2</c:v>
                </c:pt>
                <c:pt idx="1">
                  <c:v>0.22100965935234426</c:v>
                </c:pt>
                <c:pt idx="2">
                  <c:v>0.22132974191783678</c:v>
                </c:pt>
                <c:pt idx="3">
                  <c:v>0.22164982448332929</c:v>
                </c:pt>
                <c:pt idx="4">
                  <c:v>0.22204992769019494</c:v>
                </c:pt>
                <c:pt idx="5">
                  <c:v>0.22237001025568748</c:v>
                </c:pt>
                <c:pt idx="6">
                  <c:v>0.22269009282117999</c:v>
                </c:pt>
                <c:pt idx="7">
                  <c:v>0.2230101753866725</c:v>
                </c:pt>
                <c:pt idx="8">
                  <c:v>0.26366066120422249</c:v>
                </c:pt>
                <c:pt idx="9">
                  <c:v>0.29566891775347448</c:v>
                </c:pt>
                <c:pt idx="10">
                  <c:v>0.34704216951502398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0C-40EC-A103-E3B52F38BFD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1231.5</c:v>
                </c:pt>
                <c:pt idx="2">
                  <c:v>1233.5</c:v>
                </c:pt>
                <c:pt idx="3">
                  <c:v>1235.5</c:v>
                </c:pt>
                <c:pt idx="4">
                  <c:v>1238</c:v>
                </c:pt>
                <c:pt idx="5">
                  <c:v>1240</c:v>
                </c:pt>
                <c:pt idx="6">
                  <c:v>1242</c:v>
                </c:pt>
                <c:pt idx="7">
                  <c:v>1244</c:v>
                </c:pt>
                <c:pt idx="8">
                  <c:v>1498</c:v>
                </c:pt>
                <c:pt idx="9">
                  <c:v>1698</c:v>
                </c:pt>
                <c:pt idx="10">
                  <c:v>2019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0C-40EC-A103-E3B52F38B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574040"/>
        <c:axId val="1"/>
      </c:scatterChart>
      <c:valAx>
        <c:axId val="712574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574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EC270D6-DEF5-54BF-4CFD-25CA2590F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15" customFormat="1" ht="20.25" x14ac:dyDescent="0.2">
      <c r="A1" s="42" t="s">
        <v>43</v>
      </c>
    </row>
    <row r="2" spans="1:6" s="15" customFormat="1" ht="12.95" customHeight="1" x14ac:dyDescent="0.2">
      <c r="A2" s="15" t="s">
        <v>27</v>
      </c>
      <c r="B2" s="15" t="s">
        <v>44</v>
      </c>
      <c r="C2" s="16"/>
      <c r="D2" s="16"/>
    </row>
    <row r="3" spans="1:6" s="15" customFormat="1" ht="12.95" customHeight="1" thickBot="1" x14ac:dyDescent="0.25"/>
    <row r="4" spans="1:6" s="15" customFormat="1" ht="12.95" customHeight="1" thickTop="1" thickBot="1" x14ac:dyDescent="0.25">
      <c r="A4" s="17" t="s">
        <v>4</v>
      </c>
      <c r="C4" s="18" t="s">
        <v>41</v>
      </c>
      <c r="D4" s="19" t="s">
        <v>41</v>
      </c>
    </row>
    <row r="5" spans="1:6" s="15" customFormat="1" ht="12.95" customHeight="1" thickTop="1" x14ac:dyDescent="0.2">
      <c r="A5" s="20" t="s">
        <v>32</v>
      </c>
      <c r="C5" s="21">
        <v>-9.5</v>
      </c>
      <c r="D5" s="15" t="s">
        <v>33</v>
      </c>
    </row>
    <row r="6" spans="1:6" s="15" customFormat="1" ht="12.95" customHeight="1" x14ac:dyDescent="0.2">
      <c r="A6" s="17" t="s">
        <v>5</v>
      </c>
    </row>
    <row r="7" spans="1:6" s="15" customFormat="1" ht="12.95" customHeight="1" x14ac:dyDescent="0.2">
      <c r="A7" s="15" t="s">
        <v>6</v>
      </c>
      <c r="C7" s="43">
        <v>48500.28</v>
      </c>
      <c r="D7" s="23" t="s">
        <v>42</v>
      </c>
    </row>
    <row r="8" spans="1:6" s="15" customFormat="1" ht="12.95" customHeight="1" x14ac:dyDescent="0.2">
      <c r="A8" s="15" t="s">
        <v>7</v>
      </c>
      <c r="C8" s="43">
        <v>5.52</v>
      </c>
      <c r="D8" s="23" t="s">
        <v>42</v>
      </c>
    </row>
    <row r="9" spans="1:6" s="15" customFormat="1" ht="12.95" customHeight="1" x14ac:dyDescent="0.2">
      <c r="A9" s="24" t="s">
        <v>36</v>
      </c>
      <c r="B9" s="25">
        <v>21</v>
      </c>
      <c r="C9" s="26" t="str">
        <f>"F"&amp;B9</f>
        <v>F21</v>
      </c>
      <c r="D9" s="27" t="str">
        <f>"G"&amp;B9</f>
        <v>G21</v>
      </c>
    </row>
    <row r="10" spans="1:6" s="15" customFormat="1" ht="12.95" customHeight="1" thickBot="1" x14ac:dyDescent="0.25">
      <c r="C10" s="28" t="s">
        <v>23</v>
      </c>
      <c r="D10" s="28" t="s">
        <v>24</v>
      </c>
    </row>
    <row r="11" spans="1:6" s="15" customFormat="1" ht="12.95" customHeight="1" x14ac:dyDescent="0.2">
      <c r="A11" s="15" t="s">
        <v>19</v>
      </c>
      <c r="C11" s="27">
        <f ca="1">INTERCEPT(INDIRECT($D$9):G992,INDIRECT($C$9):F992)</f>
        <v>2.391881965032519E-2</v>
      </c>
      <c r="D11" s="16"/>
    </row>
    <row r="12" spans="1:6" s="15" customFormat="1" ht="12.95" customHeight="1" x14ac:dyDescent="0.2">
      <c r="A12" s="15" t="s">
        <v>20</v>
      </c>
      <c r="C12" s="27">
        <f ca="1">SLOPE(INDIRECT($D$9):G992,INDIRECT($C$9):F992)</f>
        <v>1.600412827462599E-4</v>
      </c>
      <c r="D12" s="16"/>
    </row>
    <row r="13" spans="1:6" s="15" customFormat="1" ht="12.95" customHeight="1" x14ac:dyDescent="0.2">
      <c r="A13" s="15" t="s">
        <v>22</v>
      </c>
      <c r="C13" s="16" t="s">
        <v>17</v>
      </c>
    </row>
    <row r="14" spans="1:6" s="15" customFormat="1" ht="12.95" customHeight="1" x14ac:dyDescent="0.2"/>
    <row r="15" spans="1:6" s="15" customFormat="1" ht="12.95" customHeight="1" x14ac:dyDescent="0.2">
      <c r="A15" s="29" t="s">
        <v>21</v>
      </c>
      <c r="C15" s="30">
        <f ca="1">(C7+C11)+(C8+C12)*INT(MAX(F21:F3533))</f>
        <v>59645.507042169513</v>
      </c>
      <c r="E15" s="31" t="s">
        <v>38</v>
      </c>
      <c r="F15" s="21">
        <v>1</v>
      </c>
    </row>
    <row r="16" spans="1:6" s="15" customFormat="1" ht="12.95" customHeight="1" x14ac:dyDescent="0.2">
      <c r="A16" s="17" t="s">
        <v>8</v>
      </c>
      <c r="C16" s="32">
        <f ca="1">+C8+C12</f>
        <v>5.5201600412827458</v>
      </c>
      <c r="E16" s="31" t="s">
        <v>34</v>
      </c>
      <c r="F16" s="33">
        <f ca="1">NOW()+15018.5+$C$5/24</f>
        <v>60378.698400810186</v>
      </c>
    </row>
    <row r="17" spans="1:21" s="15" customFormat="1" ht="12.95" customHeight="1" thickBot="1" x14ac:dyDescent="0.25">
      <c r="A17" s="31" t="s">
        <v>31</v>
      </c>
      <c r="C17" s="15">
        <f>COUNT(C21:C2191)</f>
        <v>11</v>
      </c>
      <c r="E17" s="31" t="s">
        <v>39</v>
      </c>
      <c r="F17" s="33">
        <f ca="1">ROUND(2*(F16-$C$7)/$C$8,0)/2+F15</f>
        <v>2153</v>
      </c>
    </row>
    <row r="18" spans="1:21" s="15" customFormat="1" ht="12.95" customHeight="1" thickTop="1" thickBot="1" x14ac:dyDescent="0.25">
      <c r="A18" s="17" t="s">
        <v>9</v>
      </c>
      <c r="C18" s="34">
        <f ca="1">+C15</f>
        <v>59645.507042169513</v>
      </c>
      <c r="D18" s="35">
        <f ca="1">+C16</f>
        <v>5.5201600412827458</v>
      </c>
      <c r="E18" s="31" t="s">
        <v>40</v>
      </c>
      <c r="F18" s="27">
        <f ca="1">ROUND(2*(F16-$C$15)/$C$16,0)/2+F15</f>
        <v>134</v>
      </c>
    </row>
    <row r="19" spans="1:21" s="15" customFormat="1" ht="12.95" customHeight="1" thickTop="1" x14ac:dyDescent="0.2">
      <c r="E19" s="31" t="s">
        <v>35</v>
      </c>
      <c r="F19" s="36">
        <f ca="1">+$C$15+$C$16*F18-15018.5-$C$5/24</f>
        <v>45367.104321034734</v>
      </c>
    </row>
    <row r="20" spans="1:21" s="15" customFormat="1" ht="12.95" customHeight="1" thickBot="1" x14ac:dyDescent="0.25">
      <c r="A20" s="28" t="s">
        <v>10</v>
      </c>
      <c r="B20" s="28" t="s">
        <v>11</v>
      </c>
      <c r="C20" s="28" t="s">
        <v>12</v>
      </c>
      <c r="D20" s="28" t="s">
        <v>16</v>
      </c>
      <c r="E20" s="28" t="s">
        <v>13</v>
      </c>
      <c r="F20" s="28" t="s">
        <v>14</v>
      </c>
      <c r="G20" s="28" t="s">
        <v>15</v>
      </c>
      <c r="H20" s="37" t="s">
        <v>3</v>
      </c>
      <c r="I20" s="37" t="s">
        <v>50</v>
      </c>
      <c r="J20" s="37" t="s">
        <v>1</v>
      </c>
      <c r="K20" s="37" t="s">
        <v>2</v>
      </c>
      <c r="L20" s="37" t="s">
        <v>28</v>
      </c>
      <c r="M20" s="37" t="s">
        <v>29</v>
      </c>
      <c r="N20" s="37" t="s">
        <v>30</v>
      </c>
      <c r="O20" s="37" t="s">
        <v>26</v>
      </c>
      <c r="P20" s="38" t="s">
        <v>25</v>
      </c>
      <c r="Q20" s="28" t="s">
        <v>18</v>
      </c>
      <c r="U20" s="39" t="s">
        <v>37</v>
      </c>
    </row>
    <row r="21" spans="1:21" s="15" customFormat="1" ht="12.95" customHeight="1" x14ac:dyDescent="0.2">
      <c r="A21" s="15" t="s">
        <v>42</v>
      </c>
      <c r="C21" s="22">
        <f>C7</f>
        <v>48500.28</v>
      </c>
      <c r="D21" s="22" t="s">
        <v>17</v>
      </c>
      <c r="E21" s="15">
        <f>+(C21-C$7)/C$8</f>
        <v>0</v>
      </c>
      <c r="F21" s="15">
        <f>ROUND(2*E21,0)/2</f>
        <v>0</v>
      </c>
      <c r="G21" s="15">
        <f>+C21-(C$7+F21*C$8)</f>
        <v>0</v>
      </c>
      <c r="I21" s="15">
        <f>+G21</f>
        <v>0</v>
      </c>
      <c r="O21" s="15">
        <f ca="1">+C$11+C$12*$F21</f>
        <v>2.391881965032519E-2</v>
      </c>
      <c r="Q21" s="40">
        <f>+C21-15018.5</f>
        <v>33481.78</v>
      </c>
    </row>
    <row r="22" spans="1:21" s="15" customFormat="1" ht="12.95" customHeight="1" x14ac:dyDescent="0.2">
      <c r="A22" s="3" t="s">
        <v>45</v>
      </c>
      <c r="B22" s="4" t="s">
        <v>46</v>
      </c>
      <c r="C22" s="3">
        <v>55298.391000000003</v>
      </c>
      <c r="D22" s="3">
        <v>1.2999999999999999E-3</v>
      </c>
      <c r="E22" s="41">
        <f t="shared" ref="E22:E28" si="0">+(C22-C$7)/C$8</f>
        <v>1231.5418478260879</v>
      </c>
      <c r="F22" s="15">
        <f t="shared" ref="F22:F30" si="1">ROUND(2*E22,0)/2</f>
        <v>1231.5</v>
      </c>
      <c r="G22" s="15">
        <f t="shared" ref="G22:G28" si="2">+C22-(C$7+F22*C$8)</f>
        <v>0.23100000000704313</v>
      </c>
      <c r="K22" s="15">
        <f t="shared" ref="K22:K28" si="3">+G22</f>
        <v>0.23100000000704313</v>
      </c>
      <c r="O22" s="15">
        <f t="shared" ref="O22:O28" ca="1" si="4">+C$11+C$12*$F22</f>
        <v>0.22100965935234426</v>
      </c>
      <c r="Q22" s="40">
        <f t="shared" ref="Q22:Q28" si="5">+C22-15018.5</f>
        <v>40279.891000000003</v>
      </c>
    </row>
    <row r="23" spans="1:21" s="15" customFormat="1" ht="12.95" customHeight="1" x14ac:dyDescent="0.2">
      <c r="A23" s="3" t="s">
        <v>45</v>
      </c>
      <c r="B23" s="4" t="s">
        <v>46</v>
      </c>
      <c r="C23" s="3">
        <v>55309.424599999998</v>
      </c>
      <c r="D23" s="3">
        <v>1E-3</v>
      </c>
      <c r="E23" s="41">
        <f t="shared" si="0"/>
        <v>1233.540688405797</v>
      </c>
      <c r="F23" s="15">
        <f t="shared" si="1"/>
        <v>1233.5</v>
      </c>
      <c r="G23" s="15">
        <f t="shared" si="2"/>
        <v>0.2246000000013737</v>
      </c>
      <c r="K23" s="15">
        <f t="shared" si="3"/>
        <v>0.2246000000013737</v>
      </c>
      <c r="O23" s="15">
        <f t="shared" ca="1" si="4"/>
        <v>0.22132974191783678</v>
      </c>
      <c r="Q23" s="40">
        <f t="shared" si="5"/>
        <v>40290.924599999998</v>
      </c>
    </row>
    <row r="24" spans="1:21" s="15" customFormat="1" ht="12.95" customHeight="1" x14ac:dyDescent="0.2">
      <c r="A24" s="3" t="s">
        <v>45</v>
      </c>
      <c r="B24" s="4" t="s">
        <v>46</v>
      </c>
      <c r="C24" s="3">
        <v>55320.484400000001</v>
      </c>
      <c r="D24" s="3">
        <v>6.9999999999999999E-4</v>
      </c>
      <c r="E24" s="41">
        <f t="shared" si="0"/>
        <v>1235.5442753623195</v>
      </c>
      <c r="F24" s="15">
        <f t="shared" si="1"/>
        <v>1235.5</v>
      </c>
      <c r="G24" s="15">
        <f t="shared" si="2"/>
        <v>0.2444000000032247</v>
      </c>
      <c r="K24" s="15">
        <f t="shared" si="3"/>
        <v>0.2444000000032247</v>
      </c>
      <c r="O24" s="15">
        <f t="shared" ca="1" si="4"/>
        <v>0.22164982448332929</v>
      </c>
      <c r="Q24" s="40">
        <f t="shared" si="5"/>
        <v>40301.984400000001</v>
      </c>
    </row>
    <row r="25" spans="1:21" s="15" customFormat="1" ht="12.95" customHeight="1" x14ac:dyDescent="0.2">
      <c r="A25" s="3" t="s">
        <v>45</v>
      </c>
      <c r="B25" s="4" t="s">
        <v>47</v>
      </c>
      <c r="C25" s="3">
        <v>55334.276400000002</v>
      </c>
      <c r="D25" s="3">
        <v>5.0000000000000001E-4</v>
      </c>
      <c r="E25" s="41">
        <f t="shared" si="0"/>
        <v>1238.0428260869573</v>
      </c>
      <c r="F25" s="15">
        <f t="shared" si="1"/>
        <v>1238</v>
      </c>
      <c r="G25" s="15">
        <f t="shared" si="2"/>
        <v>0.23640000000159489</v>
      </c>
      <c r="K25" s="15">
        <f t="shared" si="3"/>
        <v>0.23640000000159489</v>
      </c>
      <c r="O25" s="15">
        <f t="shared" ca="1" si="4"/>
        <v>0.22204992769019494</v>
      </c>
      <c r="Q25" s="40">
        <f t="shared" si="5"/>
        <v>40315.776400000002</v>
      </c>
    </row>
    <row r="26" spans="1:21" s="15" customFormat="1" ht="12.95" customHeight="1" x14ac:dyDescent="0.2">
      <c r="A26" s="3" t="s">
        <v>45</v>
      </c>
      <c r="B26" s="4" t="s">
        <v>47</v>
      </c>
      <c r="C26" s="3">
        <v>55345.314400000003</v>
      </c>
      <c r="D26" s="3">
        <v>1.6000000000000001E-3</v>
      </c>
      <c r="E26" s="41">
        <f t="shared" si="0"/>
        <v>1240.0424637681167</v>
      </c>
      <c r="F26" s="15">
        <f t="shared" si="1"/>
        <v>1240</v>
      </c>
      <c r="G26" s="15">
        <f t="shared" si="2"/>
        <v>0.23440000000118744</v>
      </c>
      <c r="K26" s="15">
        <f t="shared" si="3"/>
        <v>0.23440000000118744</v>
      </c>
      <c r="O26" s="15">
        <f t="shared" ca="1" si="4"/>
        <v>0.22237001025568748</v>
      </c>
      <c r="Q26" s="40">
        <f t="shared" si="5"/>
        <v>40326.814400000003</v>
      </c>
    </row>
    <row r="27" spans="1:21" s="15" customFormat="1" ht="12.95" customHeight="1" x14ac:dyDescent="0.2">
      <c r="A27" s="3" t="s">
        <v>45</v>
      </c>
      <c r="B27" s="4" t="s">
        <v>47</v>
      </c>
      <c r="C27" s="3">
        <v>55356.3482</v>
      </c>
      <c r="D27" s="3">
        <v>1.8E-3</v>
      </c>
      <c r="E27" s="41">
        <f t="shared" si="0"/>
        <v>1242.0413405797105</v>
      </c>
      <c r="F27" s="15">
        <f t="shared" si="1"/>
        <v>1242</v>
      </c>
      <c r="G27" s="15">
        <f t="shared" si="2"/>
        <v>0.2282000000050175</v>
      </c>
      <c r="K27" s="15">
        <f t="shared" si="3"/>
        <v>0.2282000000050175</v>
      </c>
      <c r="O27" s="15">
        <f t="shared" ca="1" si="4"/>
        <v>0.22269009282117999</v>
      </c>
      <c r="Q27" s="40">
        <f t="shared" si="5"/>
        <v>40337.8482</v>
      </c>
    </row>
    <row r="28" spans="1:21" s="15" customFormat="1" ht="12.95" customHeight="1" x14ac:dyDescent="0.2">
      <c r="A28" s="3" t="s">
        <v>48</v>
      </c>
      <c r="B28" s="4" t="s">
        <v>47</v>
      </c>
      <c r="C28" s="3">
        <v>55367.395400000001</v>
      </c>
      <c r="D28" s="3">
        <v>1E-3</v>
      </c>
      <c r="E28" s="41">
        <f t="shared" si="0"/>
        <v>1244.0426449275367</v>
      </c>
      <c r="F28" s="15">
        <f t="shared" si="1"/>
        <v>1244</v>
      </c>
      <c r="G28" s="15">
        <f t="shared" si="2"/>
        <v>0.23540000000502914</v>
      </c>
      <c r="K28" s="15">
        <f t="shared" si="3"/>
        <v>0.23540000000502914</v>
      </c>
      <c r="O28" s="15">
        <f t="shared" ca="1" si="4"/>
        <v>0.2230101753866725</v>
      </c>
      <c r="Q28" s="40">
        <f t="shared" si="5"/>
        <v>40348.895400000001</v>
      </c>
    </row>
    <row r="29" spans="1:21" x14ac:dyDescent="0.2">
      <c r="A29" s="7" t="s">
        <v>49</v>
      </c>
      <c r="B29" s="8" t="s">
        <v>47</v>
      </c>
      <c r="C29" s="9">
        <v>56769.485000000001</v>
      </c>
      <c r="D29" s="9">
        <v>1.4999999999999999E-2</v>
      </c>
      <c r="E29" s="5">
        <f>+(C29-C$7)/C$8</f>
        <v>1498.0443840579715</v>
      </c>
      <c r="F29">
        <f t="shared" si="1"/>
        <v>1498</v>
      </c>
      <c r="G29">
        <f>+C29-(C$7+F29*C$8)</f>
        <v>0.24500000000261934</v>
      </c>
      <c r="K29">
        <f>+G29</f>
        <v>0.24500000000261934</v>
      </c>
      <c r="O29">
        <f ca="1">+C$11+C$12*$F29</f>
        <v>0.26366066120422249</v>
      </c>
      <c r="Q29" s="1">
        <f>+C29-15018.5</f>
        <v>41750.985000000001</v>
      </c>
    </row>
    <row r="30" spans="1:21" x14ac:dyDescent="0.2">
      <c r="A30" s="10" t="s">
        <v>0</v>
      </c>
      <c r="B30" s="11" t="s">
        <v>47</v>
      </c>
      <c r="C30" s="12">
        <v>57873.521000000001</v>
      </c>
      <c r="D30" s="12">
        <v>8.0000000000000002E-3</v>
      </c>
      <c r="E30" s="5">
        <f>+(C30-C$7)/C$8</f>
        <v>1698.0509057971019</v>
      </c>
      <c r="F30">
        <f t="shared" si="1"/>
        <v>1698</v>
      </c>
      <c r="G30">
        <f>+C30-(C$7+F30*C$8)</f>
        <v>0.28100000000267755</v>
      </c>
      <c r="K30">
        <f>+G30</f>
        <v>0.28100000000267755</v>
      </c>
      <c r="O30">
        <f ca="1">+C$11+C$12*$F30</f>
        <v>0.29566891775347448</v>
      </c>
      <c r="Q30" s="1">
        <f>+C30-15018.5</f>
        <v>42855.021000000001</v>
      </c>
    </row>
    <row r="31" spans="1:21" x14ac:dyDescent="0.2">
      <c r="A31" s="13" t="s">
        <v>51</v>
      </c>
      <c r="B31" s="14" t="s">
        <v>46</v>
      </c>
      <c r="C31" s="44">
        <v>59645.483999999997</v>
      </c>
      <c r="D31" s="45">
        <v>8.0000000000000002E-3</v>
      </c>
      <c r="E31" s="5">
        <f>+(C31-C$7)/C$8</f>
        <v>2019.0586956521736</v>
      </c>
      <c r="F31">
        <f t="shared" ref="F31" si="6">ROUND(2*E31,0)/2</f>
        <v>2019</v>
      </c>
      <c r="G31">
        <f>+C31-(C$7+F31*C$8)</f>
        <v>0.32400000000052387</v>
      </c>
      <c r="K31">
        <f>+G31</f>
        <v>0.32400000000052387</v>
      </c>
      <c r="O31">
        <f ca="1">+C$11+C$12*$F31</f>
        <v>0.34704216951502398</v>
      </c>
      <c r="Q31" s="1">
        <f>+C31-15018.5</f>
        <v>44626.983999999997</v>
      </c>
    </row>
    <row r="32" spans="1:21" x14ac:dyDescent="0.2">
      <c r="A32" s="5"/>
      <c r="B32" s="5"/>
      <c r="C32" s="6"/>
      <c r="D32" s="6"/>
      <c r="E32" s="5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hyperlinks>
    <hyperlink ref="H62487" r:id="rId1" display="http://vsolj.cetus-net.org/bulletin.html" xr:uid="{00000000-0004-0000-0000-000000000000}"/>
    <hyperlink ref="H62480" r:id="rId2" display="https://www.aavso.org/ejaavso" xr:uid="{00000000-0004-0000-0000-000001000000}"/>
    <hyperlink ref="I62487" r:id="rId3" display="http://vsolj.cetus-net.org/bulletin.html" xr:uid="{00000000-0004-0000-0000-000002000000}"/>
    <hyperlink ref="AQ56130" r:id="rId4" display="http://cdsbib.u-strasbg.fr/cgi-bin/cdsbib?1990RMxAA..21..381G" xr:uid="{00000000-0004-0000-0000-000003000000}"/>
    <hyperlink ref="H62484" r:id="rId5" display="https://www.aavso.org/ejaavso" xr:uid="{00000000-0004-0000-0000-000004000000}"/>
    <hyperlink ref="AP3494" r:id="rId6" display="http://cdsbib.u-strasbg.fr/cgi-bin/cdsbib?1990RMxAA..21..381G" xr:uid="{00000000-0004-0000-0000-000005000000}"/>
    <hyperlink ref="AP3497" r:id="rId7" display="http://cdsbib.u-strasbg.fr/cgi-bin/cdsbib?1990RMxAA..21..381G" xr:uid="{00000000-0004-0000-0000-000006000000}"/>
    <hyperlink ref="AP3495" r:id="rId8" display="http://cdsbib.u-strasbg.fr/cgi-bin/cdsbib?1990RMxAA..21..381G" xr:uid="{00000000-0004-0000-0000-000007000000}"/>
    <hyperlink ref="AP3479" r:id="rId9" display="http://cdsbib.u-strasbg.fr/cgi-bin/cdsbib?1990RMxAA..21..381G" xr:uid="{00000000-0004-0000-0000-000008000000}"/>
    <hyperlink ref="AQ3708" r:id="rId10" display="http://cdsbib.u-strasbg.fr/cgi-bin/cdsbib?1990RMxAA..21..381G" xr:uid="{00000000-0004-0000-0000-000009000000}"/>
    <hyperlink ref="AQ3712" r:id="rId11" display="http://cdsbib.u-strasbg.fr/cgi-bin/cdsbib?1990RMxAA..21..381G" xr:uid="{00000000-0004-0000-0000-00000A000000}"/>
    <hyperlink ref="AQ63400" r:id="rId12" display="http://cdsbib.u-strasbg.fr/cgi-bin/cdsbib?1990RMxAA..21..381G" xr:uid="{00000000-0004-0000-0000-00000B000000}"/>
    <hyperlink ref="I600" r:id="rId13" display="http://vsolj.cetus-net.org/bulletin.html" xr:uid="{00000000-0004-0000-0000-00000C000000}"/>
    <hyperlink ref="H600" r:id="rId14" display="http://vsolj.cetus-net.org/bulletin.html" xr:uid="{00000000-0004-0000-0000-00000D000000}"/>
    <hyperlink ref="AQ64061" r:id="rId15" display="http://cdsbib.u-strasbg.fr/cgi-bin/cdsbib?1990RMxAA..21..381G" xr:uid="{00000000-0004-0000-0000-00000E000000}"/>
    <hyperlink ref="AQ64060" r:id="rId16" display="http://cdsbib.u-strasbg.fr/cgi-bin/cdsbib?1990RMxAA..21..381G" xr:uid="{00000000-0004-0000-0000-00000F000000}"/>
    <hyperlink ref="AP1770" r:id="rId17" display="http://cdsbib.u-strasbg.fr/cgi-bin/cdsbib?1990RMxAA..21..381G" xr:uid="{00000000-0004-0000-0000-000010000000}"/>
    <hyperlink ref="AP1788" r:id="rId18" display="http://cdsbib.u-strasbg.fr/cgi-bin/cdsbib?1990RMxAA..21..381G" xr:uid="{00000000-0004-0000-0000-000011000000}"/>
    <hyperlink ref="AP1789" r:id="rId19" display="http://cdsbib.u-strasbg.fr/cgi-bin/cdsbib?1990RMxAA..21..381G" xr:uid="{00000000-0004-0000-0000-000012000000}"/>
    <hyperlink ref="AP178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2024-03-09T03:45:41Z</dcterms:modified>
</cp:coreProperties>
</file>