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8D68874-BDDE-43F1-A5D5-2F1E674C508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37" i="1" l="1"/>
  <c r="F11" i="1"/>
  <c r="E23" i="1"/>
  <c r="F23" i="1"/>
  <c r="Q26" i="1"/>
  <c r="Q27" i="1"/>
  <c r="Q28" i="1"/>
  <c r="Q34" i="1"/>
  <c r="Q35" i="1"/>
  <c r="Q36" i="1"/>
  <c r="Q32" i="1"/>
  <c r="Q33" i="1"/>
  <c r="G11" i="1"/>
  <c r="Q25" i="1"/>
  <c r="Q29" i="1"/>
  <c r="Q30" i="1"/>
  <c r="Q31" i="1"/>
  <c r="Q24" i="1"/>
  <c r="E14" i="1"/>
  <c r="E15" i="1" s="1"/>
  <c r="C17" i="1"/>
  <c r="Q23" i="1"/>
  <c r="Q22" i="1"/>
  <c r="R22" i="1"/>
  <c r="C7" i="1"/>
  <c r="E28" i="1"/>
  <c r="F28" i="1"/>
  <c r="C8" i="1"/>
  <c r="Q21" i="1"/>
  <c r="E31" i="1"/>
  <c r="F31" i="1"/>
  <c r="E35" i="1"/>
  <c r="F35" i="1"/>
  <c r="E25" i="1"/>
  <c r="F25" i="1"/>
  <c r="G25" i="1"/>
  <c r="I25" i="1"/>
  <c r="G34" i="1"/>
  <c r="I34" i="1"/>
  <c r="E27" i="1"/>
  <c r="F27" i="1"/>
  <c r="G27" i="1"/>
  <c r="I27" i="1"/>
  <c r="E33" i="1"/>
  <c r="F33" i="1"/>
  <c r="G33" i="1"/>
  <c r="I33" i="1"/>
  <c r="E22" i="1"/>
  <c r="F22" i="1"/>
  <c r="G22" i="1"/>
  <c r="G32" i="1"/>
  <c r="I32" i="1"/>
  <c r="E30" i="1"/>
  <c r="F30" i="1"/>
  <c r="G30" i="1"/>
  <c r="I30" i="1"/>
  <c r="E34" i="1"/>
  <c r="F34" i="1"/>
  <c r="E21" i="1"/>
  <c r="F21" i="1"/>
  <c r="G21" i="1"/>
  <c r="H21" i="1"/>
  <c r="E24" i="1"/>
  <c r="F24" i="1"/>
  <c r="G24" i="1"/>
  <c r="I24" i="1"/>
  <c r="G28" i="1"/>
  <c r="I28" i="1"/>
  <c r="E32" i="1"/>
  <c r="F32" i="1"/>
  <c r="G23" i="1"/>
  <c r="I23" i="1"/>
  <c r="E36" i="1"/>
  <c r="F36" i="1"/>
  <c r="G36" i="1"/>
  <c r="I36" i="1"/>
  <c r="E26" i="1"/>
  <c r="F26" i="1"/>
  <c r="G26" i="1"/>
  <c r="I26" i="1"/>
  <c r="E37" i="1"/>
  <c r="F37" i="1"/>
  <c r="G37" i="1"/>
  <c r="I37" i="1"/>
  <c r="G31" i="1"/>
  <c r="I31" i="1"/>
  <c r="E29" i="1"/>
  <c r="F29" i="1"/>
  <c r="G29" i="1"/>
  <c r="I29" i="1"/>
  <c r="G35" i="1"/>
  <c r="I35" i="1"/>
  <c r="I22" i="1"/>
  <c r="C11" i="1"/>
  <c r="C12" i="1"/>
  <c r="C16" i="1" l="1"/>
  <c r="D18" i="1" s="1"/>
  <c r="O34" i="1"/>
  <c r="O27" i="1"/>
  <c r="O23" i="1"/>
  <c r="O28" i="1"/>
  <c r="O22" i="1"/>
  <c r="O33" i="1"/>
  <c r="O25" i="1"/>
  <c r="O29" i="1"/>
  <c r="O30" i="1"/>
  <c r="O24" i="1"/>
  <c r="O35" i="1"/>
  <c r="O21" i="1"/>
  <c r="O26" i="1"/>
  <c r="O37" i="1"/>
  <c r="C15" i="1"/>
  <c r="O31" i="1"/>
  <c r="O32" i="1"/>
  <c r="O36" i="1"/>
  <c r="C18" i="1" l="1"/>
  <c r="E16" i="1"/>
  <c r="E17" i="1" s="1"/>
</calcChain>
</file>

<file path=xl/sharedStrings.xml><?xml version="1.0" encoding="utf-8"?>
<sst xmlns="http://schemas.openxmlformats.org/spreadsheetml/2006/main" count="78" uniqueCount="58">
  <si>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</si>
  <si>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</si>
  <si>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</si>
  <si>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</si>
  <si>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</si>
  <si>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</si>
  <si>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</si>
  <si>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</si>
  <si>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</si>
  <si>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</si>
  <si>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</si>
  <si>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</si>
  <si>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</si>
  <si>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</si>
  <si>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</si>
  <si>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</si>
  <si>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</si>
  <si>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</si>
  <si>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</si>
  <si>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</si>
  <si>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</si>
  <si>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</si>
  <si>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</si>
  <si>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</si>
  <si>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</si>
  <si>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</si>
  <si>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</si>
  <si>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</si>
  <si>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</si>
  <si>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</si>
  <si>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</si>
  <si>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</si>
  <si>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</si>
  <si>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</si>
  <si>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</si>
  <si>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</si>
  <si>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UMa</t>
  </si>
  <si>
    <t>EW</t>
  </si>
  <si>
    <t>IBVS 5699 Eph.</t>
  </si>
  <si>
    <t>IBVS 5699</t>
  </si>
  <si>
    <t>OQ UMa / GSC 3855-0208 / NSV 20007</t>
  </si>
  <si>
    <t>Add cycle</t>
  </si>
  <si>
    <t>Old Cycle</t>
  </si>
  <si>
    <t>IBVS 5929</t>
  </si>
  <si>
    <t>IBVS 5966</t>
  </si>
  <si>
    <t>OEJV 0137</t>
  </si>
  <si>
    <t>I</t>
  </si>
  <si>
    <t>IBVS 5992</t>
  </si>
  <si>
    <t>IBVS 5997</t>
  </si>
  <si>
    <t>IBVS 6010</t>
  </si>
  <si>
    <t>II</t>
  </si>
  <si>
    <t>IBVS 6029</t>
  </si>
  <si>
    <t>OEJV 0160</t>
  </si>
  <si>
    <t>IBVS 6063</t>
  </si>
  <si>
    <t>RHN 2015</t>
  </si>
  <si>
    <t>Nelson Pers com</t>
  </si>
  <si>
    <t>CCD</t>
  </si>
  <si>
    <t>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</si>
</sst>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42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left"/>
    </xf>
    <xf numFmtId="0" fontId="15" fillId="0" borderId="0" xfId="0" applyFont="1" applyAlignment="1">
      <alignment vertical="top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OQ UMa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8.9999999999999998E-4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2E-3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1.9000000000000001E-4</c:v>
                  </c:pt>
                  <c:pt idx="14">
                    <c:v>1.4999999999999999E-4</c:v>
                  </c:pt>
                  <c:pt idx="15">
                    <c:v>2.0000000000000001E-4</c:v>
                  </c:pt>
                  <c:pt idx="16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8.9999999999999998E-4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2E-3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1.9000000000000001E-4</c:v>
                  </c:pt>
                  <c:pt idx="14">
                    <c:v>1.4999999999999999E-4</c:v>
                  </c:pt>
                  <c:pt idx="15">
                    <c:v>2.0000000000000001E-4</c:v>
                  </c:pt>
                  <c:pt idx="1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12227</c:v>
                </c:pt>
                <c:pt idx="2">
                  <c:v>13519</c:v>
                </c:pt>
                <c:pt idx="3">
                  <c:v>14788</c:v>
                </c:pt>
                <c:pt idx="4">
                  <c:v>14825</c:v>
                </c:pt>
                <c:pt idx="5">
                  <c:v>14855</c:v>
                </c:pt>
                <c:pt idx="6">
                  <c:v>14855</c:v>
                </c:pt>
                <c:pt idx="7">
                  <c:v>14855</c:v>
                </c:pt>
                <c:pt idx="8">
                  <c:v>14862</c:v>
                </c:pt>
                <c:pt idx="9">
                  <c:v>14918.5</c:v>
                </c:pt>
                <c:pt idx="10">
                  <c:v>15010.5</c:v>
                </c:pt>
                <c:pt idx="11">
                  <c:v>16123.5</c:v>
                </c:pt>
                <c:pt idx="12">
                  <c:v>16384</c:v>
                </c:pt>
                <c:pt idx="13">
                  <c:v>17454</c:v>
                </c:pt>
                <c:pt idx="14">
                  <c:v>17454</c:v>
                </c:pt>
                <c:pt idx="15">
                  <c:v>17454</c:v>
                </c:pt>
                <c:pt idx="16">
                  <c:v>19928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80-46DE-B339-D9CEA2C3AA8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8.9999999999999998E-4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2E-3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1.9000000000000001E-4</c:v>
                  </c:pt>
                  <c:pt idx="14">
                    <c:v>1.4999999999999999E-4</c:v>
                  </c:pt>
                  <c:pt idx="15">
                    <c:v>2.0000000000000001E-4</c:v>
                  </c:pt>
                  <c:pt idx="1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8.9999999999999998E-4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2E-3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1.9000000000000001E-4</c:v>
                  </c:pt>
                  <c:pt idx="14">
                    <c:v>1.4999999999999999E-4</c:v>
                  </c:pt>
                  <c:pt idx="15">
                    <c:v>2.0000000000000001E-4</c:v>
                  </c:pt>
                  <c:pt idx="1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12227</c:v>
                </c:pt>
                <c:pt idx="2">
                  <c:v>13519</c:v>
                </c:pt>
                <c:pt idx="3">
                  <c:v>14788</c:v>
                </c:pt>
                <c:pt idx="4">
                  <c:v>14825</c:v>
                </c:pt>
                <c:pt idx="5">
                  <c:v>14855</c:v>
                </c:pt>
                <c:pt idx="6">
                  <c:v>14855</c:v>
                </c:pt>
                <c:pt idx="7">
                  <c:v>14855</c:v>
                </c:pt>
                <c:pt idx="8">
                  <c:v>14862</c:v>
                </c:pt>
                <c:pt idx="9">
                  <c:v>14918.5</c:v>
                </c:pt>
                <c:pt idx="10">
                  <c:v>15010.5</c:v>
                </c:pt>
                <c:pt idx="11">
                  <c:v>16123.5</c:v>
                </c:pt>
                <c:pt idx="12">
                  <c:v>16384</c:v>
                </c:pt>
                <c:pt idx="13">
                  <c:v>17454</c:v>
                </c:pt>
                <c:pt idx="14">
                  <c:v>17454</c:v>
                </c:pt>
                <c:pt idx="15">
                  <c:v>17454</c:v>
                </c:pt>
                <c:pt idx="16">
                  <c:v>19928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-6.1120000027585775E-3</c:v>
                </c:pt>
                <c:pt idx="2">
                  <c:v>-2.4640000046929345E-3</c:v>
                </c:pt>
                <c:pt idx="3">
                  <c:v>-3.328000006149523E-3</c:v>
                </c:pt>
                <c:pt idx="4">
                  <c:v>-2.6999999972758815E-3</c:v>
                </c:pt>
                <c:pt idx="5">
                  <c:v>-2.5400000013178214E-3</c:v>
                </c:pt>
                <c:pt idx="6">
                  <c:v>-2.4000000048545189E-3</c:v>
                </c:pt>
                <c:pt idx="7">
                  <c:v>-2.1500000075320713E-3</c:v>
                </c:pt>
                <c:pt idx="8">
                  <c:v>-3.1720000042696483E-3</c:v>
                </c:pt>
                <c:pt idx="9">
                  <c:v>5.1399999938439578E-4</c:v>
                </c:pt>
                <c:pt idx="10">
                  <c:v>-3.8000005588401109E-5</c:v>
                </c:pt>
                <c:pt idx="11">
                  <c:v>-6.6599999991012737E-4</c:v>
                </c:pt>
                <c:pt idx="12">
                  <c:v>2.6959999959217384E-3</c:v>
                </c:pt>
                <c:pt idx="13">
                  <c:v>1.0459999975864775E-3</c:v>
                </c:pt>
                <c:pt idx="14">
                  <c:v>1.0659999970812351E-3</c:v>
                </c:pt>
                <c:pt idx="15">
                  <c:v>1.905999997688923E-3</c:v>
                </c:pt>
                <c:pt idx="16">
                  <c:v>-1.6800000594230369E-4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80-46DE-B339-D9CEA2C3AA8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8.9999999999999998E-4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2E-3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1.9000000000000001E-4</c:v>
                  </c:pt>
                  <c:pt idx="14">
                    <c:v>1.4999999999999999E-4</c:v>
                  </c:pt>
                  <c:pt idx="15">
                    <c:v>2.0000000000000001E-4</c:v>
                  </c:pt>
                  <c:pt idx="1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8.9999999999999998E-4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2E-3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1.9000000000000001E-4</c:v>
                  </c:pt>
                  <c:pt idx="14">
                    <c:v>1.4999999999999999E-4</c:v>
                  </c:pt>
                  <c:pt idx="15">
                    <c:v>2.0000000000000001E-4</c:v>
                  </c:pt>
                  <c:pt idx="1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12227</c:v>
                </c:pt>
                <c:pt idx="2">
                  <c:v>13519</c:v>
                </c:pt>
                <c:pt idx="3">
                  <c:v>14788</c:v>
                </c:pt>
                <c:pt idx="4">
                  <c:v>14825</c:v>
                </c:pt>
                <c:pt idx="5">
                  <c:v>14855</c:v>
                </c:pt>
                <c:pt idx="6">
                  <c:v>14855</c:v>
                </c:pt>
                <c:pt idx="7">
                  <c:v>14855</c:v>
                </c:pt>
                <c:pt idx="8">
                  <c:v>14862</c:v>
                </c:pt>
                <c:pt idx="9">
                  <c:v>14918.5</c:v>
                </c:pt>
                <c:pt idx="10">
                  <c:v>15010.5</c:v>
                </c:pt>
                <c:pt idx="11">
                  <c:v>16123.5</c:v>
                </c:pt>
                <c:pt idx="12">
                  <c:v>16384</c:v>
                </c:pt>
                <c:pt idx="13">
                  <c:v>17454</c:v>
                </c:pt>
                <c:pt idx="14">
                  <c:v>17454</c:v>
                </c:pt>
                <c:pt idx="15">
                  <c:v>17454</c:v>
                </c:pt>
                <c:pt idx="16">
                  <c:v>19928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80-46DE-B339-D9CEA2C3AA8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8.9999999999999998E-4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2E-3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1.9000000000000001E-4</c:v>
                  </c:pt>
                  <c:pt idx="14">
                    <c:v>1.4999999999999999E-4</c:v>
                  </c:pt>
                  <c:pt idx="15">
                    <c:v>2.0000000000000001E-4</c:v>
                  </c:pt>
                  <c:pt idx="1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8.9999999999999998E-4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2E-3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1.9000000000000001E-4</c:v>
                  </c:pt>
                  <c:pt idx="14">
                    <c:v>1.4999999999999999E-4</c:v>
                  </c:pt>
                  <c:pt idx="15">
                    <c:v>2.0000000000000001E-4</c:v>
                  </c:pt>
                  <c:pt idx="1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12227</c:v>
                </c:pt>
                <c:pt idx="2">
                  <c:v>13519</c:v>
                </c:pt>
                <c:pt idx="3">
                  <c:v>14788</c:v>
                </c:pt>
                <c:pt idx="4">
                  <c:v>14825</c:v>
                </c:pt>
                <c:pt idx="5">
                  <c:v>14855</c:v>
                </c:pt>
                <c:pt idx="6">
                  <c:v>14855</c:v>
                </c:pt>
                <c:pt idx="7">
                  <c:v>14855</c:v>
                </c:pt>
                <c:pt idx="8">
                  <c:v>14862</c:v>
                </c:pt>
                <c:pt idx="9">
                  <c:v>14918.5</c:v>
                </c:pt>
                <c:pt idx="10">
                  <c:v>15010.5</c:v>
                </c:pt>
                <c:pt idx="11">
                  <c:v>16123.5</c:v>
                </c:pt>
                <c:pt idx="12">
                  <c:v>16384</c:v>
                </c:pt>
                <c:pt idx="13">
                  <c:v>17454</c:v>
                </c:pt>
                <c:pt idx="14">
                  <c:v>17454</c:v>
                </c:pt>
                <c:pt idx="15">
                  <c:v>17454</c:v>
                </c:pt>
                <c:pt idx="16">
                  <c:v>19928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80-46DE-B339-D9CEA2C3AA8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8.9999999999999998E-4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2E-3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1.9000000000000001E-4</c:v>
                  </c:pt>
                  <c:pt idx="14">
                    <c:v>1.4999999999999999E-4</c:v>
                  </c:pt>
                  <c:pt idx="15">
                    <c:v>2.0000000000000001E-4</c:v>
                  </c:pt>
                  <c:pt idx="1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8.9999999999999998E-4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2E-3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1.9000000000000001E-4</c:v>
                  </c:pt>
                  <c:pt idx="14">
                    <c:v>1.4999999999999999E-4</c:v>
                  </c:pt>
                  <c:pt idx="15">
                    <c:v>2.0000000000000001E-4</c:v>
                  </c:pt>
                  <c:pt idx="1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12227</c:v>
                </c:pt>
                <c:pt idx="2">
                  <c:v>13519</c:v>
                </c:pt>
                <c:pt idx="3">
                  <c:v>14788</c:v>
                </c:pt>
                <c:pt idx="4">
                  <c:v>14825</c:v>
                </c:pt>
                <c:pt idx="5">
                  <c:v>14855</c:v>
                </c:pt>
                <c:pt idx="6">
                  <c:v>14855</c:v>
                </c:pt>
                <c:pt idx="7">
                  <c:v>14855</c:v>
                </c:pt>
                <c:pt idx="8">
                  <c:v>14862</c:v>
                </c:pt>
                <c:pt idx="9">
                  <c:v>14918.5</c:v>
                </c:pt>
                <c:pt idx="10">
                  <c:v>15010.5</c:v>
                </c:pt>
                <c:pt idx="11">
                  <c:v>16123.5</c:v>
                </c:pt>
                <c:pt idx="12">
                  <c:v>16384</c:v>
                </c:pt>
                <c:pt idx="13">
                  <c:v>17454</c:v>
                </c:pt>
                <c:pt idx="14">
                  <c:v>17454</c:v>
                </c:pt>
                <c:pt idx="15">
                  <c:v>17454</c:v>
                </c:pt>
                <c:pt idx="16">
                  <c:v>19928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80-46DE-B339-D9CEA2C3AA8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8.9999999999999998E-4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2E-3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1.9000000000000001E-4</c:v>
                  </c:pt>
                  <c:pt idx="14">
                    <c:v>1.4999999999999999E-4</c:v>
                  </c:pt>
                  <c:pt idx="15">
                    <c:v>2.0000000000000001E-4</c:v>
                  </c:pt>
                  <c:pt idx="1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8.9999999999999998E-4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2E-3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1.9000000000000001E-4</c:v>
                  </c:pt>
                  <c:pt idx="14">
                    <c:v>1.4999999999999999E-4</c:v>
                  </c:pt>
                  <c:pt idx="15">
                    <c:v>2.0000000000000001E-4</c:v>
                  </c:pt>
                  <c:pt idx="1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12227</c:v>
                </c:pt>
                <c:pt idx="2">
                  <c:v>13519</c:v>
                </c:pt>
                <c:pt idx="3">
                  <c:v>14788</c:v>
                </c:pt>
                <c:pt idx="4">
                  <c:v>14825</c:v>
                </c:pt>
                <c:pt idx="5">
                  <c:v>14855</c:v>
                </c:pt>
                <c:pt idx="6">
                  <c:v>14855</c:v>
                </c:pt>
                <c:pt idx="7">
                  <c:v>14855</c:v>
                </c:pt>
                <c:pt idx="8">
                  <c:v>14862</c:v>
                </c:pt>
                <c:pt idx="9">
                  <c:v>14918.5</c:v>
                </c:pt>
                <c:pt idx="10">
                  <c:v>15010.5</c:v>
                </c:pt>
                <c:pt idx="11">
                  <c:v>16123.5</c:v>
                </c:pt>
                <c:pt idx="12">
                  <c:v>16384</c:v>
                </c:pt>
                <c:pt idx="13">
                  <c:v>17454</c:v>
                </c:pt>
                <c:pt idx="14">
                  <c:v>17454</c:v>
                </c:pt>
                <c:pt idx="15">
                  <c:v>17454</c:v>
                </c:pt>
                <c:pt idx="16">
                  <c:v>19928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80-46DE-B339-D9CEA2C3AA8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8.9999999999999998E-4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2E-3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1.9000000000000001E-4</c:v>
                  </c:pt>
                  <c:pt idx="14">
                    <c:v>1.4999999999999999E-4</c:v>
                  </c:pt>
                  <c:pt idx="15">
                    <c:v>2.0000000000000001E-4</c:v>
                  </c:pt>
                  <c:pt idx="1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8.9999999999999998E-4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2E-3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1.9000000000000001E-4</c:v>
                  </c:pt>
                  <c:pt idx="14">
                    <c:v>1.4999999999999999E-4</c:v>
                  </c:pt>
                  <c:pt idx="15">
                    <c:v>2.0000000000000001E-4</c:v>
                  </c:pt>
                  <c:pt idx="1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12227</c:v>
                </c:pt>
                <c:pt idx="2">
                  <c:v>13519</c:v>
                </c:pt>
                <c:pt idx="3">
                  <c:v>14788</c:v>
                </c:pt>
                <c:pt idx="4">
                  <c:v>14825</c:v>
                </c:pt>
                <c:pt idx="5">
                  <c:v>14855</c:v>
                </c:pt>
                <c:pt idx="6">
                  <c:v>14855</c:v>
                </c:pt>
                <c:pt idx="7">
                  <c:v>14855</c:v>
                </c:pt>
                <c:pt idx="8">
                  <c:v>14862</c:v>
                </c:pt>
                <c:pt idx="9">
                  <c:v>14918.5</c:v>
                </c:pt>
                <c:pt idx="10">
                  <c:v>15010.5</c:v>
                </c:pt>
                <c:pt idx="11">
                  <c:v>16123.5</c:v>
                </c:pt>
                <c:pt idx="12">
                  <c:v>16384</c:v>
                </c:pt>
                <c:pt idx="13">
                  <c:v>17454</c:v>
                </c:pt>
                <c:pt idx="14">
                  <c:v>17454</c:v>
                </c:pt>
                <c:pt idx="15">
                  <c:v>17454</c:v>
                </c:pt>
                <c:pt idx="16">
                  <c:v>19928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80-46DE-B339-D9CEA2C3AA8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12227</c:v>
                </c:pt>
                <c:pt idx="2">
                  <c:v>13519</c:v>
                </c:pt>
                <c:pt idx="3">
                  <c:v>14788</c:v>
                </c:pt>
                <c:pt idx="4">
                  <c:v>14825</c:v>
                </c:pt>
                <c:pt idx="5">
                  <c:v>14855</c:v>
                </c:pt>
                <c:pt idx="6">
                  <c:v>14855</c:v>
                </c:pt>
                <c:pt idx="7">
                  <c:v>14855</c:v>
                </c:pt>
                <c:pt idx="8">
                  <c:v>14862</c:v>
                </c:pt>
                <c:pt idx="9">
                  <c:v>14918.5</c:v>
                </c:pt>
                <c:pt idx="10">
                  <c:v>15010.5</c:v>
                </c:pt>
                <c:pt idx="11">
                  <c:v>16123.5</c:v>
                </c:pt>
                <c:pt idx="12">
                  <c:v>16384</c:v>
                </c:pt>
                <c:pt idx="13">
                  <c:v>17454</c:v>
                </c:pt>
                <c:pt idx="14">
                  <c:v>17454</c:v>
                </c:pt>
                <c:pt idx="15">
                  <c:v>17454</c:v>
                </c:pt>
                <c:pt idx="16">
                  <c:v>19928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-1.559504151862063E-2</c:v>
                </c:pt>
                <c:pt idx="1">
                  <c:v>-4.2746972804470085E-3</c:v>
                </c:pt>
                <c:pt idx="2">
                  <c:v>-3.0785015860231666E-3</c:v>
                </c:pt>
                <c:pt idx="3">
                  <c:v>-1.9036003969954141E-3</c:v>
                </c:pt>
                <c:pt idx="4">
                  <c:v>-1.8693440187495299E-3</c:v>
                </c:pt>
                <c:pt idx="5">
                  <c:v>-1.8415685769285432E-3</c:v>
                </c:pt>
                <c:pt idx="6">
                  <c:v>-1.8415685769285432E-3</c:v>
                </c:pt>
                <c:pt idx="7">
                  <c:v>-1.8415685769285432E-3</c:v>
                </c:pt>
                <c:pt idx="8">
                  <c:v>-1.8350876405036458E-3</c:v>
                </c:pt>
                <c:pt idx="9">
                  <c:v>-1.7827772250741201E-3</c:v>
                </c:pt>
                <c:pt idx="10">
                  <c:v>-1.6975992034897608E-3</c:v>
                </c:pt>
                <c:pt idx="11">
                  <c:v>-6.6713031193114079E-4</c:v>
                </c:pt>
                <c:pt idx="12">
                  <c:v>-4.2594689211890302E-4</c:v>
                </c:pt>
                <c:pt idx="13">
                  <c:v>5.647105328296341E-4</c:v>
                </c:pt>
                <c:pt idx="14">
                  <c:v>5.647105328296341E-4</c:v>
                </c:pt>
                <c:pt idx="15">
                  <c:v>5.647105328296341E-4</c:v>
                </c:pt>
                <c:pt idx="16">
                  <c:v>2.8552586350003677E-3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80-46DE-B339-D9CEA2C3A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530200"/>
        <c:axId val="1"/>
      </c:scatterChart>
      <c:valAx>
        <c:axId val="522530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25302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556390977443608"/>
          <c:y val="0.92375366568914952"/>
          <c:w val="0.6857142857142857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9D26B4B9-4C45-641B-83C6-E4AC13343E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12.5703125" customWidth="1"/>
    <col min="5" max="5" width="16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10" customFormat="1" ht="20.25" x14ac:dyDescent="0.2">
      <c r="A1" s="40" t="s">
        <v>40</v>
      </c>
    </row>
    <row r="2" spans="1:7" s="10" customFormat="1" ht="12.95" customHeight="1" x14ac:dyDescent="0.2">
      <c r="A2" s="10" t="s">
        <v>22</v>
      </c>
      <c r="B2" s="10" t="s">
        <v>37</v>
      </c>
      <c r="C2" s="11"/>
      <c r="D2" s="10" t="s">
        <v>36</v>
      </c>
    </row>
    <row r="3" spans="1:7" s="10" customFormat="1" ht="12.95" customHeight="1" thickBot="1" x14ac:dyDescent="0.25"/>
    <row r="4" spans="1:7" s="10" customFormat="1" ht="12.95" customHeight="1" thickTop="1" thickBot="1" x14ac:dyDescent="0.25">
      <c r="A4" s="12" t="s">
        <v>38</v>
      </c>
      <c r="C4" s="13">
        <v>51432.173000000003</v>
      </c>
      <c r="D4" s="14">
        <v>0.283356</v>
      </c>
    </row>
    <row r="5" spans="1:7" s="10" customFormat="1" ht="12.95" customHeight="1" x14ac:dyDescent="0.2"/>
    <row r="6" spans="1:7" s="10" customFormat="1" ht="12.95" customHeight="1" x14ac:dyDescent="0.2">
      <c r="A6" s="12" t="s">
        <v>0</v>
      </c>
    </row>
    <row r="7" spans="1:7" s="10" customFormat="1" ht="12.95" customHeight="1" x14ac:dyDescent="0.2">
      <c r="A7" s="10" t="s">
        <v>1</v>
      </c>
      <c r="C7" s="10">
        <f>+C4</f>
        <v>51432.173000000003</v>
      </c>
    </row>
    <row r="8" spans="1:7" s="10" customFormat="1" ht="12.95" customHeight="1" x14ac:dyDescent="0.2">
      <c r="A8" s="10" t="s">
        <v>2</v>
      </c>
      <c r="C8" s="10">
        <f>+D4</f>
        <v>0.283356</v>
      </c>
    </row>
    <row r="9" spans="1:7" s="10" customFormat="1" ht="12.95" customHeight="1" x14ac:dyDescent="0.2">
      <c r="A9" s="15" t="s">
        <v>29</v>
      </c>
      <c r="C9" s="16">
        <v>-9.5</v>
      </c>
      <c r="D9" s="10" t="s">
        <v>30</v>
      </c>
    </row>
    <row r="10" spans="1:7" s="10" customFormat="1" ht="12.95" customHeight="1" thickBot="1" x14ac:dyDescent="0.25">
      <c r="C10" s="17" t="s">
        <v>18</v>
      </c>
      <c r="D10" s="17" t="s">
        <v>19</v>
      </c>
    </row>
    <row r="11" spans="1:7" s="10" customFormat="1" ht="12.95" customHeight="1" x14ac:dyDescent="0.2">
      <c r="A11" s="10" t="s">
        <v>14</v>
      </c>
      <c r="C11" s="18">
        <f ca="1">INTERCEPT(INDIRECT($G$11):G992,INDIRECT($F$11):F992)</f>
        <v>-1.559504151862063E-2</v>
      </c>
      <c r="D11" s="11"/>
      <c r="F11" s="19" t="str">
        <f>"F"&amp;E19</f>
        <v>F22</v>
      </c>
      <c r="G11" s="18" t="str">
        <f>"G"&amp;E19</f>
        <v>G22</v>
      </c>
    </row>
    <row r="12" spans="1:7" s="10" customFormat="1" ht="12.95" customHeight="1" x14ac:dyDescent="0.2">
      <c r="A12" s="10" t="s">
        <v>15</v>
      </c>
      <c r="C12" s="18">
        <f ca="1">SLOPE(INDIRECT($G$11):G992,INDIRECT($F$11):F992)</f>
        <v>9.2584806069956827E-7</v>
      </c>
      <c r="D12" s="11"/>
    </row>
    <row r="13" spans="1:7" s="10" customFormat="1" ht="12.95" customHeight="1" x14ac:dyDescent="0.2">
      <c r="A13" s="10" t="s">
        <v>17</v>
      </c>
      <c r="C13" s="11" t="s">
        <v>12</v>
      </c>
      <c r="D13" s="20" t="s">
        <v>41</v>
      </c>
      <c r="E13" s="16">
        <v>1</v>
      </c>
    </row>
    <row r="14" spans="1:7" s="10" customFormat="1" ht="12.95" customHeight="1" x14ac:dyDescent="0.2">
      <c r="D14" s="20" t="s">
        <v>31</v>
      </c>
      <c r="E14" s="21">
        <f ca="1">NOW()+15018.5+$C$9/24</f>
        <v>60378.712807060183</v>
      </c>
    </row>
    <row r="15" spans="1:7" s="10" customFormat="1" ht="12.95" customHeight="1" x14ac:dyDescent="0.2">
      <c r="A15" s="22" t="s">
        <v>16</v>
      </c>
      <c r="C15" s="23">
        <f ca="1">(C7+C11)+(C8+C12)*INT(MAX(F21:F3533))</f>
        <v>57078.894223258634</v>
      </c>
      <c r="D15" s="20" t="s">
        <v>42</v>
      </c>
      <c r="E15" s="21">
        <f ca="1">ROUND(2*(E14-$C$7)/$C$8,0)/2+E13</f>
        <v>31574.5</v>
      </c>
    </row>
    <row r="16" spans="1:7" s="10" customFormat="1" ht="12.95" customHeight="1" x14ac:dyDescent="0.2">
      <c r="A16" s="12" t="s">
        <v>3</v>
      </c>
      <c r="C16" s="24">
        <f ca="1">+C8+C12</f>
        <v>0.28335692584806071</v>
      </c>
      <c r="D16" s="20" t="s">
        <v>32</v>
      </c>
      <c r="E16" s="18">
        <f ca="1">ROUND(2*(E14-$C$15)/$C$16,0)/2+E13</f>
        <v>11646.5</v>
      </c>
    </row>
    <row r="17" spans="1:22" s="10" customFormat="1" ht="12.95" customHeight="1" thickBot="1" x14ac:dyDescent="0.25">
      <c r="A17" s="20" t="s">
        <v>28</v>
      </c>
      <c r="C17" s="10">
        <f>COUNT(C21:C2191)</f>
        <v>17</v>
      </c>
      <c r="D17" s="20" t="s">
        <v>33</v>
      </c>
      <c r="E17" s="25">
        <f ca="1">+$C$15+$C$16*E16-15018.5-$C$9/24</f>
        <v>45360.906493481409</v>
      </c>
    </row>
    <row r="18" spans="1:22" s="10" customFormat="1" ht="12.95" customHeight="1" thickTop="1" thickBot="1" x14ac:dyDescent="0.25">
      <c r="A18" s="12" t="s">
        <v>4</v>
      </c>
      <c r="C18" s="26">
        <f ca="1">+C15</f>
        <v>57078.894223258634</v>
      </c>
      <c r="D18" s="27">
        <f ca="1">+C16</f>
        <v>0.28335692584806071</v>
      </c>
      <c r="E18" s="28" t="s">
        <v>34</v>
      </c>
    </row>
    <row r="19" spans="1:22" s="10" customFormat="1" ht="12.95" customHeight="1" thickTop="1" x14ac:dyDescent="0.2">
      <c r="A19" s="29" t="s">
        <v>35</v>
      </c>
      <c r="E19" s="30">
        <v>22</v>
      </c>
    </row>
    <row r="20" spans="1:22" s="10" customFormat="1" ht="12.95" customHeight="1" thickBot="1" x14ac:dyDescent="0.25">
      <c r="A20" s="17" t="s">
        <v>5</v>
      </c>
      <c r="B20" s="17" t="s">
        <v>6</v>
      </c>
      <c r="C20" s="17" t="s">
        <v>7</v>
      </c>
      <c r="D20" s="17" t="s">
        <v>11</v>
      </c>
      <c r="E20" s="17" t="s">
        <v>8</v>
      </c>
      <c r="F20" s="17" t="s">
        <v>9</v>
      </c>
      <c r="G20" s="17" t="s">
        <v>10</v>
      </c>
      <c r="H20" s="31" t="s">
        <v>27</v>
      </c>
      <c r="I20" s="31" t="s">
        <v>56</v>
      </c>
      <c r="J20" s="31" t="s">
        <v>57</v>
      </c>
      <c r="K20" s="31" t="s">
        <v>23</v>
      </c>
      <c r="L20" s="31" t="s">
        <v>24</v>
      </c>
      <c r="M20" s="31" t="s">
        <v>25</v>
      </c>
      <c r="N20" s="31" t="s">
        <v>26</v>
      </c>
      <c r="O20" s="31" t="s">
        <v>21</v>
      </c>
      <c r="P20" s="32" t="s">
        <v>20</v>
      </c>
      <c r="Q20" s="17" t="s">
        <v>13</v>
      </c>
    </row>
    <row r="21" spans="1:22" s="10" customFormat="1" ht="12.95" customHeight="1" x14ac:dyDescent="0.2">
      <c r="A21" s="33" t="s">
        <v>39</v>
      </c>
      <c r="C21" s="34">
        <v>51432.173000000003</v>
      </c>
      <c r="D21" s="34" t="s">
        <v>12</v>
      </c>
      <c r="E21" s="10">
        <f t="shared" ref="E21:E36" si="0">+(C21-C$7)/C$8</f>
        <v>0</v>
      </c>
      <c r="F21" s="10">
        <f t="shared" ref="F21:F37" si="1">ROUND(2*E21,0)/2</f>
        <v>0</v>
      </c>
      <c r="G21" s="10">
        <f t="shared" ref="G21:G36" si="2">+C21-(C$7+F21*C$8)</f>
        <v>0</v>
      </c>
      <c r="H21" s="10">
        <f>+G21</f>
        <v>0</v>
      </c>
      <c r="O21" s="10">
        <f t="shared" ref="O21:O36" ca="1" si="3">+C$11+C$12*$F21</f>
        <v>-1.559504151862063E-2</v>
      </c>
      <c r="Q21" s="35">
        <f t="shared" ref="Q21:Q36" si="4">+C21-15018.5</f>
        <v>36413.673000000003</v>
      </c>
    </row>
    <row r="22" spans="1:22" s="10" customFormat="1" ht="12.95" customHeight="1" x14ac:dyDescent="0.2">
      <c r="A22" s="12" t="s">
        <v>43</v>
      </c>
      <c r="C22" s="34">
        <v>54896.760699999999</v>
      </c>
      <c r="D22" s="34">
        <v>2.0000000000000001E-4</v>
      </c>
      <c r="E22" s="10">
        <f t="shared" si="0"/>
        <v>12226.978429960885</v>
      </c>
      <c r="F22" s="10">
        <f t="shared" si="1"/>
        <v>12227</v>
      </c>
      <c r="G22" s="10">
        <f t="shared" si="2"/>
        <v>-6.1120000027585775E-3</v>
      </c>
      <c r="I22" s="10">
        <f>+G22</f>
        <v>-6.1120000027585775E-3</v>
      </c>
      <c r="O22" s="10">
        <f t="shared" ca="1" si="3"/>
        <v>-4.2746972804470085E-3</v>
      </c>
      <c r="Q22" s="35">
        <f t="shared" si="4"/>
        <v>39878.260699999999</v>
      </c>
      <c r="R22" s="10" t="str">
        <f>IF(ABS(C22-C21)&lt;0.00001,1,"")</f>
        <v/>
      </c>
      <c r="V22" s="41" t="s">
        <v>55</v>
      </c>
    </row>
    <row r="23" spans="1:22" s="10" customFormat="1" ht="12.95" customHeight="1" x14ac:dyDescent="0.2">
      <c r="A23" s="36" t="s">
        <v>44</v>
      </c>
      <c r="B23" s="33"/>
      <c r="C23" s="5">
        <v>55262.8603</v>
      </c>
      <c r="D23" s="5">
        <v>1E-4</v>
      </c>
      <c r="E23" s="10">
        <f t="shared" si="0"/>
        <v>13518.991304225066</v>
      </c>
      <c r="F23" s="10">
        <f t="shared" si="1"/>
        <v>13519</v>
      </c>
      <c r="G23" s="10">
        <f t="shared" si="2"/>
        <v>-2.4640000046929345E-3</v>
      </c>
      <c r="I23" s="10">
        <f>+G23</f>
        <v>-2.4640000046929345E-3</v>
      </c>
      <c r="O23" s="10">
        <f t="shared" ca="1" si="3"/>
        <v>-3.0785015860231666E-3</v>
      </c>
      <c r="Q23" s="35">
        <f t="shared" si="4"/>
        <v>40244.3603</v>
      </c>
      <c r="V23" s="41" t="s">
        <v>55</v>
      </c>
    </row>
    <row r="24" spans="1:22" s="10" customFormat="1" ht="12.95" customHeight="1" x14ac:dyDescent="0.2">
      <c r="A24" s="33" t="s">
        <v>45</v>
      </c>
      <c r="B24" s="6" t="s">
        <v>46</v>
      </c>
      <c r="C24" s="5">
        <v>55622.438199999997</v>
      </c>
      <c r="D24" s="5">
        <v>1E-4</v>
      </c>
      <c r="E24" s="10">
        <f t="shared" si="0"/>
        <v>14787.988255057222</v>
      </c>
      <c r="F24" s="10">
        <f t="shared" si="1"/>
        <v>14788</v>
      </c>
      <c r="G24" s="10">
        <f t="shared" si="2"/>
        <v>-3.328000006149523E-3</v>
      </c>
      <c r="I24" s="10">
        <f>+G24</f>
        <v>-3.328000006149523E-3</v>
      </c>
      <c r="O24" s="10">
        <f t="shared" ca="1" si="3"/>
        <v>-1.9036003969954141E-3</v>
      </c>
      <c r="Q24" s="35">
        <f t="shared" si="4"/>
        <v>40603.938199999997</v>
      </c>
    </row>
    <row r="25" spans="1:22" s="10" customFormat="1" ht="12.95" customHeight="1" x14ac:dyDescent="0.2">
      <c r="A25" s="5" t="s">
        <v>47</v>
      </c>
      <c r="B25" s="6" t="s">
        <v>46</v>
      </c>
      <c r="C25" s="5">
        <v>55632.923000000003</v>
      </c>
      <c r="D25" s="5">
        <v>4.0000000000000002E-4</v>
      </c>
      <c r="E25" s="10">
        <f t="shared" si="0"/>
        <v>14824.990471350528</v>
      </c>
      <c r="F25" s="10">
        <f t="shared" si="1"/>
        <v>14825</v>
      </c>
      <c r="G25" s="10">
        <f t="shared" si="2"/>
        <v>-2.6999999972758815E-3</v>
      </c>
      <c r="I25" s="10">
        <f>+G25</f>
        <v>-2.6999999972758815E-3</v>
      </c>
      <c r="O25" s="10">
        <f t="shared" ca="1" si="3"/>
        <v>-1.8693440187495299E-3</v>
      </c>
      <c r="Q25" s="35">
        <f t="shared" si="4"/>
        <v>40614.423000000003</v>
      </c>
    </row>
    <row r="26" spans="1:22" s="10" customFormat="1" ht="12.95" customHeight="1" x14ac:dyDescent="0.2">
      <c r="A26" s="37" t="s">
        <v>52</v>
      </c>
      <c r="B26" s="38" t="s">
        <v>46</v>
      </c>
      <c r="C26" s="39">
        <v>55641.423840000003</v>
      </c>
      <c r="D26" s="39">
        <v>2.9999999999999997E-4</v>
      </c>
      <c r="E26" s="10">
        <f t="shared" si="0"/>
        <v>14854.991036011239</v>
      </c>
      <c r="F26" s="10">
        <f t="shared" si="1"/>
        <v>14855</v>
      </c>
      <c r="G26" s="10">
        <f t="shared" si="2"/>
        <v>-2.5400000013178214E-3</v>
      </c>
      <c r="I26" s="10">
        <f>+G26</f>
        <v>-2.5400000013178214E-3</v>
      </c>
      <c r="O26" s="10">
        <f t="shared" ca="1" si="3"/>
        <v>-1.8415685769285432E-3</v>
      </c>
      <c r="Q26" s="35">
        <f t="shared" si="4"/>
        <v>40622.923840000003</v>
      </c>
    </row>
    <row r="27" spans="1:22" s="10" customFormat="1" ht="12.95" customHeight="1" x14ac:dyDescent="0.2">
      <c r="A27" s="37" t="s">
        <v>52</v>
      </c>
      <c r="B27" s="38" t="s">
        <v>46</v>
      </c>
      <c r="C27" s="39">
        <v>55641.42398</v>
      </c>
      <c r="D27" s="39">
        <v>5.9999999999999995E-4</v>
      </c>
      <c r="E27" s="10">
        <f t="shared" si="0"/>
        <v>14854.991530089348</v>
      </c>
      <c r="F27" s="10">
        <f t="shared" si="1"/>
        <v>14855</v>
      </c>
      <c r="G27" s="10">
        <f t="shared" si="2"/>
        <v>-2.4000000048545189E-3</v>
      </c>
      <c r="I27" s="10">
        <f>+G27</f>
        <v>-2.4000000048545189E-3</v>
      </c>
      <c r="O27" s="10">
        <f t="shared" ca="1" si="3"/>
        <v>-1.8415685769285432E-3</v>
      </c>
      <c r="Q27" s="35">
        <f t="shared" si="4"/>
        <v>40622.92398</v>
      </c>
    </row>
    <row r="28" spans="1:22" s="10" customFormat="1" ht="12.95" customHeight="1" x14ac:dyDescent="0.2">
      <c r="A28" s="37" t="s">
        <v>52</v>
      </c>
      <c r="B28" s="38" t="s">
        <v>46</v>
      </c>
      <c r="C28" s="39">
        <v>55641.424229999997</v>
      </c>
      <c r="D28" s="39">
        <v>8.9999999999999998E-4</v>
      </c>
      <c r="E28" s="10">
        <f t="shared" si="0"/>
        <v>14854.992412371697</v>
      </c>
      <c r="F28" s="10">
        <f t="shared" si="1"/>
        <v>14855</v>
      </c>
      <c r="G28" s="10">
        <f t="shared" si="2"/>
        <v>-2.1500000075320713E-3</v>
      </c>
      <c r="I28" s="10">
        <f>+G28</f>
        <v>-2.1500000075320713E-3</v>
      </c>
      <c r="O28" s="10">
        <f t="shared" ca="1" si="3"/>
        <v>-1.8415685769285432E-3</v>
      </c>
      <c r="Q28" s="35">
        <f t="shared" si="4"/>
        <v>40622.924229999997</v>
      </c>
    </row>
    <row r="29" spans="1:22" s="10" customFormat="1" ht="12.95" customHeight="1" x14ac:dyDescent="0.2">
      <c r="A29" s="5" t="s">
        <v>48</v>
      </c>
      <c r="B29" s="6" t="s">
        <v>46</v>
      </c>
      <c r="C29" s="5">
        <v>55643.4067</v>
      </c>
      <c r="D29" s="5">
        <v>4.0000000000000002E-4</v>
      </c>
      <c r="E29" s="10">
        <f t="shared" si="0"/>
        <v>14861.988805601424</v>
      </c>
      <c r="F29" s="10">
        <f t="shared" si="1"/>
        <v>14862</v>
      </c>
      <c r="G29" s="10">
        <f t="shared" si="2"/>
        <v>-3.1720000042696483E-3</v>
      </c>
      <c r="I29" s="10">
        <f>+G29</f>
        <v>-3.1720000042696483E-3</v>
      </c>
      <c r="O29" s="10">
        <f t="shared" ca="1" si="3"/>
        <v>-1.8350876405036458E-3</v>
      </c>
      <c r="Q29" s="35">
        <f t="shared" si="4"/>
        <v>40624.9067</v>
      </c>
    </row>
    <row r="30" spans="1:22" s="10" customFormat="1" ht="12.95" customHeight="1" x14ac:dyDescent="0.2">
      <c r="A30" s="5" t="s">
        <v>49</v>
      </c>
      <c r="B30" s="6" t="s">
        <v>50</v>
      </c>
      <c r="C30" s="5">
        <v>55659.42</v>
      </c>
      <c r="D30" s="5">
        <v>1.2999999999999999E-3</v>
      </c>
      <c r="E30" s="10">
        <f t="shared" si="0"/>
        <v>14918.501813972514</v>
      </c>
      <c r="F30" s="10">
        <f t="shared" si="1"/>
        <v>14918.5</v>
      </c>
      <c r="G30" s="10">
        <f t="shared" si="2"/>
        <v>5.1399999938439578E-4</v>
      </c>
      <c r="I30" s="10">
        <f>+G30</f>
        <v>5.1399999938439578E-4</v>
      </c>
      <c r="O30" s="10">
        <f t="shared" ca="1" si="3"/>
        <v>-1.7827772250741201E-3</v>
      </c>
      <c r="Q30" s="35">
        <f t="shared" si="4"/>
        <v>40640.92</v>
      </c>
    </row>
    <row r="31" spans="1:22" s="10" customFormat="1" ht="12.95" customHeight="1" x14ac:dyDescent="0.2">
      <c r="A31" s="5" t="s">
        <v>49</v>
      </c>
      <c r="B31" s="6" t="s">
        <v>50</v>
      </c>
      <c r="C31" s="5">
        <v>55685.4882</v>
      </c>
      <c r="D31" s="5">
        <v>2E-3</v>
      </c>
      <c r="E31" s="10">
        <f t="shared" si="0"/>
        <v>15010.499865893073</v>
      </c>
      <c r="F31" s="10">
        <f t="shared" si="1"/>
        <v>15010.5</v>
      </c>
      <c r="G31" s="10">
        <f t="shared" si="2"/>
        <v>-3.8000005588401109E-5</v>
      </c>
      <c r="I31" s="10">
        <f>+G31</f>
        <v>-3.8000005588401109E-5</v>
      </c>
      <c r="O31" s="10">
        <f t="shared" ca="1" si="3"/>
        <v>-1.6975992034897608E-3</v>
      </c>
      <c r="Q31" s="35">
        <f t="shared" si="4"/>
        <v>40666.9882</v>
      </c>
    </row>
    <row r="32" spans="1:22" s="10" customFormat="1" ht="12.95" customHeight="1" x14ac:dyDescent="0.2">
      <c r="A32" s="5" t="s">
        <v>51</v>
      </c>
      <c r="B32" s="6" t="s">
        <v>50</v>
      </c>
      <c r="C32" s="5">
        <v>56000.862800000003</v>
      </c>
      <c r="D32" s="5">
        <v>5.9999999999999995E-4</v>
      </c>
      <c r="E32" s="10">
        <f t="shared" si="0"/>
        <v>16123.497649599798</v>
      </c>
      <c r="F32" s="10">
        <f t="shared" si="1"/>
        <v>16123.5</v>
      </c>
      <c r="G32" s="10">
        <f t="shared" si="2"/>
        <v>-6.6599999991012737E-4</v>
      </c>
      <c r="I32" s="10">
        <f>+G32</f>
        <v>-6.6599999991012737E-4</v>
      </c>
      <c r="O32" s="10">
        <f t="shared" ca="1" si="3"/>
        <v>-6.6713031193114079E-4</v>
      </c>
      <c r="Q32" s="35">
        <f t="shared" si="4"/>
        <v>40982.362800000003</v>
      </c>
    </row>
    <row r="33" spans="1:22" x14ac:dyDescent="0.2">
      <c r="A33" s="3" t="s">
        <v>51</v>
      </c>
      <c r="B33" s="4" t="s">
        <v>46</v>
      </c>
      <c r="C33" s="3">
        <v>56074.680399999997</v>
      </c>
      <c r="D33" s="3">
        <v>4.0000000000000002E-4</v>
      </c>
      <c r="E33">
        <f t="shared" si="0"/>
        <v>16384.009514532936</v>
      </c>
      <c r="F33">
        <f t="shared" si="1"/>
        <v>16384</v>
      </c>
      <c r="G33">
        <f t="shared" si="2"/>
        <v>2.6959999959217384E-3</v>
      </c>
      <c r="I33">
        <f>+G33</f>
        <v>2.6959999959217384E-3</v>
      </c>
      <c r="O33">
        <f t="shared" ca="1" si="3"/>
        <v>-4.2594689211890302E-4</v>
      </c>
      <c r="Q33" s="1">
        <f t="shared" si="4"/>
        <v>41056.180399999997</v>
      </c>
    </row>
    <row r="34" spans="1:22" x14ac:dyDescent="0.2">
      <c r="A34" s="7" t="s">
        <v>53</v>
      </c>
      <c r="B34" s="4" t="s">
        <v>46</v>
      </c>
      <c r="C34" s="8">
        <v>56377.86967</v>
      </c>
      <c r="D34" s="8">
        <v>1.9000000000000001E-4</v>
      </c>
      <c r="E34">
        <f t="shared" si="0"/>
        <v>17454.003691469381</v>
      </c>
      <c r="F34">
        <f t="shared" si="1"/>
        <v>17454</v>
      </c>
      <c r="G34">
        <f t="shared" si="2"/>
        <v>1.0459999975864775E-3</v>
      </c>
      <c r="I34">
        <f>+G34</f>
        <v>1.0459999975864775E-3</v>
      </c>
      <c r="O34">
        <f t="shared" ca="1" si="3"/>
        <v>5.647105328296341E-4</v>
      </c>
      <c r="Q34" s="1">
        <f t="shared" si="4"/>
        <v>41359.36967</v>
      </c>
    </row>
    <row r="35" spans="1:22" x14ac:dyDescent="0.2">
      <c r="A35" s="7" t="s">
        <v>53</v>
      </c>
      <c r="B35" s="4" t="s">
        <v>46</v>
      </c>
      <c r="C35" s="8">
        <v>56377.86969</v>
      </c>
      <c r="D35" s="8">
        <v>1.4999999999999999E-4</v>
      </c>
      <c r="E35">
        <f t="shared" si="0"/>
        <v>17454.003762051965</v>
      </c>
      <c r="F35">
        <f t="shared" si="1"/>
        <v>17454</v>
      </c>
      <c r="G35">
        <f t="shared" si="2"/>
        <v>1.0659999970812351E-3</v>
      </c>
      <c r="I35">
        <f>+G35</f>
        <v>1.0659999970812351E-3</v>
      </c>
      <c r="O35">
        <f t="shared" ca="1" si="3"/>
        <v>5.647105328296341E-4</v>
      </c>
      <c r="Q35" s="1">
        <f t="shared" si="4"/>
        <v>41359.36969</v>
      </c>
    </row>
    <row r="36" spans="1:22" x14ac:dyDescent="0.2">
      <c r="A36" s="7" t="s">
        <v>53</v>
      </c>
      <c r="B36" s="4" t="s">
        <v>46</v>
      </c>
      <c r="C36" s="8">
        <v>56377.87053</v>
      </c>
      <c r="D36" s="8">
        <v>2.0000000000000001E-4</v>
      </c>
      <c r="E36">
        <f t="shared" si="0"/>
        <v>17454.006726520693</v>
      </c>
      <c r="F36">
        <f t="shared" si="1"/>
        <v>17454</v>
      </c>
      <c r="G36">
        <f t="shared" si="2"/>
        <v>1.905999997688923E-3</v>
      </c>
      <c r="I36">
        <f>+G36</f>
        <v>1.905999997688923E-3</v>
      </c>
      <c r="O36">
        <f t="shared" ca="1" si="3"/>
        <v>5.647105328296341E-4</v>
      </c>
      <c r="Q36" s="1">
        <f t="shared" si="4"/>
        <v>41359.37053</v>
      </c>
    </row>
    <row r="37" spans="1:22" x14ac:dyDescent="0.2">
      <c r="A37" s="9" t="s">
        <v>54</v>
      </c>
      <c r="C37" s="2">
        <v>57078.891199999998</v>
      </c>
      <c r="D37" s="2">
        <v>2.0000000000000001E-4</v>
      </c>
      <c r="E37">
        <f>+(C37-C$7)/C$8</f>
        <v>19927.999407106239</v>
      </c>
      <c r="F37">
        <f t="shared" si="1"/>
        <v>19928</v>
      </c>
      <c r="G37">
        <f>+C37-(C$7+F37*C$8)</f>
        <v>-1.6800000594230369E-4</v>
      </c>
      <c r="I37">
        <f>+G37</f>
        <v>-1.6800000594230369E-4</v>
      </c>
      <c r="O37">
        <f ca="1">+C$11+C$12*$F37</f>
        <v>2.8552586350003677E-3</v>
      </c>
      <c r="Q37" s="1">
        <f>+C37-15018.5</f>
        <v>42060.391199999998</v>
      </c>
      <c r="V37" t="s">
        <v>55</v>
      </c>
    </row>
    <row r="38" spans="1:22" x14ac:dyDescent="0.2">
      <c r="C38" s="2"/>
      <c r="D38" s="2"/>
    </row>
    <row r="39" spans="1:22" x14ac:dyDescent="0.2">
      <c r="C39" s="2"/>
      <c r="D39" s="2"/>
    </row>
    <row r="40" spans="1:22" x14ac:dyDescent="0.2">
      <c r="C40" s="2"/>
      <c r="D40" s="2"/>
    </row>
    <row r="41" spans="1:22" x14ac:dyDescent="0.2">
      <c r="C41" s="2"/>
      <c r="D41" s="2"/>
    </row>
    <row r="42" spans="1:22" x14ac:dyDescent="0.2">
      <c r="C42" s="2"/>
      <c r="D42" s="2"/>
    </row>
    <row r="43" spans="1:22" x14ac:dyDescent="0.2">
      <c r="C43" s="2"/>
      <c r="D43" s="2"/>
    </row>
    <row r="44" spans="1:22" x14ac:dyDescent="0.2">
      <c r="C44" s="2"/>
      <c r="D44" s="2"/>
    </row>
    <row r="45" spans="1:22" x14ac:dyDescent="0.2">
      <c r="C45" s="2"/>
      <c r="D45" s="2"/>
    </row>
    <row r="46" spans="1:22" x14ac:dyDescent="0.2">
      <c r="C46" s="2"/>
      <c r="D46" s="2"/>
    </row>
    <row r="47" spans="1:22" x14ac:dyDescent="0.2">
      <c r="C47" s="2"/>
      <c r="D47" s="2"/>
    </row>
    <row r="48" spans="1:22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2024-03-09T04:06:26Z</dcterms:modified>
</cp:coreProperties>
</file>