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71EAC8E-7386-47B1-B538-7F5DCE911F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A (old)" sheetId="2" r:id="rId2"/>
  </sheets>
  <calcPr calcId="181029"/>
</workbook>
</file>

<file path=xl/calcChain.xml><?xml version="1.0" encoding="utf-8"?>
<calcChain xmlns="http://schemas.openxmlformats.org/spreadsheetml/2006/main">
  <c r="E57" i="1" l="1"/>
  <c r="F57" i="1" s="1"/>
  <c r="G57" i="1" s="1"/>
  <c r="K57" i="1" s="1"/>
  <c r="Q57" i="1"/>
  <c r="E58" i="1"/>
  <c r="F58" i="1"/>
  <c r="G58" i="1"/>
  <c r="K58" i="1" s="1"/>
  <c r="Q58" i="1"/>
  <c r="C9" i="1"/>
  <c r="D9" i="1"/>
  <c r="F16" i="1"/>
  <c r="C17" i="1"/>
  <c r="E21" i="1"/>
  <c r="F21" i="1"/>
  <c r="Q21" i="1"/>
  <c r="E22" i="1"/>
  <c r="F22" i="1"/>
  <c r="Q22" i="1"/>
  <c r="E23" i="1"/>
  <c r="F23" i="1"/>
  <c r="G23" i="1"/>
  <c r="J23" i="1"/>
  <c r="Q23" i="1"/>
  <c r="E24" i="1"/>
  <c r="F24" i="1"/>
  <c r="G24" i="1"/>
  <c r="J24" i="1"/>
  <c r="Q24" i="1"/>
  <c r="E25" i="1"/>
  <c r="F25" i="1"/>
  <c r="G25" i="1"/>
  <c r="J25" i="1"/>
  <c r="Q25" i="1"/>
  <c r="E26" i="1"/>
  <c r="F26" i="1"/>
  <c r="G26" i="1"/>
  <c r="J26" i="1"/>
  <c r="Q26" i="1"/>
  <c r="E27" i="1"/>
  <c r="F27" i="1"/>
  <c r="G27" i="1"/>
  <c r="J27" i="1"/>
  <c r="Q27" i="1"/>
  <c r="E28" i="1"/>
  <c r="F28" i="1"/>
  <c r="G28" i="1"/>
  <c r="J28" i="1"/>
  <c r="Q28" i="1"/>
  <c r="E29" i="1"/>
  <c r="F29" i="1"/>
  <c r="G29" i="1"/>
  <c r="J29" i="1"/>
  <c r="Q29" i="1"/>
  <c r="E30" i="1"/>
  <c r="F30" i="1"/>
  <c r="G30" i="1"/>
  <c r="J30" i="1"/>
  <c r="Q30" i="1"/>
  <c r="E31" i="1"/>
  <c r="F31" i="1"/>
  <c r="G31" i="1"/>
  <c r="J31" i="1"/>
  <c r="Q31" i="1"/>
  <c r="E32" i="1"/>
  <c r="F32" i="1"/>
  <c r="G32" i="1"/>
  <c r="J32" i="1"/>
  <c r="Q32" i="1"/>
  <c r="E33" i="1"/>
  <c r="F33" i="1"/>
  <c r="G33" i="1"/>
  <c r="J33" i="1"/>
  <c r="Q33" i="1"/>
  <c r="E34" i="1"/>
  <c r="F34" i="1"/>
  <c r="G34" i="1"/>
  <c r="J34" i="1"/>
  <c r="Q34" i="1"/>
  <c r="E35" i="1"/>
  <c r="F35" i="1"/>
  <c r="G35" i="1"/>
  <c r="J35" i="1"/>
  <c r="Q35" i="1"/>
  <c r="E36" i="1"/>
  <c r="F36" i="1"/>
  <c r="G36" i="1"/>
  <c r="K36" i="1"/>
  <c r="Q36" i="1"/>
  <c r="E37" i="1"/>
  <c r="F37" i="1"/>
  <c r="G37" i="1"/>
  <c r="K37" i="1"/>
  <c r="Q37" i="1"/>
  <c r="E38" i="1"/>
  <c r="F38" i="1"/>
  <c r="G38" i="1"/>
  <c r="K38" i="1"/>
  <c r="Q38" i="1"/>
  <c r="E39" i="1"/>
  <c r="F39" i="1"/>
  <c r="G39" i="1"/>
  <c r="K39" i="1"/>
  <c r="Q39" i="1"/>
  <c r="E40" i="1"/>
  <c r="F40" i="1"/>
  <c r="G40" i="1"/>
  <c r="J40" i="1"/>
  <c r="Q40" i="1"/>
  <c r="E41" i="1"/>
  <c r="F41" i="1"/>
  <c r="G41" i="1"/>
  <c r="J41" i="1"/>
  <c r="Q41" i="1"/>
  <c r="E42" i="1"/>
  <c r="F42" i="1"/>
  <c r="G42" i="1"/>
  <c r="K42" i="1"/>
  <c r="Q42" i="1"/>
  <c r="E43" i="1"/>
  <c r="F43" i="1"/>
  <c r="G43" i="1"/>
  <c r="K43" i="1"/>
  <c r="Q43" i="1"/>
  <c r="E44" i="1"/>
  <c r="F44" i="1"/>
  <c r="G44" i="1"/>
  <c r="J44" i="1"/>
  <c r="Q44" i="1"/>
  <c r="E45" i="1"/>
  <c r="F45" i="1"/>
  <c r="G45" i="1"/>
  <c r="J45" i="1"/>
  <c r="Q45" i="1"/>
  <c r="E46" i="1"/>
  <c r="F46" i="1"/>
  <c r="G46" i="1"/>
  <c r="J46" i="1"/>
  <c r="Q46" i="1"/>
  <c r="E47" i="1"/>
  <c r="F47" i="1"/>
  <c r="G47" i="1"/>
  <c r="J47" i="1"/>
  <c r="Q47" i="1"/>
  <c r="E48" i="1"/>
  <c r="F48" i="1"/>
  <c r="G48" i="1"/>
  <c r="J48" i="1"/>
  <c r="Q48" i="1"/>
  <c r="E49" i="1"/>
  <c r="F49" i="1"/>
  <c r="G49" i="1"/>
  <c r="K49" i="1"/>
  <c r="Q49" i="1"/>
  <c r="E50" i="1"/>
  <c r="F50" i="1"/>
  <c r="G50" i="1"/>
  <c r="K50" i="1"/>
  <c r="Q50" i="1"/>
  <c r="E51" i="1"/>
  <c r="F51" i="1"/>
  <c r="G51" i="1"/>
  <c r="I51" i="1"/>
  <c r="Q51" i="1"/>
  <c r="E52" i="1"/>
  <c r="F52" i="1"/>
  <c r="G52" i="1"/>
  <c r="I52" i="1"/>
  <c r="Q52" i="1"/>
  <c r="E53" i="1"/>
  <c r="F53" i="1"/>
  <c r="U53" i="1"/>
  <c r="Q53" i="1"/>
  <c r="E54" i="1"/>
  <c r="F54" i="1"/>
  <c r="G54" i="1"/>
  <c r="K54" i="1"/>
  <c r="Q54" i="1"/>
  <c r="E55" i="1"/>
  <c r="F55" i="1"/>
  <c r="G55" i="1"/>
  <c r="K55" i="1"/>
  <c r="Q55" i="1"/>
  <c r="E56" i="1"/>
  <c r="F56" i="1"/>
  <c r="G56" i="1"/>
  <c r="K56" i="1"/>
  <c r="Q56" i="1"/>
  <c r="C9" i="2"/>
  <c r="D9" i="2"/>
  <c r="F16" i="2"/>
  <c r="F17" i="2" s="1"/>
  <c r="C17" i="2"/>
  <c r="E21" i="2"/>
  <c r="F21" i="2"/>
  <c r="Q21" i="2"/>
  <c r="E22" i="2"/>
  <c r="F22" i="2"/>
  <c r="Q22" i="2"/>
  <c r="E23" i="2"/>
  <c r="F23" i="2"/>
  <c r="G23" i="2"/>
  <c r="H23" i="2"/>
  <c r="Q23" i="2"/>
  <c r="E24" i="2"/>
  <c r="F24" i="2"/>
  <c r="G24" i="2"/>
  <c r="H24" i="2"/>
  <c r="Q24" i="2"/>
  <c r="E25" i="2"/>
  <c r="F25" i="2"/>
  <c r="G25" i="2"/>
  <c r="H25" i="2"/>
  <c r="Q25" i="2"/>
  <c r="E26" i="2"/>
  <c r="F26" i="2"/>
  <c r="G26" i="2"/>
  <c r="H26" i="2"/>
  <c r="Q26" i="2"/>
  <c r="E27" i="2"/>
  <c r="F27" i="2"/>
  <c r="G27" i="2"/>
  <c r="H27" i="2"/>
  <c r="Q27" i="2"/>
  <c r="E28" i="2"/>
  <c r="F28" i="2"/>
  <c r="G28" i="2"/>
  <c r="H28" i="2"/>
  <c r="Q28" i="2"/>
  <c r="E29" i="2"/>
  <c r="F29" i="2"/>
  <c r="G29" i="2"/>
  <c r="H29" i="2"/>
  <c r="Q29" i="2"/>
  <c r="E30" i="2"/>
  <c r="F30" i="2"/>
  <c r="G30" i="2"/>
  <c r="H30" i="2"/>
  <c r="Q30" i="2"/>
  <c r="E31" i="2"/>
  <c r="F31" i="2"/>
  <c r="G31" i="2"/>
  <c r="H31" i="2"/>
  <c r="Q31" i="2"/>
  <c r="E32" i="2"/>
  <c r="F32" i="2"/>
  <c r="G32" i="2"/>
  <c r="H32" i="2"/>
  <c r="Q32" i="2"/>
  <c r="E33" i="2"/>
  <c r="F33" i="2"/>
  <c r="G33" i="2"/>
  <c r="H33" i="2"/>
  <c r="Q33" i="2"/>
  <c r="E34" i="2"/>
  <c r="F34" i="2"/>
  <c r="G34" i="2"/>
  <c r="H34" i="2"/>
  <c r="Q34" i="2"/>
  <c r="E35" i="2"/>
  <c r="F35" i="2"/>
  <c r="G35" i="2"/>
  <c r="H35" i="2"/>
  <c r="Q35" i="2"/>
  <c r="E36" i="2"/>
  <c r="F36" i="2"/>
  <c r="G36" i="2"/>
  <c r="H36" i="2"/>
  <c r="Q36" i="2"/>
  <c r="E37" i="2"/>
  <c r="F37" i="2"/>
  <c r="G37" i="2"/>
  <c r="I37" i="2"/>
  <c r="Q37" i="2"/>
  <c r="E38" i="2"/>
  <c r="F38" i="2"/>
  <c r="G38" i="2"/>
  <c r="I38" i="2"/>
  <c r="Q38" i="2"/>
  <c r="E39" i="2"/>
  <c r="F39" i="2"/>
  <c r="G39" i="2"/>
  <c r="H39" i="2"/>
  <c r="Q39" i="2"/>
  <c r="E40" i="2"/>
  <c r="F40" i="2"/>
  <c r="G40" i="2"/>
  <c r="H40" i="2"/>
  <c r="Q40" i="2"/>
  <c r="E41" i="2"/>
  <c r="F41" i="2"/>
  <c r="G41" i="2"/>
  <c r="H41" i="2"/>
  <c r="Q41" i="2"/>
  <c r="E42" i="2"/>
  <c r="F42" i="2"/>
  <c r="G42" i="2"/>
  <c r="H42" i="2"/>
  <c r="Q42" i="2"/>
  <c r="E43" i="2"/>
  <c r="F43" i="2"/>
  <c r="G43" i="2"/>
  <c r="H43" i="2"/>
  <c r="Q43" i="2"/>
  <c r="E44" i="2"/>
  <c r="F44" i="2"/>
  <c r="G44" i="2"/>
  <c r="H44" i="2"/>
  <c r="Q44" i="2"/>
  <c r="E45" i="2"/>
  <c r="F45" i="2"/>
  <c r="G45" i="2"/>
  <c r="H45" i="2"/>
  <c r="Q45" i="2"/>
  <c r="E46" i="2"/>
  <c r="F46" i="2"/>
  <c r="G46" i="2"/>
  <c r="H46" i="2"/>
  <c r="Q46" i="2"/>
  <c r="E47" i="2"/>
  <c r="F47" i="2"/>
  <c r="G47" i="2"/>
  <c r="H47" i="2"/>
  <c r="Q47" i="2"/>
  <c r="E48" i="2"/>
  <c r="F48" i="2"/>
  <c r="G48" i="2"/>
  <c r="Q48" i="2"/>
  <c r="U48" i="2"/>
  <c r="E49" i="2"/>
  <c r="F49" i="2"/>
  <c r="G49" i="2"/>
  <c r="I49" i="2"/>
  <c r="Q49" i="2"/>
  <c r="E50" i="2"/>
  <c r="F50" i="2"/>
  <c r="G50" i="2"/>
  <c r="I50" i="2"/>
  <c r="Q50" i="2"/>
  <c r="E51" i="2"/>
  <c r="F51" i="2"/>
  <c r="G51" i="2"/>
  <c r="I51" i="2"/>
  <c r="Q51" i="2"/>
  <c r="E52" i="2"/>
  <c r="F52" i="2"/>
  <c r="G52" i="2"/>
  <c r="I52" i="2"/>
  <c r="Q52" i="2"/>
  <c r="E53" i="2"/>
  <c r="F53" i="2"/>
  <c r="G53" i="2"/>
  <c r="I53" i="2"/>
  <c r="Q53" i="2"/>
  <c r="E54" i="2"/>
  <c r="F54" i="2"/>
  <c r="G54" i="2"/>
  <c r="I54" i="2"/>
  <c r="Q54" i="2"/>
  <c r="E55" i="2"/>
  <c r="F55" i="2"/>
  <c r="G55" i="2"/>
  <c r="I55" i="2"/>
  <c r="Q55" i="2"/>
  <c r="C12" i="2"/>
  <c r="C11" i="1"/>
  <c r="C12" i="1"/>
  <c r="C11" i="2"/>
  <c r="O58" i="1" l="1"/>
  <c r="O57" i="1"/>
  <c r="C16" i="1"/>
  <c r="D18" i="1" s="1"/>
  <c r="O22" i="1"/>
  <c r="O39" i="1"/>
  <c r="O34" i="1"/>
  <c r="O45" i="1"/>
  <c r="O54" i="1"/>
  <c r="O52" i="1"/>
  <c r="O28" i="1"/>
  <c r="O38" i="1"/>
  <c r="O42" i="1"/>
  <c r="O44" i="1"/>
  <c r="O51" i="1"/>
  <c r="O41" i="1"/>
  <c r="O36" i="1"/>
  <c r="O46" i="1"/>
  <c r="O40" i="1"/>
  <c r="O50" i="1"/>
  <c r="O56" i="1"/>
  <c r="O27" i="1"/>
  <c r="O49" i="1"/>
  <c r="O43" i="1"/>
  <c r="O53" i="1"/>
  <c r="O21" i="1"/>
  <c r="O25" i="1"/>
  <c r="O35" i="1"/>
  <c r="O23" i="1"/>
  <c r="O30" i="1"/>
  <c r="O24" i="1"/>
  <c r="C15" i="1"/>
  <c r="F18" i="1" s="1"/>
  <c r="O33" i="1"/>
  <c r="O26" i="1"/>
  <c r="O37" i="1"/>
  <c r="O31" i="1"/>
  <c r="O32" i="1"/>
  <c r="O47" i="1"/>
  <c r="O29" i="1"/>
  <c r="O48" i="1"/>
  <c r="O55" i="1"/>
  <c r="C16" i="2"/>
  <c r="D18" i="2" s="1"/>
  <c r="O51" i="2"/>
  <c r="O46" i="2"/>
  <c r="C15" i="2"/>
  <c r="O28" i="2"/>
  <c r="O36" i="2"/>
  <c r="O37" i="2"/>
  <c r="O49" i="2"/>
  <c r="O39" i="2"/>
  <c r="O52" i="2"/>
  <c r="O23" i="2"/>
  <c r="O55" i="2"/>
  <c r="O50" i="2"/>
  <c r="O32" i="2"/>
  <c r="O27" i="2"/>
  <c r="O22" i="2"/>
  <c r="O25" i="2"/>
  <c r="O30" i="2"/>
  <c r="O44" i="2"/>
  <c r="O34" i="2"/>
  <c r="O24" i="2"/>
  <c r="O54" i="2"/>
  <c r="O41" i="2"/>
  <c r="O45" i="2"/>
  <c r="O31" i="2"/>
  <c r="O26" i="2"/>
  <c r="O33" i="2"/>
  <c r="O29" i="2"/>
  <c r="O40" i="2"/>
  <c r="O35" i="2"/>
  <c r="O53" i="2"/>
  <c r="O48" i="2"/>
  <c r="O21" i="2"/>
  <c r="O47" i="2"/>
  <c r="O42" i="2"/>
  <c r="O43" i="2"/>
  <c r="O38" i="2"/>
  <c r="F17" i="1"/>
  <c r="F18" i="2" l="1"/>
  <c r="F19" i="2" s="1"/>
  <c r="C18" i="1"/>
  <c r="F19" i="1"/>
  <c r="C18" i="2"/>
</calcChain>
</file>

<file path=xl/sharedStrings.xml><?xml version="1.0" encoding="utf-8"?>
<sst xmlns="http://schemas.openxmlformats.org/spreadsheetml/2006/main" count="301" uniqueCount="91">
  <si>
    <t>V0342 UMa / GSC 3449-0688</t>
  </si>
  <si>
    <t>Best fit</t>
  </si>
  <si>
    <t>EW?</t>
  </si>
  <si>
    <t>GCVS 4 Eph.</t>
  </si>
  <si>
    <t>My time zone &gt;&gt;&gt;&gt;&gt;</t>
  </si>
  <si>
    <t>(PST=8, PDT=MDT=7, MDT=CST=6, etc.)</t>
  </si>
  <si>
    <t>--- Working ----</t>
  </si>
  <si>
    <t>Epoch =</t>
  </si>
  <si>
    <t>GCVS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</si>
  <si>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</si>
  <si>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</si>
  <si>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</si>
  <si>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</si>
  <si>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</si>
  <si>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</si>
  <si>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</si>
  <si>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</si>
  <si>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</si>
  <si>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</si>
  <si>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</si>
  <si>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</si>
  <si>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</si>
  <si>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</si>
  <si>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</si>
  <si>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</si>
  <si>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</si>
  <si>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</si>
  <si>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</si>
  <si>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</si>
  <si>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</si>
  <si>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</si>
  <si>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</si>
  <si>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</si>
  <si>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</si>
  <si>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</si>
  <si>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</si>
  <si>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</si>
  <si>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</si>
  <si>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</si>
  <si>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</si>
  <si>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</si>
  <si>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</si>
  <si>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</si>
  <si>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BAD?</t>
  </si>
  <si>
    <t>IBVS 5546</t>
  </si>
  <si>
    <t>I</t>
  </si>
  <si>
    <t>II</t>
  </si>
  <si>
    <t>IBVS 5690</t>
  </si>
  <si>
    <t>IBVS 5875</t>
  </si>
  <si>
    <t>IBVS 6029</t>
  </si>
  <si>
    <t>IBVS 6048</t>
  </si>
  <si>
    <t>IBVS 6118</t>
  </si>
  <si>
    <t>IBVS 6149</t>
  </si>
  <si>
    <t>IBVS 6157</t>
  </si>
  <si>
    <t>VSB-063</t>
  </si>
  <si>
    <t>V</t>
  </si>
  <si>
    <t>VSB-064</t>
  </si>
  <si>
    <t>IBVS 6234</t>
  </si>
  <si>
    <t>IBVS 6244</t>
  </si>
  <si>
    <t>VSB 069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</si>
  <si>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</si>
  <si>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</si>
  <si>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</si>
  <si>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</si>
  <si>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</si>
  <si>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</si>
  <si>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</si>
  <si>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</si>
  <si>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df</t>
  </si>
  <si>
    <t>SS</t>
  </si>
  <si>
    <t>MS</t>
  </si>
  <si>
    <t>F</t>
  </si>
  <si>
    <t>Significance F</t>
  </si>
  <si>
    <t>Regression</t>
  </si>
  <si>
    <t>Residual</t>
  </si>
  <si>
    <t>Total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</si>
  <si>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</si>
  <si>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</si>
  <si>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</si>
  <si>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</si>
  <si>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</si>
  <si>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</si>
  <si>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</si>
  <si>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Intercept</t>
  </si>
  <si>
    <t>X Variable 1</t>
  </si>
  <si>
    <t>IBVS</t>
  </si>
  <si>
    <t>Nelson</t>
  </si>
  <si>
    <t>S3</t>
  </si>
  <si>
    <t>S4</t>
  </si>
  <si>
    <t>RHN 2017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</si>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</sst>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\$#,##0_);&quot;($&quot;#,##0\)"/>
    <numFmt numFmtId="165" formatCode="m/d/yyyy\ h:mm"/>
    <numFmt numFmtId="166" formatCode="m/d/yyyy"/>
    <numFmt numFmtId="167" formatCode="0.0000"/>
    <numFmt numFmtId="168" formatCode="0.000"/>
    <numFmt numFmtId="169" formatCode="mm/dd/yy\ hh:mm\ AM/PM"/>
    <numFmt numFmtId="170" formatCode="0.00000"/>
  </numFmts>
  <fonts count="16" x14ac:knownFonts="1">
    <font>
      <sz val="10"/>
      <name val="Arial"/>
      <family val="2"/>
    </font>
    <font>
      <sz val="16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b/>
      <sz val="10"/>
      <color indexed="3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/>
      <top style="medium">
        <color indexed="8"/>
      </top>
      <bottom style="thin">
        <color indexed="8"/>
      </bottom>
      <diagonal/>
    </border>
  </borders>
  <cellStyleXfs count="7">
    <xf numFmtId="0" fontId="0" fillId="0" borderId="0">
      <alignment vertical="top"/>
    </xf>
    <xf numFmtId="3" fontId="14" fillId="0" borderId="0" applyFill="0" applyBorder="0" applyProtection="0">
      <alignment vertical="top"/>
    </xf>
    <xf numFmtId="164" fontId="14" fillId="0" borderId="0" applyFill="0" applyBorder="0" applyProtection="0">
      <alignment vertical="top"/>
    </xf>
    <xf numFmtId="0" fontId="14" fillId="0" borderId="0" applyFill="0" applyBorder="0" applyProtection="0">
      <alignment vertical="top"/>
    </xf>
    <xf numFmtId="2" fontId="14" fillId="0" borderId="0" applyFill="0" applyBorder="0" applyProtection="0">
      <alignment vertical="top"/>
    </xf>
    <xf numFmtId="0" fontId="14" fillId="0" borderId="0"/>
    <xf numFmtId="0" fontId="14" fillId="0" borderId="0"/>
  </cellStyleXfs>
  <cellXfs count="57">
    <xf numFmtId="0" fontId="0" fillId="0" borderId="0" xfId="0">
      <alignment vertical="top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center"/>
    </xf>
    <xf numFmtId="0" fontId="4" fillId="0" borderId="0" xfId="0" applyFont="1">
      <alignment vertical="top"/>
    </xf>
    <xf numFmtId="0" fontId="5" fillId="0" borderId="0" xfId="0" applyFont="1">
      <alignment vertical="top"/>
    </xf>
    <xf numFmtId="0" fontId="6" fillId="0" borderId="0" xfId="0" applyFont="1">
      <alignment vertical="top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3" xfId="0" applyBorder="1" applyAlignment="1">
      <alignment horizontal="center"/>
    </xf>
    <xf numFmtId="0" fontId="7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0" fillId="0" borderId="1" xfId="0" applyBorder="1">
      <alignment vertical="top"/>
    </xf>
    <xf numFmtId="0" fontId="0" fillId="0" borderId="2" xfId="0" applyBorder="1">
      <alignment vertical="top"/>
    </xf>
    <xf numFmtId="165" fontId="7" fillId="0" borderId="0" xfId="0" applyNumberFormat="1" applyFont="1">
      <alignment vertical="top"/>
    </xf>
    <xf numFmtId="0" fontId="0" fillId="0" borderId="3" xfId="0" applyBorder="1" applyAlignment="1">
      <alignment horizontal="right"/>
    </xf>
    <xf numFmtId="0" fontId="3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166" fontId="0" fillId="0" borderId="0" xfId="0" applyNumberFormat="1" applyAlignment="1"/>
    <xf numFmtId="167" fontId="0" fillId="0" borderId="0" xfId="0" applyNumberFormat="1" applyAlignment="1">
      <alignment horizontal="left"/>
    </xf>
    <xf numFmtId="167" fontId="0" fillId="0" borderId="0" xfId="0" applyNumberFormat="1" applyAlignment="1"/>
    <xf numFmtId="0" fontId="3" fillId="0" borderId="4" xfId="0" applyFont="1" applyBorder="1" applyAlignment="1">
      <alignment horizontal="left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 applyAlignment="1"/>
    <xf numFmtId="0" fontId="9" fillId="0" borderId="0" xfId="0" applyFont="1">
      <alignment vertical="top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left" wrapText="1"/>
    </xf>
    <xf numFmtId="0" fontId="11" fillId="0" borderId="0" xfId="6" applyFont="1" applyAlignment="1">
      <alignment horizontal="left"/>
    </xf>
    <xf numFmtId="0" fontId="11" fillId="0" borderId="0" xfId="6" applyFont="1" applyAlignment="1">
      <alignment horizontal="center"/>
    </xf>
    <xf numFmtId="0" fontId="12" fillId="0" borderId="0" xfId="5" applyFont="1" applyAlignment="1">
      <alignment horizontal="left"/>
    </xf>
    <xf numFmtId="0" fontId="12" fillId="0" borderId="0" xfId="5" applyFont="1" applyAlignment="1">
      <alignment horizontal="center"/>
    </xf>
    <xf numFmtId="168" fontId="12" fillId="0" borderId="0" xfId="5" applyNumberFormat="1" applyFont="1" applyAlignment="1">
      <alignment horizontal="left" vertical="top"/>
    </xf>
    <xf numFmtId="0" fontId="12" fillId="0" borderId="0" xfId="5" applyFont="1" applyAlignment="1">
      <alignment horizontal="left" vertical="top"/>
    </xf>
    <xf numFmtId="167" fontId="12" fillId="0" borderId="0" xfId="5" applyNumberFormat="1" applyFont="1" applyAlignment="1">
      <alignment horizontal="left" vertical="top"/>
    </xf>
    <xf numFmtId="0" fontId="11" fillId="0" borderId="0" xfId="6" applyFont="1" applyAlignment="1">
      <alignment horizontal="center" wrapText="1"/>
    </xf>
    <xf numFmtId="0" fontId="11" fillId="0" borderId="0" xfId="6" applyFont="1" applyAlignment="1">
      <alignment horizontal="left" wrapText="1"/>
    </xf>
    <xf numFmtId="0" fontId="11" fillId="0" borderId="0" xfId="5" applyFont="1"/>
    <xf numFmtId="0" fontId="11" fillId="0" borderId="0" xfId="5" applyFont="1" applyAlignment="1">
      <alignment horizontal="center"/>
    </xf>
    <xf numFmtId="0" fontId="11" fillId="0" borderId="0" xfId="5" applyFont="1" applyAlignment="1">
      <alignment horizontal="left"/>
    </xf>
    <xf numFmtId="0" fontId="13" fillId="0" borderId="5" xfId="0" applyFont="1" applyBorder="1" applyAlignment="1">
      <alignment horizontal="center"/>
    </xf>
    <xf numFmtId="0" fontId="0" fillId="0" borderId="3" xfId="0" applyBorder="1" applyAlignment="1"/>
    <xf numFmtId="169" fontId="7" fillId="0" borderId="0" xfId="0" applyNumberFormat="1" applyFont="1">
      <alignment vertical="top"/>
    </xf>
    <xf numFmtId="0" fontId="15" fillId="0" borderId="0" xfId="0" applyFont="1" applyAlignment="1" applyProtection="1">
      <alignment horizontal="left"/>
      <protection locked="0"/>
    </xf>
    <xf numFmtId="0" fontId="15" fillId="0" borderId="0" xfId="0" applyFont="1" applyAlignment="1" applyProtection="1">
      <alignment horizontal="center"/>
      <protection locked="0"/>
    </xf>
    <xf numFmtId="170" fontId="15" fillId="0" borderId="0" xfId="0" applyNumberFormat="1" applyFont="1" applyAlignment="1" applyProtection="1">
      <alignment vertical="center" wrapText="1"/>
      <protection locked="0"/>
    </xf>
    <xf numFmtId="0" fontId="13" fillId="0" borderId="5" xfId="0" applyFont="1" applyBorder="1" applyAlignment="1">
      <alignment horizontal="center"/>
    </xf>
  </cellXfs>
  <cellStyles count="7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Normal" xfId="0" builtinId="0"/>
    <cellStyle name="Normal_A" xfId="5" xr:uid="{00000000-0005-0000-0000-000005000000}"/>
    <cellStyle name="Normal_A_1" xfId="6" xr:uid="{00000000-0005-0000-0000-00000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V0342 UMa -- O-C Diagr.</a:t>
            </a:r>
          </a:p>
        </c:rich>
      </c:tx>
      <c:layout>
        <c:manualLayout>
          <c:xMode val="edge"/>
          <c:yMode val="edge"/>
          <c:x val="0.37642638776616799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29333120432188"/>
          <c:y val="0.16866868056587267"/>
          <c:w val="0.84453000409169376"/>
          <c:h val="0.5847168160583701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Active!$F$21:$F$560</c:f>
              <c:numCache>
                <c:formatCode>General</c:formatCode>
                <c:ptCount val="540"/>
                <c:pt idx="0">
                  <c:v>-3</c:v>
                </c:pt>
                <c:pt idx="1">
                  <c:v>-2.5</c:v>
                </c:pt>
                <c:pt idx="2">
                  <c:v>0</c:v>
                </c:pt>
                <c:pt idx="3">
                  <c:v>1.5</c:v>
                </c:pt>
                <c:pt idx="4">
                  <c:v>2</c:v>
                </c:pt>
                <c:pt idx="5">
                  <c:v>8.5</c:v>
                </c:pt>
                <c:pt idx="6">
                  <c:v>9</c:v>
                </c:pt>
                <c:pt idx="7">
                  <c:v>12</c:v>
                </c:pt>
                <c:pt idx="8">
                  <c:v>14</c:v>
                </c:pt>
                <c:pt idx="9">
                  <c:v>35</c:v>
                </c:pt>
                <c:pt idx="10">
                  <c:v>35.5</c:v>
                </c:pt>
                <c:pt idx="11">
                  <c:v>58</c:v>
                </c:pt>
                <c:pt idx="12">
                  <c:v>58.5</c:v>
                </c:pt>
                <c:pt idx="13">
                  <c:v>66.5</c:v>
                </c:pt>
                <c:pt idx="14">
                  <c:v>67</c:v>
                </c:pt>
                <c:pt idx="15">
                  <c:v>1018</c:v>
                </c:pt>
                <c:pt idx="16">
                  <c:v>4202.5</c:v>
                </c:pt>
                <c:pt idx="17">
                  <c:v>5121.5</c:v>
                </c:pt>
                <c:pt idx="18">
                  <c:v>8445.5</c:v>
                </c:pt>
                <c:pt idx="19">
                  <c:v>8592.5</c:v>
                </c:pt>
                <c:pt idx="20">
                  <c:v>8593</c:v>
                </c:pt>
                <c:pt idx="21">
                  <c:v>8605</c:v>
                </c:pt>
                <c:pt idx="22">
                  <c:v>8689.5</c:v>
                </c:pt>
                <c:pt idx="23">
                  <c:v>9692</c:v>
                </c:pt>
                <c:pt idx="24">
                  <c:v>9700.5</c:v>
                </c:pt>
                <c:pt idx="25">
                  <c:v>10779.5</c:v>
                </c:pt>
                <c:pt idx="26">
                  <c:v>10843.5</c:v>
                </c:pt>
                <c:pt idx="27">
                  <c:v>11739.5</c:v>
                </c:pt>
                <c:pt idx="28">
                  <c:v>12608.5</c:v>
                </c:pt>
                <c:pt idx="29">
                  <c:v>12783</c:v>
                </c:pt>
                <c:pt idx="30">
                  <c:v>13791.5</c:v>
                </c:pt>
                <c:pt idx="31">
                  <c:v>13792</c:v>
                </c:pt>
                <c:pt idx="32">
                  <c:v>13820</c:v>
                </c:pt>
                <c:pt idx="33">
                  <c:v>13850</c:v>
                </c:pt>
                <c:pt idx="34">
                  <c:v>13917.5</c:v>
                </c:pt>
                <c:pt idx="35">
                  <c:v>17072.5</c:v>
                </c:pt>
                <c:pt idx="36">
                  <c:v>19978</c:v>
                </c:pt>
                <c:pt idx="37">
                  <c:v>19978</c:v>
                </c:pt>
              </c:numCache>
            </c:numRef>
          </c:xVal>
          <c:yVal>
            <c:numRef>
              <c:f>Active!$H$21:$H$560</c:f>
              <c:numCache>
                <c:formatCode>General</c:formatCode>
                <c:ptCount val="5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45E-4ABA-92CD-53C6A8CD2A65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Active!$F$21:$F$560</c:f>
              <c:numCache>
                <c:formatCode>General</c:formatCode>
                <c:ptCount val="540"/>
                <c:pt idx="0">
                  <c:v>-3</c:v>
                </c:pt>
                <c:pt idx="1">
                  <c:v>-2.5</c:v>
                </c:pt>
                <c:pt idx="2">
                  <c:v>0</c:v>
                </c:pt>
                <c:pt idx="3">
                  <c:v>1.5</c:v>
                </c:pt>
                <c:pt idx="4">
                  <c:v>2</c:v>
                </c:pt>
                <c:pt idx="5">
                  <c:v>8.5</c:v>
                </c:pt>
                <c:pt idx="6">
                  <c:v>9</c:v>
                </c:pt>
                <c:pt idx="7">
                  <c:v>12</c:v>
                </c:pt>
                <c:pt idx="8">
                  <c:v>14</c:v>
                </c:pt>
                <c:pt idx="9">
                  <c:v>35</c:v>
                </c:pt>
                <c:pt idx="10">
                  <c:v>35.5</c:v>
                </c:pt>
                <c:pt idx="11">
                  <c:v>58</c:v>
                </c:pt>
                <c:pt idx="12">
                  <c:v>58.5</c:v>
                </c:pt>
                <c:pt idx="13">
                  <c:v>66.5</c:v>
                </c:pt>
                <c:pt idx="14">
                  <c:v>67</c:v>
                </c:pt>
                <c:pt idx="15">
                  <c:v>1018</c:v>
                </c:pt>
                <c:pt idx="16">
                  <c:v>4202.5</c:v>
                </c:pt>
                <c:pt idx="17">
                  <c:v>5121.5</c:v>
                </c:pt>
                <c:pt idx="18">
                  <c:v>8445.5</c:v>
                </c:pt>
                <c:pt idx="19">
                  <c:v>8592.5</c:v>
                </c:pt>
                <c:pt idx="20">
                  <c:v>8593</c:v>
                </c:pt>
                <c:pt idx="21">
                  <c:v>8605</c:v>
                </c:pt>
                <c:pt idx="22">
                  <c:v>8689.5</c:v>
                </c:pt>
                <c:pt idx="23">
                  <c:v>9692</c:v>
                </c:pt>
                <c:pt idx="24">
                  <c:v>9700.5</c:v>
                </c:pt>
                <c:pt idx="25">
                  <c:v>10779.5</c:v>
                </c:pt>
                <c:pt idx="26">
                  <c:v>10843.5</c:v>
                </c:pt>
                <c:pt idx="27">
                  <c:v>11739.5</c:v>
                </c:pt>
                <c:pt idx="28">
                  <c:v>12608.5</c:v>
                </c:pt>
                <c:pt idx="29">
                  <c:v>12783</c:v>
                </c:pt>
                <c:pt idx="30">
                  <c:v>13791.5</c:v>
                </c:pt>
                <c:pt idx="31">
                  <c:v>13792</c:v>
                </c:pt>
                <c:pt idx="32">
                  <c:v>13820</c:v>
                </c:pt>
                <c:pt idx="33">
                  <c:v>13850</c:v>
                </c:pt>
                <c:pt idx="34">
                  <c:v>13917.5</c:v>
                </c:pt>
                <c:pt idx="35">
                  <c:v>17072.5</c:v>
                </c:pt>
                <c:pt idx="36">
                  <c:v>19978</c:v>
                </c:pt>
                <c:pt idx="37">
                  <c:v>19978</c:v>
                </c:pt>
              </c:numCache>
            </c:numRef>
          </c:xVal>
          <c:yVal>
            <c:numRef>
              <c:f>Active!$I$21:$I$560</c:f>
              <c:numCache>
                <c:formatCode>General</c:formatCode>
                <c:ptCount val="540"/>
                <c:pt idx="30">
                  <c:v>-2.7540999995835591E-2</c:v>
                </c:pt>
                <c:pt idx="31">
                  <c:v>-2.8467999996792059E-2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45E-4ABA-92CD-53C6A8CD2A65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Active!$F$21:$F$560</c:f>
              <c:numCache>
                <c:formatCode>General</c:formatCode>
                <c:ptCount val="540"/>
                <c:pt idx="0">
                  <c:v>-3</c:v>
                </c:pt>
                <c:pt idx="1">
                  <c:v>-2.5</c:v>
                </c:pt>
                <c:pt idx="2">
                  <c:v>0</c:v>
                </c:pt>
                <c:pt idx="3">
                  <c:v>1.5</c:v>
                </c:pt>
                <c:pt idx="4">
                  <c:v>2</c:v>
                </c:pt>
                <c:pt idx="5">
                  <c:v>8.5</c:v>
                </c:pt>
                <c:pt idx="6">
                  <c:v>9</c:v>
                </c:pt>
                <c:pt idx="7">
                  <c:v>12</c:v>
                </c:pt>
                <c:pt idx="8">
                  <c:v>14</c:v>
                </c:pt>
                <c:pt idx="9">
                  <c:v>35</c:v>
                </c:pt>
                <c:pt idx="10">
                  <c:v>35.5</c:v>
                </c:pt>
                <c:pt idx="11">
                  <c:v>58</c:v>
                </c:pt>
                <c:pt idx="12">
                  <c:v>58.5</c:v>
                </c:pt>
                <c:pt idx="13">
                  <c:v>66.5</c:v>
                </c:pt>
                <c:pt idx="14">
                  <c:v>67</c:v>
                </c:pt>
                <c:pt idx="15">
                  <c:v>1018</c:v>
                </c:pt>
                <c:pt idx="16">
                  <c:v>4202.5</c:v>
                </c:pt>
                <c:pt idx="17">
                  <c:v>5121.5</c:v>
                </c:pt>
                <c:pt idx="18">
                  <c:v>8445.5</c:v>
                </c:pt>
                <c:pt idx="19">
                  <c:v>8592.5</c:v>
                </c:pt>
                <c:pt idx="20">
                  <c:v>8593</c:v>
                </c:pt>
                <c:pt idx="21">
                  <c:v>8605</c:v>
                </c:pt>
                <c:pt idx="22">
                  <c:v>8689.5</c:v>
                </c:pt>
                <c:pt idx="23">
                  <c:v>9692</c:v>
                </c:pt>
                <c:pt idx="24">
                  <c:v>9700.5</c:v>
                </c:pt>
                <c:pt idx="25">
                  <c:v>10779.5</c:v>
                </c:pt>
                <c:pt idx="26">
                  <c:v>10843.5</c:v>
                </c:pt>
                <c:pt idx="27">
                  <c:v>11739.5</c:v>
                </c:pt>
                <c:pt idx="28">
                  <c:v>12608.5</c:v>
                </c:pt>
                <c:pt idx="29">
                  <c:v>12783</c:v>
                </c:pt>
                <c:pt idx="30">
                  <c:v>13791.5</c:v>
                </c:pt>
                <c:pt idx="31">
                  <c:v>13792</c:v>
                </c:pt>
                <c:pt idx="32">
                  <c:v>13820</c:v>
                </c:pt>
                <c:pt idx="33">
                  <c:v>13850</c:v>
                </c:pt>
                <c:pt idx="34">
                  <c:v>13917.5</c:v>
                </c:pt>
                <c:pt idx="35">
                  <c:v>17072.5</c:v>
                </c:pt>
                <c:pt idx="36">
                  <c:v>19978</c:v>
                </c:pt>
                <c:pt idx="37">
                  <c:v>19978</c:v>
                </c:pt>
              </c:numCache>
            </c:numRef>
          </c:xVal>
          <c:yVal>
            <c:numRef>
              <c:f>Active!$J$21:$J$560</c:f>
              <c:numCache>
                <c:formatCode>General</c:formatCode>
                <c:ptCount val="540"/>
                <c:pt idx="2">
                  <c:v>0</c:v>
                </c:pt>
                <c:pt idx="3">
                  <c:v>1.8999999156221747E-5</c:v>
                </c:pt>
                <c:pt idx="4">
                  <c:v>4.9200000648852438E-4</c:v>
                </c:pt>
                <c:pt idx="5">
                  <c:v>3.4476729342713952E-4</c:v>
                </c:pt>
                <c:pt idx="6">
                  <c:v>-6.45226682536304E-5</c:v>
                </c:pt>
                <c:pt idx="7">
                  <c:v>1.1953761713812128E-4</c:v>
                </c:pt>
                <c:pt idx="8">
                  <c:v>-1.55999994603917E-4</c:v>
                </c:pt>
                <c:pt idx="9">
                  <c:v>-4.126598360016942E-4</c:v>
                </c:pt>
                <c:pt idx="10">
                  <c:v>1.051520805049222E-3</c:v>
                </c:pt>
                <c:pt idx="11">
                  <c:v>6.8000008468516171E-5</c:v>
                </c:pt>
                <c:pt idx="12">
                  <c:v>2.4100000155158341E-4</c:v>
                </c:pt>
                <c:pt idx="13">
                  <c:v>-1.4663568435935304E-4</c:v>
                </c:pt>
                <c:pt idx="14">
                  <c:v>4.3283503327984363E-4</c:v>
                </c:pt>
                <c:pt idx="19">
                  <c:v>-1.509500000247499E-2</c:v>
                </c:pt>
                <c:pt idx="20">
                  <c:v>-1.6221999998379033E-2</c:v>
                </c:pt>
                <c:pt idx="23">
                  <c:v>-1.8867999991925899E-2</c:v>
                </c:pt>
                <c:pt idx="24">
                  <c:v>-2.0326999998360407E-2</c:v>
                </c:pt>
                <c:pt idx="25">
                  <c:v>-2.2992999998677988E-2</c:v>
                </c:pt>
                <c:pt idx="26">
                  <c:v>-2.3948999994900078E-2</c:v>
                </c:pt>
                <c:pt idx="27">
                  <c:v>-2.5532999999995809E-2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45E-4ABA-92CD-53C6A8CD2A65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Active!$F$21:$F$560</c:f>
              <c:numCache>
                <c:formatCode>General</c:formatCode>
                <c:ptCount val="540"/>
                <c:pt idx="0">
                  <c:v>-3</c:v>
                </c:pt>
                <c:pt idx="1">
                  <c:v>-2.5</c:v>
                </c:pt>
                <c:pt idx="2">
                  <c:v>0</c:v>
                </c:pt>
                <c:pt idx="3">
                  <c:v>1.5</c:v>
                </c:pt>
                <c:pt idx="4">
                  <c:v>2</c:v>
                </c:pt>
                <c:pt idx="5">
                  <c:v>8.5</c:v>
                </c:pt>
                <c:pt idx="6">
                  <c:v>9</c:v>
                </c:pt>
                <c:pt idx="7">
                  <c:v>12</c:v>
                </c:pt>
                <c:pt idx="8">
                  <c:v>14</c:v>
                </c:pt>
                <c:pt idx="9">
                  <c:v>35</c:v>
                </c:pt>
                <c:pt idx="10">
                  <c:v>35.5</c:v>
                </c:pt>
                <c:pt idx="11">
                  <c:v>58</c:v>
                </c:pt>
                <c:pt idx="12">
                  <c:v>58.5</c:v>
                </c:pt>
                <c:pt idx="13">
                  <c:v>66.5</c:v>
                </c:pt>
                <c:pt idx="14">
                  <c:v>67</c:v>
                </c:pt>
                <c:pt idx="15">
                  <c:v>1018</c:v>
                </c:pt>
                <c:pt idx="16">
                  <c:v>4202.5</c:v>
                </c:pt>
                <c:pt idx="17">
                  <c:v>5121.5</c:v>
                </c:pt>
                <c:pt idx="18">
                  <c:v>8445.5</c:v>
                </c:pt>
                <c:pt idx="19">
                  <c:v>8592.5</c:v>
                </c:pt>
                <c:pt idx="20">
                  <c:v>8593</c:v>
                </c:pt>
                <c:pt idx="21">
                  <c:v>8605</c:v>
                </c:pt>
                <c:pt idx="22">
                  <c:v>8689.5</c:v>
                </c:pt>
                <c:pt idx="23">
                  <c:v>9692</c:v>
                </c:pt>
                <c:pt idx="24">
                  <c:v>9700.5</c:v>
                </c:pt>
                <c:pt idx="25">
                  <c:v>10779.5</c:v>
                </c:pt>
                <c:pt idx="26">
                  <c:v>10843.5</c:v>
                </c:pt>
                <c:pt idx="27">
                  <c:v>11739.5</c:v>
                </c:pt>
                <c:pt idx="28">
                  <c:v>12608.5</c:v>
                </c:pt>
                <c:pt idx="29">
                  <c:v>12783</c:v>
                </c:pt>
                <c:pt idx="30">
                  <c:v>13791.5</c:v>
                </c:pt>
                <c:pt idx="31">
                  <c:v>13792</c:v>
                </c:pt>
                <c:pt idx="32">
                  <c:v>13820</c:v>
                </c:pt>
                <c:pt idx="33">
                  <c:v>13850</c:v>
                </c:pt>
                <c:pt idx="34">
                  <c:v>13917.5</c:v>
                </c:pt>
                <c:pt idx="35">
                  <c:v>17072.5</c:v>
                </c:pt>
                <c:pt idx="36">
                  <c:v>19978</c:v>
                </c:pt>
                <c:pt idx="37">
                  <c:v>19978</c:v>
                </c:pt>
              </c:numCache>
            </c:numRef>
          </c:xVal>
          <c:yVal>
            <c:numRef>
              <c:f>Active!$K$21:$K$560</c:f>
              <c:numCache>
                <c:formatCode>General</c:formatCode>
                <c:ptCount val="540"/>
                <c:pt idx="15">
                  <c:v>-1.4719999962835573E-3</c:v>
                </c:pt>
                <c:pt idx="16">
                  <c:v>-9.1349999929661863E-3</c:v>
                </c:pt>
                <c:pt idx="17">
                  <c:v>-1.186099999176804E-2</c:v>
                </c:pt>
                <c:pt idx="18">
                  <c:v>-1.4956999999412801E-2</c:v>
                </c:pt>
                <c:pt idx="21">
                  <c:v>-1.7469999998866115E-2</c:v>
                </c:pt>
                <c:pt idx="22">
                  <c:v>-1.2432999996235594E-2</c:v>
                </c:pt>
                <c:pt idx="28">
                  <c:v>-2.7158999997482169E-2</c:v>
                </c:pt>
                <c:pt idx="29">
                  <c:v>-2.8481999994255602E-2</c:v>
                </c:pt>
                <c:pt idx="33">
                  <c:v>-3.1599999994796235E-2</c:v>
                </c:pt>
                <c:pt idx="34">
                  <c:v>-3.1344999995781109E-2</c:v>
                </c:pt>
                <c:pt idx="35">
                  <c:v>-4.2414999996253755E-2</c:v>
                </c:pt>
                <c:pt idx="36">
                  <c:v>-5.8311999768193346E-2</c:v>
                </c:pt>
                <c:pt idx="37">
                  <c:v>-5.731200006994186E-2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45E-4ABA-92CD-53C6A8CD2A65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Active!$F$21:$F$560</c:f>
              <c:numCache>
                <c:formatCode>General</c:formatCode>
                <c:ptCount val="540"/>
                <c:pt idx="0">
                  <c:v>-3</c:v>
                </c:pt>
                <c:pt idx="1">
                  <c:v>-2.5</c:v>
                </c:pt>
                <c:pt idx="2">
                  <c:v>0</c:v>
                </c:pt>
                <c:pt idx="3">
                  <c:v>1.5</c:v>
                </c:pt>
                <c:pt idx="4">
                  <c:v>2</c:v>
                </c:pt>
                <c:pt idx="5">
                  <c:v>8.5</c:v>
                </c:pt>
                <c:pt idx="6">
                  <c:v>9</c:v>
                </c:pt>
                <c:pt idx="7">
                  <c:v>12</c:v>
                </c:pt>
                <c:pt idx="8">
                  <c:v>14</c:v>
                </c:pt>
                <c:pt idx="9">
                  <c:v>35</c:v>
                </c:pt>
                <c:pt idx="10">
                  <c:v>35.5</c:v>
                </c:pt>
                <c:pt idx="11">
                  <c:v>58</c:v>
                </c:pt>
                <c:pt idx="12">
                  <c:v>58.5</c:v>
                </c:pt>
                <c:pt idx="13">
                  <c:v>66.5</c:v>
                </c:pt>
                <c:pt idx="14">
                  <c:v>67</c:v>
                </c:pt>
                <c:pt idx="15">
                  <c:v>1018</c:v>
                </c:pt>
                <c:pt idx="16">
                  <c:v>4202.5</c:v>
                </c:pt>
                <c:pt idx="17">
                  <c:v>5121.5</c:v>
                </c:pt>
                <c:pt idx="18">
                  <c:v>8445.5</c:v>
                </c:pt>
                <c:pt idx="19">
                  <c:v>8592.5</c:v>
                </c:pt>
                <c:pt idx="20">
                  <c:v>8593</c:v>
                </c:pt>
                <c:pt idx="21">
                  <c:v>8605</c:v>
                </c:pt>
                <c:pt idx="22">
                  <c:v>8689.5</c:v>
                </c:pt>
                <c:pt idx="23">
                  <c:v>9692</c:v>
                </c:pt>
                <c:pt idx="24">
                  <c:v>9700.5</c:v>
                </c:pt>
                <c:pt idx="25">
                  <c:v>10779.5</c:v>
                </c:pt>
                <c:pt idx="26">
                  <c:v>10843.5</c:v>
                </c:pt>
                <c:pt idx="27">
                  <c:v>11739.5</c:v>
                </c:pt>
                <c:pt idx="28">
                  <c:v>12608.5</c:v>
                </c:pt>
                <c:pt idx="29">
                  <c:v>12783</c:v>
                </c:pt>
                <c:pt idx="30">
                  <c:v>13791.5</c:v>
                </c:pt>
                <c:pt idx="31">
                  <c:v>13792</c:v>
                </c:pt>
                <c:pt idx="32">
                  <c:v>13820</c:v>
                </c:pt>
                <c:pt idx="33">
                  <c:v>13850</c:v>
                </c:pt>
                <c:pt idx="34">
                  <c:v>13917.5</c:v>
                </c:pt>
                <c:pt idx="35">
                  <c:v>17072.5</c:v>
                </c:pt>
                <c:pt idx="36">
                  <c:v>19978</c:v>
                </c:pt>
                <c:pt idx="37">
                  <c:v>19978</c:v>
                </c:pt>
              </c:numCache>
            </c:numRef>
          </c:xVal>
          <c:yVal>
            <c:numRef>
              <c:f>Active!$L$21:$L$560</c:f>
              <c:numCache>
                <c:formatCode>General</c:formatCode>
                <c:ptCount val="5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45E-4ABA-92CD-53C6A8CD2A6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Active!$F$21:$F$560</c:f>
              <c:numCache>
                <c:formatCode>General</c:formatCode>
                <c:ptCount val="540"/>
                <c:pt idx="0">
                  <c:v>-3</c:v>
                </c:pt>
                <c:pt idx="1">
                  <c:v>-2.5</c:v>
                </c:pt>
                <c:pt idx="2">
                  <c:v>0</c:v>
                </c:pt>
                <c:pt idx="3">
                  <c:v>1.5</c:v>
                </c:pt>
                <c:pt idx="4">
                  <c:v>2</c:v>
                </c:pt>
                <c:pt idx="5">
                  <c:v>8.5</c:v>
                </c:pt>
                <c:pt idx="6">
                  <c:v>9</c:v>
                </c:pt>
                <c:pt idx="7">
                  <c:v>12</c:v>
                </c:pt>
                <c:pt idx="8">
                  <c:v>14</c:v>
                </c:pt>
                <c:pt idx="9">
                  <c:v>35</c:v>
                </c:pt>
                <c:pt idx="10">
                  <c:v>35.5</c:v>
                </c:pt>
                <c:pt idx="11">
                  <c:v>58</c:v>
                </c:pt>
                <c:pt idx="12">
                  <c:v>58.5</c:v>
                </c:pt>
                <c:pt idx="13">
                  <c:v>66.5</c:v>
                </c:pt>
                <c:pt idx="14">
                  <c:v>67</c:v>
                </c:pt>
                <c:pt idx="15">
                  <c:v>1018</c:v>
                </c:pt>
                <c:pt idx="16">
                  <c:v>4202.5</c:v>
                </c:pt>
                <c:pt idx="17">
                  <c:v>5121.5</c:v>
                </c:pt>
                <c:pt idx="18">
                  <c:v>8445.5</c:v>
                </c:pt>
                <c:pt idx="19">
                  <c:v>8592.5</c:v>
                </c:pt>
                <c:pt idx="20">
                  <c:v>8593</c:v>
                </c:pt>
                <c:pt idx="21">
                  <c:v>8605</c:v>
                </c:pt>
                <c:pt idx="22">
                  <c:v>8689.5</c:v>
                </c:pt>
                <c:pt idx="23">
                  <c:v>9692</c:v>
                </c:pt>
                <c:pt idx="24">
                  <c:v>9700.5</c:v>
                </c:pt>
                <c:pt idx="25">
                  <c:v>10779.5</c:v>
                </c:pt>
                <c:pt idx="26">
                  <c:v>10843.5</c:v>
                </c:pt>
                <c:pt idx="27">
                  <c:v>11739.5</c:v>
                </c:pt>
                <c:pt idx="28">
                  <c:v>12608.5</c:v>
                </c:pt>
                <c:pt idx="29">
                  <c:v>12783</c:v>
                </c:pt>
                <c:pt idx="30">
                  <c:v>13791.5</c:v>
                </c:pt>
                <c:pt idx="31">
                  <c:v>13792</c:v>
                </c:pt>
                <c:pt idx="32">
                  <c:v>13820</c:v>
                </c:pt>
                <c:pt idx="33">
                  <c:v>13850</c:v>
                </c:pt>
                <c:pt idx="34">
                  <c:v>13917.5</c:v>
                </c:pt>
                <c:pt idx="35">
                  <c:v>17072.5</c:v>
                </c:pt>
                <c:pt idx="36">
                  <c:v>19978</c:v>
                </c:pt>
                <c:pt idx="37">
                  <c:v>19978</c:v>
                </c:pt>
              </c:numCache>
            </c:numRef>
          </c:xVal>
          <c:yVal>
            <c:numRef>
              <c:f>Active!$M$21:$M$560</c:f>
              <c:numCache>
                <c:formatCode>General</c:formatCode>
                <c:ptCount val="5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45E-4ABA-92CD-53C6A8CD2A6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Active!$F$21:$F$560</c:f>
              <c:numCache>
                <c:formatCode>General</c:formatCode>
                <c:ptCount val="540"/>
                <c:pt idx="0">
                  <c:v>-3</c:v>
                </c:pt>
                <c:pt idx="1">
                  <c:v>-2.5</c:v>
                </c:pt>
                <c:pt idx="2">
                  <c:v>0</c:v>
                </c:pt>
                <c:pt idx="3">
                  <c:v>1.5</c:v>
                </c:pt>
                <c:pt idx="4">
                  <c:v>2</c:v>
                </c:pt>
                <c:pt idx="5">
                  <c:v>8.5</c:v>
                </c:pt>
                <c:pt idx="6">
                  <c:v>9</c:v>
                </c:pt>
                <c:pt idx="7">
                  <c:v>12</c:v>
                </c:pt>
                <c:pt idx="8">
                  <c:v>14</c:v>
                </c:pt>
                <c:pt idx="9">
                  <c:v>35</c:v>
                </c:pt>
                <c:pt idx="10">
                  <c:v>35.5</c:v>
                </c:pt>
                <c:pt idx="11">
                  <c:v>58</c:v>
                </c:pt>
                <c:pt idx="12">
                  <c:v>58.5</c:v>
                </c:pt>
                <c:pt idx="13">
                  <c:v>66.5</c:v>
                </c:pt>
                <c:pt idx="14">
                  <c:v>67</c:v>
                </c:pt>
                <c:pt idx="15">
                  <c:v>1018</c:v>
                </c:pt>
                <c:pt idx="16">
                  <c:v>4202.5</c:v>
                </c:pt>
                <c:pt idx="17">
                  <c:v>5121.5</c:v>
                </c:pt>
                <c:pt idx="18">
                  <c:v>8445.5</c:v>
                </c:pt>
                <c:pt idx="19">
                  <c:v>8592.5</c:v>
                </c:pt>
                <c:pt idx="20">
                  <c:v>8593</c:v>
                </c:pt>
                <c:pt idx="21">
                  <c:v>8605</c:v>
                </c:pt>
                <c:pt idx="22">
                  <c:v>8689.5</c:v>
                </c:pt>
                <c:pt idx="23">
                  <c:v>9692</c:v>
                </c:pt>
                <c:pt idx="24">
                  <c:v>9700.5</c:v>
                </c:pt>
                <c:pt idx="25">
                  <c:v>10779.5</c:v>
                </c:pt>
                <c:pt idx="26">
                  <c:v>10843.5</c:v>
                </c:pt>
                <c:pt idx="27">
                  <c:v>11739.5</c:v>
                </c:pt>
                <c:pt idx="28">
                  <c:v>12608.5</c:v>
                </c:pt>
                <c:pt idx="29">
                  <c:v>12783</c:v>
                </c:pt>
                <c:pt idx="30">
                  <c:v>13791.5</c:v>
                </c:pt>
                <c:pt idx="31">
                  <c:v>13792</c:v>
                </c:pt>
                <c:pt idx="32">
                  <c:v>13820</c:v>
                </c:pt>
                <c:pt idx="33">
                  <c:v>13850</c:v>
                </c:pt>
                <c:pt idx="34">
                  <c:v>13917.5</c:v>
                </c:pt>
                <c:pt idx="35">
                  <c:v>17072.5</c:v>
                </c:pt>
                <c:pt idx="36">
                  <c:v>19978</c:v>
                </c:pt>
                <c:pt idx="37">
                  <c:v>19978</c:v>
                </c:pt>
              </c:numCache>
            </c:numRef>
          </c:xVal>
          <c:yVal>
            <c:numRef>
              <c:f>Active!$N$21:$N$560</c:f>
              <c:numCache>
                <c:formatCode>General</c:formatCode>
                <c:ptCount val="5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45E-4ABA-92CD-53C6A8CD2A6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Active!$F$21:$F$560</c:f>
              <c:numCache>
                <c:formatCode>General</c:formatCode>
                <c:ptCount val="540"/>
                <c:pt idx="0">
                  <c:v>-3</c:v>
                </c:pt>
                <c:pt idx="1">
                  <c:v>-2.5</c:v>
                </c:pt>
                <c:pt idx="2">
                  <c:v>0</c:v>
                </c:pt>
                <c:pt idx="3">
                  <c:v>1.5</c:v>
                </c:pt>
                <c:pt idx="4">
                  <c:v>2</c:v>
                </c:pt>
                <c:pt idx="5">
                  <c:v>8.5</c:v>
                </c:pt>
                <c:pt idx="6">
                  <c:v>9</c:v>
                </c:pt>
                <c:pt idx="7">
                  <c:v>12</c:v>
                </c:pt>
                <c:pt idx="8">
                  <c:v>14</c:v>
                </c:pt>
                <c:pt idx="9">
                  <c:v>35</c:v>
                </c:pt>
                <c:pt idx="10">
                  <c:v>35.5</c:v>
                </c:pt>
                <c:pt idx="11">
                  <c:v>58</c:v>
                </c:pt>
                <c:pt idx="12">
                  <c:v>58.5</c:v>
                </c:pt>
                <c:pt idx="13">
                  <c:v>66.5</c:v>
                </c:pt>
                <c:pt idx="14">
                  <c:v>67</c:v>
                </c:pt>
                <c:pt idx="15">
                  <c:v>1018</c:v>
                </c:pt>
                <c:pt idx="16">
                  <c:v>4202.5</c:v>
                </c:pt>
                <c:pt idx="17">
                  <c:v>5121.5</c:v>
                </c:pt>
                <c:pt idx="18">
                  <c:v>8445.5</c:v>
                </c:pt>
                <c:pt idx="19">
                  <c:v>8592.5</c:v>
                </c:pt>
                <c:pt idx="20">
                  <c:v>8593</c:v>
                </c:pt>
                <c:pt idx="21">
                  <c:v>8605</c:v>
                </c:pt>
                <c:pt idx="22">
                  <c:v>8689.5</c:v>
                </c:pt>
                <c:pt idx="23">
                  <c:v>9692</c:v>
                </c:pt>
                <c:pt idx="24">
                  <c:v>9700.5</c:v>
                </c:pt>
                <c:pt idx="25">
                  <c:v>10779.5</c:v>
                </c:pt>
                <c:pt idx="26">
                  <c:v>10843.5</c:v>
                </c:pt>
                <c:pt idx="27">
                  <c:v>11739.5</c:v>
                </c:pt>
                <c:pt idx="28">
                  <c:v>12608.5</c:v>
                </c:pt>
                <c:pt idx="29">
                  <c:v>12783</c:v>
                </c:pt>
                <c:pt idx="30">
                  <c:v>13791.5</c:v>
                </c:pt>
                <c:pt idx="31">
                  <c:v>13792</c:v>
                </c:pt>
                <c:pt idx="32">
                  <c:v>13820</c:v>
                </c:pt>
                <c:pt idx="33">
                  <c:v>13850</c:v>
                </c:pt>
                <c:pt idx="34">
                  <c:v>13917.5</c:v>
                </c:pt>
                <c:pt idx="35">
                  <c:v>17072.5</c:v>
                </c:pt>
                <c:pt idx="36">
                  <c:v>19978</c:v>
                </c:pt>
                <c:pt idx="37">
                  <c:v>19978</c:v>
                </c:pt>
              </c:numCache>
            </c:numRef>
          </c:xVal>
          <c:yVal>
            <c:numRef>
              <c:f>Active!$O$21:$O$560</c:f>
              <c:numCache>
                <c:formatCode>General</c:formatCode>
                <c:ptCount val="540"/>
                <c:pt idx="0">
                  <c:v>1.6791177991450311E-3</c:v>
                </c:pt>
                <c:pt idx="1">
                  <c:v>1.6778901840038361E-3</c:v>
                </c:pt>
                <c:pt idx="2">
                  <c:v>1.6717521082978606E-3</c:v>
                </c:pt>
                <c:pt idx="3">
                  <c:v>1.6680692628742754E-3</c:v>
                </c:pt>
                <c:pt idx="4">
                  <c:v>1.6668416477330803E-3</c:v>
                </c:pt>
                <c:pt idx="5">
                  <c:v>1.6508826508975442E-3</c:v>
                </c:pt>
                <c:pt idx="6">
                  <c:v>1.6496550357563491E-3</c:v>
                </c:pt>
                <c:pt idx="7">
                  <c:v>1.6422893449091788E-3</c:v>
                </c:pt>
                <c:pt idx="8">
                  <c:v>1.6373788843443984E-3</c:v>
                </c:pt>
                <c:pt idx="9">
                  <c:v>1.5858190484142052E-3</c:v>
                </c:pt>
                <c:pt idx="10">
                  <c:v>1.5845914332730101E-3</c:v>
                </c:pt>
                <c:pt idx="11">
                  <c:v>1.5293487519192316E-3</c:v>
                </c:pt>
                <c:pt idx="12">
                  <c:v>1.5281211367780365E-3</c:v>
                </c:pt>
                <c:pt idx="13">
                  <c:v>1.5084792945189152E-3</c:v>
                </c:pt>
                <c:pt idx="14">
                  <c:v>1.5072516793777201E-3</c:v>
                </c:pt>
                <c:pt idx="15">
                  <c:v>-8.276723191753179E-4</c:v>
                </c:pt>
                <c:pt idx="16">
                  <c:v>-8.6463531534467699E-3</c:v>
                </c:pt>
                <c:pt idx="17">
                  <c:v>-1.0902709782963323E-2</c:v>
                </c:pt>
                <c:pt idx="18">
                  <c:v>-1.9063895241628201E-2</c:v>
                </c:pt>
                <c:pt idx="19">
                  <c:v>-1.942481409313955E-2</c:v>
                </c:pt>
                <c:pt idx="20">
                  <c:v>-1.9426041708280752E-2</c:v>
                </c:pt>
                <c:pt idx="21">
                  <c:v>-1.9455504471669431E-2</c:v>
                </c:pt>
                <c:pt idx="22">
                  <c:v>-1.9662971430531397E-2</c:v>
                </c:pt>
                <c:pt idx="23">
                  <c:v>-2.2124339788627531E-2</c:v>
                </c:pt>
                <c:pt idx="24">
                  <c:v>-2.2145209246027843E-2</c:v>
                </c:pt>
                <c:pt idx="25">
                  <c:v>-2.4794402720726826E-2</c:v>
                </c:pt>
                <c:pt idx="26">
                  <c:v>-2.4951537458799793E-2</c:v>
                </c:pt>
                <c:pt idx="27">
                  <c:v>-2.7151423791821373E-2</c:v>
                </c:pt>
                <c:pt idx="28">
                  <c:v>-2.9285018907218421E-2</c:v>
                </c:pt>
                <c:pt idx="29">
                  <c:v>-2.9713456591495498E-2</c:v>
                </c:pt>
                <c:pt idx="30">
                  <c:v>-3.2189556331285972E-2</c:v>
                </c:pt>
                <c:pt idx="31">
                  <c:v>-3.2190783946427166E-2</c:v>
                </c:pt>
                <c:pt idx="32">
                  <c:v>-3.2259530394334095E-2</c:v>
                </c:pt>
                <c:pt idx="33">
                  <c:v>-3.2333187302805794E-2</c:v>
                </c:pt>
                <c:pt idx="34">
                  <c:v>-3.2498915346867129E-2</c:v>
                </c:pt>
                <c:pt idx="35">
                  <c:v>-4.0245166887808076E-2</c:v>
                </c:pt>
                <c:pt idx="36">
                  <c:v>-4.7378838473292668E-2</c:v>
                </c:pt>
                <c:pt idx="37">
                  <c:v>-4.7378838473292668E-2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45E-4ABA-92CD-53C6A8CD2A6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Active!$F$21:$F$560</c:f>
              <c:numCache>
                <c:formatCode>General</c:formatCode>
                <c:ptCount val="540"/>
                <c:pt idx="0">
                  <c:v>-3</c:v>
                </c:pt>
                <c:pt idx="1">
                  <c:v>-2.5</c:v>
                </c:pt>
                <c:pt idx="2">
                  <c:v>0</c:v>
                </c:pt>
                <c:pt idx="3">
                  <c:v>1.5</c:v>
                </c:pt>
                <c:pt idx="4">
                  <c:v>2</c:v>
                </c:pt>
                <c:pt idx="5">
                  <c:v>8.5</c:v>
                </c:pt>
                <c:pt idx="6">
                  <c:v>9</c:v>
                </c:pt>
                <c:pt idx="7">
                  <c:v>12</c:v>
                </c:pt>
                <c:pt idx="8">
                  <c:v>14</c:v>
                </c:pt>
                <c:pt idx="9">
                  <c:v>35</c:v>
                </c:pt>
                <c:pt idx="10">
                  <c:v>35.5</c:v>
                </c:pt>
                <c:pt idx="11">
                  <c:v>58</c:v>
                </c:pt>
                <c:pt idx="12">
                  <c:v>58.5</c:v>
                </c:pt>
                <c:pt idx="13">
                  <c:v>66.5</c:v>
                </c:pt>
                <c:pt idx="14">
                  <c:v>67</c:v>
                </c:pt>
                <c:pt idx="15">
                  <c:v>1018</c:v>
                </c:pt>
                <c:pt idx="16">
                  <c:v>4202.5</c:v>
                </c:pt>
                <c:pt idx="17">
                  <c:v>5121.5</c:v>
                </c:pt>
                <c:pt idx="18">
                  <c:v>8445.5</c:v>
                </c:pt>
                <c:pt idx="19">
                  <c:v>8592.5</c:v>
                </c:pt>
                <c:pt idx="20">
                  <c:v>8593</c:v>
                </c:pt>
                <c:pt idx="21">
                  <c:v>8605</c:v>
                </c:pt>
                <c:pt idx="22">
                  <c:v>8689.5</c:v>
                </c:pt>
                <c:pt idx="23">
                  <c:v>9692</c:v>
                </c:pt>
                <c:pt idx="24">
                  <c:v>9700.5</c:v>
                </c:pt>
                <c:pt idx="25">
                  <c:v>10779.5</c:v>
                </c:pt>
                <c:pt idx="26">
                  <c:v>10843.5</c:v>
                </c:pt>
                <c:pt idx="27">
                  <c:v>11739.5</c:v>
                </c:pt>
                <c:pt idx="28">
                  <c:v>12608.5</c:v>
                </c:pt>
                <c:pt idx="29">
                  <c:v>12783</c:v>
                </c:pt>
                <c:pt idx="30">
                  <c:v>13791.5</c:v>
                </c:pt>
                <c:pt idx="31">
                  <c:v>13792</c:v>
                </c:pt>
                <c:pt idx="32">
                  <c:v>13820</c:v>
                </c:pt>
                <c:pt idx="33">
                  <c:v>13850</c:v>
                </c:pt>
                <c:pt idx="34">
                  <c:v>13917.5</c:v>
                </c:pt>
                <c:pt idx="35">
                  <c:v>17072.5</c:v>
                </c:pt>
                <c:pt idx="36">
                  <c:v>19978</c:v>
                </c:pt>
                <c:pt idx="37">
                  <c:v>19978</c:v>
                </c:pt>
              </c:numCache>
            </c:numRef>
          </c:xVal>
          <c:yVal>
            <c:numRef>
              <c:f>Active!$U$21:$U$560</c:f>
              <c:numCache>
                <c:formatCode>General</c:formatCode>
                <c:ptCount val="540"/>
                <c:pt idx="0">
                  <c:v>-1.557722338475287E-3</c:v>
                </c:pt>
                <c:pt idx="1">
                  <c:v>-3.500907274428755E-3</c:v>
                </c:pt>
                <c:pt idx="32" formatCode="0.0000">
                  <c:v>-9.979999995266553E-3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45E-4ABA-92CD-53C6A8CD2A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7692048"/>
        <c:axId val="1"/>
      </c:scatterChart>
      <c:valAx>
        <c:axId val="7176920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64578572165177"/>
              <c:y val="0.848487676414185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162230671736375E-2"/>
              <c:y val="0.404041818005072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769204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686972113276713"/>
          <c:y val="0.9023597302862395"/>
          <c:w val="0.60963324451363732"/>
          <c:h val="6.73404208312344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V0342 UMa -- O-C Diagr.</a:t>
            </a:r>
          </a:p>
        </c:rich>
      </c:tx>
      <c:layout>
        <c:manualLayout>
          <c:xMode val="edge"/>
          <c:yMode val="edge"/>
          <c:x val="0.37642638776616799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74286916645522"/>
          <c:y val="0.25252608285354472"/>
          <c:w val="0.83270065042361086"/>
          <c:h val="0.5050521657070894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(old)'!$F$21:$F$55</c:f>
              <c:numCache>
                <c:formatCode>General</c:formatCode>
                <c:ptCount val="35"/>
                <c:pt idx="0">
                  <c:v>-3</c:v>
                </c:pt>
                <c:pt idx="1">
                  <c:v>-2.5</c:v>
                </c:pt>
                <c:pt idx="2">
                  <c:v>0</c:v>
                </c:pt>
                <c:pt idx="3">
                  <c:v>1.5</c:v>
                </c:pt>
                <c:pt idx="4">
                  <c:v>2</c:v>
                </c:pt>
                <c:pt idx="5">
                  <c:v>8.5</c:v>
                </c:pt>
                <c:pt idx="6">
                  <c:v>9</c:v>
                </c:pt>
                <c:pt idx="7">
                  <c:v>12</c:v>
                </c:pt>
                <c:pt idx="8">
                  <c:v>14</c:v>
                </c:pt>
                <c:pt idx="9">
                  <c:v>35</c:v>
                </c:pt>
                <c:pt idx="10">
                  <c:v>35.5</c:v>
                </c:pt>
                <c:pt idx="11">
                  <c:v>58</c:v>
                </c:pt>
                <c:pt idx="12">
                  <c:v>58.5</c:v>
                </c:pt>
                <c:pt idx="13">
                  <c:v>66.5</c:v>
                </c:pt>
                <c:pt idx="14">
                  <c:v>67</c:v>
                </c:pt>
                <c:pt idx="15">
                  <c:v>1018</c:v>
                </c:pt>
                <c:pt idx="16">
                  <c:v>4202.5</c:v>
                </c:pt>
                <c:pt idx="17">
                  <c:v>5121.5</c:v>
                </c:pt>
                <c:pt idx="18">
                  <c:v>8445.5</c:v>
                </c:pt>
                <c:pt idx="19">
                  <c:v>8592.5</c:v>
                </c:pt>
                <c:pt idx="20">
                  <c:v>8593</c:v>
                </c:pt>
                <c:pt idx="21">
                  <c:v>8605</c:v>
                </c:pt>
                <c:pt idx="22">
                  <c:v>8689.5</c:v>
                </c:pt>
                <c:pt idx="23">
                  <c:v>9692</c:v>
                </c:pt>
                <c:pt idx="24">
                  <c:v>9700.5</c:v>
                </c:pt>
                <c:pt idx="25">
                  <c:v>10779.5</c:v>
                </c:pt>
                <c:pt idx="26">
                  <c:v>10843.5</c:v>
                </c:pt>
                <c:pt idx="27">
                  <c:v>11739.5</c:v>
                </c:pt>
                <c:pt idx="28">
                  <c:v>13820</c:v>
                </c:pt>
                <c:pt idx="29">
                  <c:v>12608.5</c:v>
                </c:pt>
                <c:pt idx="30">
                  <c:v>12783</c:v>
                </c:pt>
                <c:pt idx="31">
                  <c:v>13791.5</c:v>
                </c:pt>
                <c:pt idx="32">
                  <c:v>13792</c:v>
                </c:pt>
                <c:pt idx="33">
                  <c:v>13850</c:v>
                </c:pt>
                <c:pt idx="34">
                  <c:v>13917.5</c:v>
                </c:pt>
              </c:numCache>
            </c:numRef>
          </c:xVal>
          <c:yVal>
            <c:numRef>
              <c:f>'A (old)'!$H$21:$H$55</c:f>
              <c:numCache>
                <c:formatCode>General</c:formatCode>
                <c:ptCount val="35"/>
                <c:pt idx="0">
                  <c:v>-1.557722338475287E-3</c:v>
                </c:pt>
                <c:pt idx="1">
                  <c:v>-3.500907274428755E-3</c:v>
                </c:pt>
                <c:pt idx="2">
                  <c:v>0</c:v>
                </c:pt>
                <c:pt idx="3">
                  <c:v>1.8999999156221747E-5</c:v>
                </c:pt>
                <c:pt idx="4">
                  <c:v>4.9200000648852438E-4</c:v>
                </c:pt>
                <c:pt idx="5">
                  <c:v>3.4476729342713952E-4</c:v>
                </c:pt>
                <c:pt idx="6">
                  <c:v>-6.45226682536304E-5</c:v>
                </c:pt>
                <c:pt idx="7">
                  <c:v>1.1953761713812128E-4</c:v>
                </c:pt>
                <c:pt idx="8">
                  <c:v>-1.55999994603917E-4</c:v>
                </c:pt>
                <c:pt idx="9">
                  <c:v>-4.126598360016942E-4</c:v>
                </c:pt>
                <c:pt idx="10">
                  <c:v>1.051520805049222E-3</c:v>
                </c:pt>
                <c:pt idx="11">
                  <c:v>6.8000008468516171E-5</c:v>
                </c:pt>
                <c:pt idx="12">
                  <c:v>2.4100000155158341E-4</c:v>
                </c:pt>
                <c:pt idx="13">
                  <c:v>-1.4663568435935304E-4</c:v>
                </c:pt>
                <c:pt idx="14">
                  <c:v>4.3283503327984363E-4</c:v>
                </c:pt>
                <c:pt idx="15">
                  <c:v>-1.4719999962835573E-3</c:v>
                </c:pt>
                <c:pt idx="18">
                  <c:v>-1.4956999999412801E-2</c:v>
                </c:pt>
                <c:pt idx="19">
                  <c:v>-1.509500000247499E-2</c:v>
                </c:pt>
                <c:pt idx="20">
                  <c:v>-1.6221999998379033E-2</c:v>
                </c:pt>
                <c:pt idx="21">
                  <c:v>-1.7469999998866115E-2</c:v>
                </c:pt>
                <c:pt idx="22">
                  <c:v>-1.2432999996235594E-2</c:v>
                </c:pt>
                <c:pt idx="23">
                  <c:v>-1.8867999991925899E-2</c:v>
                </c:pt>
                <c:pt idx="24">
                  <c:v>-2.0326999998360407E-2</c:v>
                </c:pt>
                <c:pt idx="25">
                  <c:v>-2.2992999998677988E-2</c:v>
                </c:pt>
                <c:pt idx="26">
                  <c:v>-2.3948999994900078E-2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7D-455D-86EB-5D9CCD1A61A1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(old)'!$F$21:$F$55</c:f>
              <c:numCache>
                <c:formatCode>General</c:formatCode>
                <c:ptCount val="35"/>
                <c:pt idx="0">
                  <c:v>-3</c:v>
                </c:pt>
                <c:pt idx="1">
                  <c:v>-2.5</c:v>
                </c:pt>
                <c:pt idx="2">
                  <c:v>0</c:v>
                </c:pt>
                <c:pt idx="3">
                  <c:v>1.5</c:v>
                </c:pt>
                <c:pt idx="4">
                  <c:v>2</c:v>
                </c:pt>
                <c:pt idx="5">
                  <c:v>8.5</c:v>
                </c:pt>
                <c:pt idx="6">
                  <c:v>9</c:v>
                </c:pt>
                <c:pt idx="7">
                  <c:v>12</c:v>
                </c:pt>
                <c:pt idx="8">
                  <c:v>14</c:v>
                </c:pt>
                <c:pt idx="9">
                  <c:v>35</c:v>
                </c:pt>
                <c:pt idx="10">
                  <c:v>35.5</c:v>
                </c:pt>
                <c:pt idx="11">
                  <c:v>58</c:v>
                </c:pt>
                <c:pt idx="12">
                  <c:v>58.5</c:v>
                </c:pt>
                <c:pt idx="13">
                  <c:v>66.5</c:v>
                </c:pt>
                <c:pt idx="14">
                  <c:v>67</c:v>
                </c:pt>
                <c:pt idx="15">
                  <c:v>1018</c:v>
                </c:pt>
                <c:pt idx="16">
                  <c:v>4202.5</c:v>
                </c:pt>
                <c:pt idx="17">
                  <c:v>5121.5</c:v>
                </c:pt>
                <c:pt idx="18">
                  <c:v>8445.5</c:v>
                </c:pt>
                <c:pt idx="19">
                  <c:v>8592.5</c:v>
                </c:pt>
                <c:pt idx="20">
                  <c:v>8593</c:v>
                </c:pt>
                <c:pt idx="21">
                  <c:v>8605</c:v>
                </c:pt>
                <c:pt idx="22">
                  <c:v>8689.5</c:v>
                </c:pt>
                <c:pt idx="23">
                  <c:v>9692</c:v>
                </c:pt>
                <c:pt idx="24">
                  <c:v>9700.5</c:v>
                </c:pt>
                <c:pt idx="25">
                  <c:v>10779.5</c:v>
                </c:pt>
                <c:pt idx="26">
                  <c:v>10843.5</c:v>
                </c:pt>
                <c:pt idx="27">
                  <c:v>11739.5</c:v>
                </c:pt>
                <c:pt idx="28">
                  <c:v>13820</c:v>
                </c:pt>
                <c:pt idx="29">
                  <c:v>12608.5</c:v>
                </c:pt>
                <c:pt idx="30">
                  <c:v>12783</c:v>
                </c:pt>
                <c:pt idx="31">
                  <c:v>13791.5</c:v>
                </c:pt>
                <c:pt idx="32">
                  <c:v>13792</c:v>
                </c:pt>
                <c:pt idx="33">
                  <c:v>13850</c:v>
                </c:pt>
                <c:pt idx="34">
                  <c:v>13917.5</c:v>
                </c:pt>
              </c:numCache>
            </c:numRef>
          </c:xVal>
          <c:yVal>
            <c:numRef>
              <c:f>'A (old)'!$I$21:$I$55</c:f>
              <c:numCache>
                <c:formatCode>General</c:formatCode>
                <c:ptCount val="35"/>
                <c:pt idx="16">
                  <c:v>-9.1349999929661863E-3</c:v>
                </c:pt>
                <c:pt idx="17">
                  <c:v>-1.186099999176804E-2</c:v>
                </c:pt>
                <c:pt idx="28">
                  <c:v>-9.979999995266553E-3</c:v>
                </c:pt>
                <c:pt idx="29">
                  <c:v>-2.7158999997482169E-2</c:v>
                </c:pt>
                <c:pt idx="30">
                  <c:v>-2.8481999994255602E-2</c:v>
                </c:pt>
                <c:pt idx="31">
                  <c:v>-2.7540999995835591E-2</c:v>
                </c:pt>
                <c:pt idx="32">
                  <c:v>-2.8467999996792059E-2</c:v>
                </c:pt>
                <c:pt idx="33">
                  <c:v>-3.1599999994796235E-2</c:v>
                </c:pt>
                <c:pt idx="34">
                  <c:v>-3.1344999995781109E-2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F7D-455D-86EB-5D9CCD1A61A1}"/>
            </c:ext>
          </c:extLst>
        </c:ser>
        <c:ser>
          <c:idx val="2"/>
          <c:order val="2"/>
          <c:tx>
            <c:strRef>
              <c:f>'A (old)'!$J$20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 (old)'!$F$21:$F$55</c:f>
              <c:numCache>
                <c:formatCode>General</c:formatCode>
                <c:ptCount val="35"/>
                <c:pt idx="0">
                  <c:v>-3</c:v>
                </c:pt>
                <c:pt idx="1">
                  <c:v>-2.5</c:v>
                </c:pt>
                <c:pt idx="2">
                  <c:v>0</c:v>
                </c:pt>
                <c:pt idx="3">
                  <c:v>1.5</c:v>
                </c:pt>
                <c:pt idx="4">
                  <c:v>2</c:v>
                </c:pt>
                <c:pt idx="5">
                  <c:v>8.5</c:v>
                </c:pt>
                <c:pt idx="6">
                  <c:v>9</c:v>
                </c:pt>
                <c:pt idx="7">
                  <c:v>12</c:v>
                </c:pt>
                <c:pt idx="8">
                  <c:v>14</c:v>
                </c:pt>
                <c:pt idx="9">
                  <c:v>35</c:v>
                </c:pt>
                <c:pt idx="10">
                  <c:v>35.5</c:v>
                </c:pt>
                <c:pt idx="11">
                  <c:v>58</c:v>
                </c:pt>
                <c:pt idx="12">
                  <c:v>58.5</c:v>
                </c:pt>
                <c:pt idx="13">
                  <c:v>66.5</c:v>
                </c:pt>
                <c:pt idx="14">
                  <c:v>67</c:v>
                </c:pt>
                <c:pt idx="15">
                  <c:v>1018</c:v>
                </c:pt>
                <c:pt idx="16">
                  <c:v>4202.5</c:v>
                </c:pt>
                <c:pt idx="17">
                  <c:v>5121.5</c:v>
                </c:pt>
                <c:pt idx="18">
                  <c:v>8445.5</c:v>
                </c:pt>
                <c:pt idx="19">
                  <c:v>8592.5</c:v>
                </c:pt>
                <c:pt idx="20">
                  <c:v>8593</c:v>
                </c:pt>
                <c:pt idx="21">
                  <c:v>8605</c:v>
                </c:pt>
                <c:pt idx="22">
                  <c:v>8689.5</c:v>
                </c:pt>
                <c:pt idx="23">
                  <c:v>9692</c:v>
                </c:pt>
                <c:pt idx="24">
                  <c:v>9700.5</c:v>
                </c:pt>
                <c:pt idx="25">
                  <c:v>10779.5</c:v>
                </c:pt>
                <c:pt idx="26">
                  <c:v>10843.5</c:v>
                </c:pt>
                <c:pt idx="27">
                  <c:v>11739.5</c:v>
                </c:pt>
                <c:pt idx="28">
                  <c:v>13820</c:v>
                </c:pt>
                <c:pt idx="29">
                  <c:v>12608.5</c:v>
                </c:pt>
                <c:pt idx="30">
                  <c:v>12783</c:v>
                </c:pt>
                <c:pt idx="31">
                  <c:v>13791.5</c:v>
                </c:pt>
                <c:pt idx="32">
                  <c:v>13792</c:v>
                </c:pt>
                <c:pt idx="33">
                  <c:v>13850</c:v>
                </c:pt>
                <c:pt idx="34">
                  <c:v>13917.5</c:v>
                </c:pt>
              </c:numCache>
            </c:numRef>
          </c:xVal>
          <c:yVal>
            <c:numRef>
              <c:f>'A (old)'!$J$21:$J$55</c:f>
              <c:numCache>
                <c:formatCode>General</c:formatCode>
                <c:ptCount val="3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F7D-455D-86EB-5D9CCD1A61A1}"/>
            </c:ext>
          </c:extLst>
        </c:ser>
        <c:ser>
          <c:idx val="3"/>
          <c:order val="3"/>
          <c:tx>
            <c:strRef>
              <c:f>'A (old)'!$K$20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(old)'!$F$21:$F$55</c:f>
              <c:numCache>
                <c:formatCode>General</c:formatCode>
                <c:ptCount val="35"/>
                <c:pt idx="0">
                  <c:v>-3</c:v>
                </c:pt>
                <c:pt idx="1">
                  <c:v>-2.5</c:v>
                </c:pt>
                <c:pt idx="2">
                  <c:v>0</c:v>
                </c:pt>
                <c:pt idx="3">
                  <c:v>1.5</c:v>
                </c:pt>
                <c:pt idx="4">
                  <c:v>2</c:v>
                </c:pt>
                <c:pt idx="5">
                  <c:v>8.5</c:v>
                </c:pt>
                <c:pt idx="6">
                  <c:v>9</c:v>
                </c:pt>
                <c:pt idx="7">
                  <c:v>12</c:v>
                </c:pt>
                <c:pt idx="8">
                  <c:v>14</c:v>
                </c:pt>
                <c:pt idx="9">
                  <c:v>35</c:v>
                </c:pt>
                <c:pt idx="10">
                  <c:v>35.5</c:v>
                </c:pt>
                <c:pt idx="11">
                  <c:v>58</c:v>
                </c:pt>
                <c:pt idx="12">
                  <c:v>58.5</c:v>
                </c:pt>
                <c:pt idx="13">
                  <c:v>66.5</c:v>
                </c:pt>
                <c:pt idx="14">
                  <c:v>67</c:v>
                </c:pt>
                <c:pt idx="15">
                  <c:v>1018</c:v>
                </c:pt>
                <c:pt idx="16">
                  <c:v>4202.5</c:v>
                </c:pt>
                <c:pt idx="17">
                  <c:v>5121.5</c:v>
                </c:pt>
                <c:pt idx="18">
                  <c:v>8445.5</c:v>
                </c:pt>
                <c:pt idx="19">
                  <c:v>8592.5</c:v>
                </c:pt>
                <c:pt idx="20">
                  <c:v>8593</c:v>
                </c:pt>
                <c:pt idx="21">
                  <c:v>8605</c:v>
                </c:pt>
                <c:pt idx="22">
                  <c:v>8689.5</c:v>
                </c:pt>
                <c:pt idx="23">
                  <c:v>9692</c:v>
                </c:pt>
                <c:pt idx="24">
                  <c:v>9700.5</c:v>
                </c:pt>
                <c:pt idx="25">
                  <c:v>10779.5</c:v>
                </c:pt>
                <c:pt idx="26">
                  <c:v>10843.5</c:v>
                </c:pt>
                <c:pt idx="27">
                  <c:v>11739.5</c:v>
                </c:pt>
                <c:pt idx="28">
                  <c:v>13820</c:v>
                </c:pt>
                <c:pt idx="29">
                  <c:v>12608.5</c:v>
                </c:pt>
                <c:pt idx="30">
                  <c:v>12783</c:v>
                </c:pt>
                <c:pt idx="31">
                  <c:v>13791.5</c:v>
                </c:pt>
                <c:pt idx="32">
                  <c:v>13792</c:v>
                </c:pt>
                <c:pt idx="33">
                  <c:v>13850</c:v>
                </c:pt>
                <c:pt idx="34">
                  <c:v>13917.5</c:v>
                </c:pt>
              </c:numCache>
            </c:numRef>
          </c:xVal>
          <c:yVal>
            <c:numRef>
              <c:f>'A (old)'!$K$21:$K$55</c:f>
              <c:numCache>
                <c:formatCode>General</c:formatCode>
                <c:ptCount val="3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F7D-455D-86EB-5D9CCD1A61A1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(old)'!$F$21:$F$55</c:f>
              <c:numCache>
                <c:formatCode>General</c:formatCode>
                <c:ptCount val="35"/>
                <c:pt idx="0">
                  <c:v>-3</c:v>
                </c:pt>
                <c:pt idx="1">
                  <c:v>-2.5</c:v>
                </c:pt>
                <c:pt idx="2">
                  <c:v>0</c:v>
                </c:pt>
                <c:pt idx="3">
                  <c:v>1.5</c:v>
                </c:pt>
                <c:pt idx="4">
                  <c:v>2</c:v>
                </c:pt>
                <c:pt idx="5">
                  <c:v>8.5</c:v>
                </c:pt>
                <c:pt idx="6">
                  <c:v>9</c:v>
                </c:pt>
                <c:pt idx="7">
                  <c:v>12</c:v>
                </c:pt>
                <c:pt idx="8">
                  <c:v>14</c:v>
                </c:pt>
                <c:pt idx="9">
                  <c:v>35</c:v>
                </c:pt>
                <c:pt idx="10">
                  <c:v>35.5</c:v>
                </c:pt>
                <c:pt idx="11">
                  <c:v>58</c:v>
                </c:pt>
                <c:pt idx="12">
                  <c:v>58.5</c:v>
                </c:pt>
                <c:pt idx="13">
                  <c:v>66.5</c:v>
                </c:pt>
                <c:pt idx="14">
                  <c:v>67</c:v>
                </c:pt>
                <c:pt idx="15">
                  <c:v>1018</c:v>
                </c:pt>
                <c:pt idx="16">
                  <c:v>4202.5</c:v>
                </c:pt>
                <c:pt idx="17">
                  <c:v>5121.5</c:v>
                </c:pt>
                <c:pt idx="18">
                  <c:v>8445.5</c:v>
                </c:pt>
                <c:pt idx="19">
                  <c:v>8592.5</c:v>
                </c:pt>
                <c:pt idx="20">
                  <c:v>8593</c:v>
                </c:pt>
                <c:pt idx="21">
                  <c:v>8605</c:v>
                </c:pt>
                <c:pt idx="22">
                  <c:v>8689.5</c:v>
                </c:pt>
                <c:pt idx="23">
                  <c:v>9692</c:v>
                </c:pt>
                <c:pt idx="24">
                  <c:v>9700.5</c:v>
                </c:pt>
                <c:pt idx="25">
                  <c:v>10779.5</c:v>
                </c:pt>
                <c:pt idx="26">
                  <c:v>10843.5</c:v>
                </c:pt>
                <c:pt idx="27">
                  <c:v>11739.5</c:v>
                </c:pt>
                <c:pt idx="28">
                  <c:v>13820</c:v>
                </c:pt>
                <c:pt idx="29">
                  <c:v>12608.5</c:v>
                </c:pt>
                <c:pt idx="30">
                  <c:v>12783</c:v>
                </c:pt>
                <c:pt idx="31">
                  <c:v>13791.5</c:v>
                </c:pt>
                <c:pt idx="32">
                  <c:v>13792</c:v>
                </c:pt>
                <c:pt idx="33">
                  <c:v>13850</c:v>
                </c:pt>
                <c:pt idx="34">
                  <c:v>13917.5</c:v>
                </c:pt>
              </c:numCache>
            </c:numRef>
          </c:xVal>
          <c:yVal>
            <c:numRef>
              <c:f>'A (old)'!$L$21:$L$55</c:f>
              <c:numCache>
                <c:formatCode>General</c:formatCode>
                <c:ptCount val="3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F7D-455D-86EB-5D9CCD1A61A1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(old)'!$F$21:$F$55</c:f>
              <c:numCache>
                <c:formatCode>General</c:formatCode>
                <c:ptCount val="35"/>
                <c:pt idx="0">
                  <c:v>-3</c:v>
                </c:pt>
                <c:pt idx="1">
                  <c:v>-2.5</c:v>
                </c:pt>
                <c:pt idx="2">
                  <c:v>0</c:v>
                </c:pt>
                <c:pt idx="3">
                  <c:v>1.5</c:v>
                </c:pt>
                <c:pt idx="4">
                  <c:v>2</c:v>
                </c:pt>
                <c:pt idx="5">
                  <c:v>8.5</c:v>
                </c:pt>
                <c:pt idx="6">
                  <c:v>9</c:v>
                </c:pt>
                <c:pt idx="7">
                  <c:v>12</c:v>
                </c:pt>
                <c:pt idx="8">
                  <c:v>14</c:v>
                </c:pt>
                <c:pt idx="9">
                  <c:v>35</c:v>
                </c:pt>
                <c:pt idx="10">
                  <c:v>35.5</c:v>
                </c:pt>
                <c:pt idx="11">
                  <c:v>58</c:v>
                </c:pt>
                <c:pt idx="12">
                  <c:v>58.5</c:v>
                </c:pt>
                <c:pt idx="13">
                  <c:v>66.5</c:v>
                </c:pt>
                <c:pt idx="14">
                  <c:v>67</c:v>
                </c:pt>
                <c:pt idx="15">
                  <c:v>1018</c:v>
                </c:pt>
                <c:pt idx="16">
                  <c:v>4202.5</c:v>
                </c:pt>
                <c:pt idx="17">
                  <c:v>5121.5</c:v>
                </c:pt>
                <c:pt idx="18">
                  <c:v>8445.5</c:v>
                </c:pt>
                <c:pt idx="19">
                  <c:v>8592.5</c:v>
                </c:pt>
                <c:pt idx="20">
                  <c:v>8593</c:v>
                </c:pt>
                <c:pt idx="21">
                  <c:v>8605</c:v>
                </c:pt>
                <c:pt idx="22">
                  <c:v>8689.5</c:v>
                </c:pt>
                <c:pt idx="23">
                  <c:v>9692</c:v>
                </c:pt>
                <c:pt idx="24">
                  <c:v>9700.5</c:v>
                </c:pt>
                <c:pt idx="25">
                  <c:v>10779.5</c:v>
                </c:pt>
                <c:pt idx="26">
                  <c:v>10843.5</c:v>
                </c:pt>
                <c:pt idx="27">
                  <c:v>11739.5</c:v>
                </c:pt>
                <c:pt idx="28">
                  <c:v>13820</c:v>
                </c:pt>
                <c:pt idx="29">
                  <c:v>12608.5</c:v>
                </c:pt>
                <c:pt idx="30">
                  <c:v>12783</c:v>
                </c:pt>
                <c:pt idx="31">
                  <c:v>13791.5</c:v>
                </c:pt>
                <c:pt idx="32">
                  <c:v>13792</c:v>
                </c:pt>
                <c:pt idx="33">
                  <c:v>13850</c:v>
                </c:pt>
                <c:pt idx="34">
                  <c:v>13917.5</c:v>
                </c:pt>
              </c:numCache>
            </c:numRef>
          </c:xVal>
          <c:yVal>
            <c:numRef>
              <c:f>'A (old)'!$M$21:$M$55</c:f>
              <c:numCache>
                <c:formatCode>General</c:formatCode>
                <c:ptCount val="3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F7D-455D-86EB-5D9CCD1A61A1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(old)'!$F$21:$F$55</c:f>
              <c:numCache>
                <c:formatCode>General</c:formatCode>
                <c:ptCount val="35"/>
                <c:pt idx="0">
                  <c:v>-3</c:v>
                </c:pt>
                <c:pt idx="1">
                  <c:v>-2.5</c:v>
                </c:pt>
                <c:pt idx="2">
                  <c:v>0</c:v>
                </c:pt>
                <c:pt idx="3">
                  <c:v>1.5</c:v>
                </c:pt>
                <c:pt idx="4">
                  <c:v>2</c:v>
                </c:pt>
                <c:pt idx="5">
                  <c:v>8.5</c:v>
                </c:pt>
                <c:pt idx="6">
                  <c:v>9</c:v>
                </c:pt>
                <c:pt idx="7">
                  <c:v>12</c:v>
                </c:pt>
                <c:pt idx="8">
                  <c:v>14</c:v>
                </c:pt>
                <c:pt idx="9">
                  <c:v>35</c:v>
                </c:pt>
                <c:pt idx="10">
                  <c:v>35.5</c:v>
                </c:pt>
                <c:pt idx="11">
                  <c:v>58</c:v>
                </c:pt>
                <c:pt idx="12">
                  <c:v>58.5</c:v>
                </c:pt>
                <c:pt idx="13">
                  <c:v>66.5</c:v>
                </c:pt>
                <c:pt idx="14">
                  <c:v>67</c:v>
                </c:pt>
                <c:pt idx="15">
                  <c:v>1018</c:v>
                </c:pt>
                <c:pt idx="16">
                  <c:v>4202.5</c:v>
                </c:pt>
                <c:pt idx="17">
                  <c:v>5121.5</c:v>
                </c:pt>
                <c:pt idx="18">
                  <c:v>8445.5</c:v>
                </c:pt>
                <c:pt idx="19">
                  <c:v>8592.5</c:v>
                </c:pt>
                <c:pt idx="20">
                  <c:v>8593</c:v>
                </c:pt>
                <c:pt idx="21">
                  <c:v>8605</c:v>
                </c:pt>
                <c:pt idx="22">
                  <c:v>8689.5</c:v>
                </c:pt>
                <c:pt idx="23">
                  <c:v>9692</c:v>
                </c:pt>
                <c:pt idx="24">
                  <c:v>9700.5</c:v>
                </c:pt>
                <c:pt idx="25">
                  <c:v>10779.5</c:v>
                </c:pt>
                <c:pt idx="26">
                  <c:v>10843.5</c:v>
                </c:pt>
                <c:pt idx="27">
                  <c:v>11739.5</c:v>
                </c:pt>
                <c:pt idx="28">
                  <c:v>13820</c:v>
                </c:pt>
                <c:pt idx="29">
                  <c:v>12608.5</c:v>
                </c:pt>
                <c:pt idx="30">
                  <c:v>12783</c:v>
                </c:pt>
                <c:pt idx="31">
                  <c:v>13791.5</c:v>
                </c:pt>
                <c:pt idx="32">
                  <c:v>13792</c:v>
                </c:pt>
                <c:pt idx="33">
                  <c:v>13850</c:v>
                </c:pt>
                <c:pt idx="34">
                  <c:v>13917.5</c:v>
                </c:pt>
              </c:numCache>
            </c:numRef>
          </c:xVal>
          <c:yVal>
            <c:numRef>
              <c:f>'A (old)'!$N$21:$N$55</c:f>
              <c:numCache>
                <c:formatCode>General</c:formatCode>
                <c:ptCount val="3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F7D-455D-86EB-5D9CCD1A61A1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(old)'!$F$21:$F$55</c:f>
              <c:numCache>
                <c:formatCode>General</c:formatCode>
                <c:ptCount val="35"/>
                <c:pt idx="0">
                  <c:v>-3</c:v>
                </c:pt>
                <c:pt idx="1">
                  <c:v>-2.5</c:v>
                </c:pt>
                <c:pt idx="2">
                  <c:v>0</c:v>
                </c:pt>
                <c:pt idx="3">
                  <c:v>1.5</c:v>
                </c:pt>
                <c:pt idx="4">
                  <c:v>2</c:v>
                </c:pt>
                <c:pt idx="5">
                  <c:v>8.5</c:v>
                </c:pt>
                <c:pt idx="6">
                  <c:v>9</c:v>
                </c:pt>
                <c:pt idx="7">
                  <c:v>12</c:v>
                </c:pt>
                <c:pt idx="8">
                  <c:v>14</c:v>
                </c:pt>
                <c:pt idx="9">
                  <c:v>35</c:v>
                </c:pt>
                <c:pt idx="10">
                  <c:v>35.5</c:v>
                </c:pt>
                <c:pt idx="11">
                  <c:v>58</c:v>
                </c:pt>
                <c:pt idx="12">
                  <c:v>58.5</c:v>
                </c:pt>
                <c:pt idx="13">
                  <c:v>66.5</c:v>
                </c:pt>
                <c:pt idx="14">
                  <c:v>67</c:v>
                </c:pt>
                <c:pt idx="15">
                  <c:v>1018</c:v>
                </c:pt>
                <c:pt idx="16">
                  <c:v>4202.5</c:v>
                </c:pt>
                <c:pt idx="17">
                  <c:v>5121.5</c:v>
                </c:pt>
                <c:pt idx="18">
                  <c:v>8445.5</c:v>
                </c:pt>
                <c:pt idx="19">
                  <c:v>8592.5</c:v>
                </c:pt>
                <c:pt idx="20">
                  <c:v>8593</c:v>
                </c:pt>
                <c:pt idx="21">
                  <c:v>8605</c:v>
                </c:pt>
                <c:pt idx="22">
                  <c:v>8689.5</c:v>
                </c:pt>
                <c:pt idx="23">
                  <c:v>9692</c:v>
                </c:pt>
                <c:pt idx="24">
                  <c:v>9700.5</c:v>
                </c:pt>
                <c:pt idx="25">
                  <c:v>10779.5</c:v>
                </c:pt>
                <c:pt idx="26">
                  <c:v>10843.5</c:v>
                </c:pt>
                <c:pt idx="27">
                  <c:v>11739.5</c:v>
                </c:pt>
                <c:pt idx="28">
                  <c:v>13820</c:v>
                </c:pt>
                <c:pt idx="29">
                  <c:v>12608.5</c:v>
                </c:pt>
                <c:pt idx="30">
                  <c:v>12783</c:v>
                </c:pt>
                <c:pt idx="31">
                  <c:v>13791.5</c:v>
                </c:pt>
                <c:pt idx="32">
                  <c:v>13792</c:v>
                </c:pt>
                <c:pt idx="33">
                  <c:v>13850</c:v>
                </c:pt>
                <c:pt idx="34">
                  <c:v>13917.5</c:v>
                </c:pt>
              </c:numCache>
            </c:numRef>
          </c:xVal>
          <c:yVal>
            <c:numRef>
              <c:f>'A (old)'!$O$21:$O$55</c:f>
              <c:numCache>
                <c:formatCode>General</c:formatCode>
                <c:ptCount val="35"/>
                <c:pt idx="0">
                  <c:v>1.7491206709494399E-4</c:v>
                </c:pt>
                <c:pt idx="1">
                  <c:v>1.7392059661209942E-4</c:v>
                </c:pt>
                <c:pt idx="2">
                  <c:v>1.689632441978766E-4</c:v>
                </c:pt>
                <c:pt idx="3">
                  <c:v>1.659888327493429E-4</c:v>
                </c:pt>
                <c:pt idx="4">
                  <c:v>1.6499736226649833E-4</c:v>
                </c:pt>
                <c:pt idx="5">
                  <c:v>1.5210824598951898E-4</c:v>
                </c:pt>
                <c:pt idx="6">
                  <c:v>1.5111677550667442E-4</c:v>
                </c:pt>
                <c:pt idx="7">
                  <c:v>1.4516795260960703E-4</c:v>
                </c:pt>
                <c:pt idx="8">
                  <c:v>1.4120207067822878E-4</c:v>
                </c:pt>
                <c:pt idx="9">
                  <c:v>9.956031039875702E-5</c:v>
                </c:pt>
                <c:pt idx="10">
                  <c:v>9.8568839915912451E-5</c:v>
                </c:pt>
                <c:pt idx="11">
                  <c:v>5.3952668187906997E-5</c:v>
                </c:pt>
                <c:pt idx="12">
                  <c:v>5.2961197705062428E-5</c:v>
                </c:pt>
                <c:pt idx="13">
                  <c:v>3.7097669979549393E-5</c:v>
                </c:pt>
                <c:pt idx="14">
                  <c:v>3.6106199496704824E-5</c:v>
                </c:pt>
                <c:pt idx="15">
                  <c:v>-1.8496706588736591E-3</c:v>
                </c:pt>
                <c:pt idx="16">
                  <c:v>-8.1643461641106967E-3</c:v>
                </c:pt>
                <c:pt idx="17">
                  <c:v>-9.9866689115790091E-3</c:v>
                </c:pt>
                <c:pt idx="18">
                  <c:v>-1.6577964681529681E-2</c:v>
                </c:pt>
                <c:pt idx="19">
                  <c:v>-1.686945700348598E-2</c:v>
                </c:pt>
                <c:pt idx="20">
                  <c:v>-1.6870448473968826E-2</c:v>
                </c:pt>
                <c:pt idx="21">
                  <c:v>-1.68942437655571E-2</c:v>
                </c:pt>
                <c:pt idx="22">
                  <c:v>-1.7061802277157825E-2</c:v>
                </c:pt>
                <c:pt idx="23">
                  <c:v>-1.9049700595261183E-2</c:v>
                </c:pt>
                <c:pt idx="24">
                  <c:v>-1.9066555593469543E-2</c:v>
                </c:pt>
                <c:pt idx="25">
                  <c:v>-2.1206148895448113E-2</c:v>
                </c:pt>
                <c:pt idx="26">
                  <c:v>-2.1333057117252217E-2</c:v>
                </c:pt>
                <c:pt idx="27">
                  <c:v>-2.3109772222509678E-2</c:v>
                </c:pt>
                <c:pt idx="28">
                  <c:v>-2.7235280901625913E-2</c:v>
                </c:pt>
                <c:pt idx="29">
                  <c:v>-2.4832947921693535E-2</c:v>
                </c:pt>
                <c:pt idx="30">
                  <c:v>-2.5178971120206284E-2</c:v>
                </c:pt>
                <c:pt idx="31">
                  <c:v>-2.7178767084103772E-2</c:v>
                </c:pt>
                <c:pt idx="32">
                  <c:v>-2.7179758554586618E-2</c:v>
                </c:pt>
                <c:pt idx="33">
                  <c:v>-2.7294769130596593E-2</c:v>
                </c:pt>
                <c:pt idx="34">
                  <c:v>-2.7428617645780605E-2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F7D-455D-86EB-5D9CCD1A61A1}"/>
            </c:ext>
          </c:extLst>
        </c:ser>
        <c:ser>
          <c:idx val="8"/>
          <c:order val="8"/>
          <c:tx>
            <c:strRef>
              <c:f>'A (old)'!$U$20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 (old)'!$F$21:$F$55</c:f>
              <c:numCache>
                <c:formatCode>General</c:formatCode>
                <c:ptCount val="35"/>
                <c:pt idx="0">
                  <c:v>-3</c:v>
                </c:pt>
                <c:pt idx="1">
                  <c:v>-2.5</c:v>
                </c:pt>
                <c:pt idx="2">
                  <c:v>0</c:v>
                </c:pt>
                <c:pt idx="3">
                  <c:v>1.5</c:v>
                </c:pt>
                <c:pt idx="4">
                  <c:v>2</c:v>
                </c:pt>
                <c:pt idx="5">
                  <c:v>8.5</c:v>
                </c:pt>
                <c:pt idx="6">
                  <c:v>9</c:v>
                </c:pt>
                <c:pt idx="7">
                  <c:v>12</c:v>
                </c:pt>
                <c:pt idx="8">
                  <c:v>14</c:v>
                </c:pt>
                <c:pt idx="9">
                  <c:v>35</c:v>
                </c:pt>
                <c:pt idx="10">
                  <c:v>35.5</c:v>
                </c:pt>
                <c:pt idx="11">
                  <c:v>58</c:v>
                </c:pt>
                <c:pt idx="12">
                  <c:v>58.5</c:v>
                </c:pt>
                <c:pt idx="13">
                  <c:v>66.5</c:v>
                </c:pt>
                <c:pt idx="14">
                  <c:v>67</c:v>
                </c:pt>
                <c:pt idx="15">
                  <c:v>1018</c:v>
                </c:pt>
                <c:pt idx="16">
                  <c:v>4202.5</c:v>
                </c:pt>
                <c:pt idx="17">
                  <c:v>5121.5</c:v>
                </c:pt>
                <c:pt idx="18">
                  <c:v>8445.5</c:v>
                </c:pt>
                <c:pt idx="19">
                  <c:v>8592.5</c:v>
                </c:pt>
                <c:pt idx="20">
                  <c:v>8593</c:v>
                </c:pt>
                <c:pt idx="21">
                  <c:v>8605</c:v>
                </c:pt>
                <c:pt idx="22">
                  <c:v>8689.5</c:v>
                </c:pt>
                <c:pt idx="23">
                  <c:v>9692</c:v>
                </c:pt>
                <c:pt idx="24">
                  <c:v>9700.5</c:v>
                </c:pt>
                <c:pt idx="25">
                  <c:v>10779.5</c:v>
                </c:pt>
                <c:pt idx="26">
                  <c:v>10843.5</c:v>
                </c:pt>
                <c:pt idx="27">
                  <c:v>11739.5</c:v>
                </c:pt>
                <c:pt idx="28">
                  <c:v>13820</c:v>
                </c:pt>
                <c:pt idx="29">
                  <c:v>12608.5</c:v>
                </c:pt>
                <c:pt idx="30">
                  <c:v>12783</c:v>
                </c:pt>
                <c:pt idx="31">
                  <c:v>13791.5</c:v>
                </c:pt>
                <c:pt idx="32">
                  <c:v>13792</c:v>
                </c:pt>
                <c:pt idx="33">
                  <c:v>13850</c:v>
                </c:pt>
                <c:pt idx="34">
                  <c:v>13917.5</c:v>
                </c:pt>
              </c:numCache>
            </c:numRef>
          </c:xVal>
          <c:yVal>
            <c:numRef>
              <c:f>'A (old)'!$U$21:$U$55</c:f>
              <c:numCache>
                <c:formatCode>General</c:formatCode>
                <c:ptCount val="35"/>
                <c:pt idx="27">
                  <c:v>-2.5532999999995809E-2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F7D-455D-86EB-5D9CCD1A6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7683048"/>
        <c:axId val="1"/>
      </c:scatterChart>
      <c:valAx>
        <c:axId val="7176830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64578572165177"/>
              <c:y val="0.848487676414185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162230671736375E-2"/>
              <c:y val="0.404041818005072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768304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1166059565748196"/>
          <c:y val="0.9023597302862395"/>
          <c:w val="0.85171209112168955"/>
          <c:h val="0.9697001511174739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1038225</xdr:colOff>
      <xdr:row>0</xdr:row>
      <xdr:rowOff>0</xdr:rowOff>
    </xdr:from>
    <xdr:to>
      <xdr:col>18</xdr:col>
      <xdr:colOff>76200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3803CB4-0C32-1AD7-D4CB-F59F203339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1038225</xdr:colOff>
      <xdr:row>0</xdr:row>
      <xdr:rowOff>0</xdr:rowOff>
    </xdr:from>
    <xdr:to>
      <xdr:col>18</xdr:col>
      <xdr:colOff>76200</xdr:colOff>
      <xdr:row>16</xdr:row>
      <xdr:rowOff>142875</xdr:rowOff>
    </xdr:to>
    <xdr:graphicFrame macro="">
      <xdr:nvGraphicFramePr>
        <xdr:cNvPr id="2050" name="Chart 1">
          <a:extLst>
            <a:ext uri="{FF2B5EF4-FFF2-40B4-BE49-F238E27FC236}">
              <a16:creationId xmlns:a16="http://schemas.microsoft.com/office/drawing/2014/main" id="{2206F80C-91CC-DCE9-E2B0-00F9A1E1D0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U58"/>
  <sheetViews>
    <sheetView tabSelected="1" workbookViewId="0">
      <pane xSplit="13" ySplit="22" topLeftCell="N41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style="1" customWidth="1"/>
    <col min="2" max="2" width="5.140625" style="2" customWidth="1"/>
    <col min="3" max="3" width="11.85546875" style="3" customWidth="1"/>
    <col min="4" max="4" width="14.140625" style="1" customWidth="1"/>
    <col min="5" max="5" width="10.42578125" style="1" customWidth="1"/>
    <col min="6" max="6" width="15.7109375" style="1" customWidth="1"/>
    <col min="7" max="7" width="12.425781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8" width="13.42578125" style="2" customWidth="1"/>
    <col min="19" max="16384" width="10.28515625" style="1"/>
  </cols>
  <sheetData>
    <row r="1" spans="1:6" ht="20.25" x14ac:dyDescent="0.3">
      <c r="A1" s="4" t="s">
        <v>0</v>
      </c>
    </row>
    <row r="2" spans="1:6" x14ac:dyDescent="0.2">
      <c r="A2" s="5" t="s">
        <v>1</v>
      </c>
      <c r="B2" s="2" t="s">
        <v>2</v>
      </c>
    </row>
    <row r="4" spans="1:6" x14ac:dyDescent="0.2">
      <c r="A4" s="6" t="s">
        <v>3</v>
      </c>
      <c r="C4" s="7">
        <v>53054.837099999997</v>
      </c>
      <c r="D4" s="8">
        <v>0.34385399999999999</v>
      </c>
    </row>
    <row r="5" spans="1:6" x14ac:dyDescent="0.2">
      <c r="A5" s="9" t="s">
        <v>4</v>
      </c>
      <c r="B5"/>
      <c r="C5" s="10">
        <v>-9.5</v>
      </c>
      <c r="D5" t="s">
        <v>5</v>
      </c>
    </row>
    <row r="6" spans="1:6" x14ac:dyDescent="0.2">
      <c r="A6" s="6" t="s">
        <v>6</v>
      </c>
    </row>
    <row r="7" spans="1:6" x14ac:dyDescent="0.2">
      <c r="A7" s="1" t="s">
        <v>7</v>
      </c>
      <c r="C7" s="3">
        <v>53054.837099999997</v>
      </c>
      <c r="D7" s="1" t="s">
        <v>8</v>
      </c>
    </row>
    <row r="8" spans="1:6" x14ac:dyDescent="0.2">
      <c r="A8" s="1" t="s">
        <v>9</v>
      </c>
      <c r="C8" s="3">
        <v>0.34385399999999999</v>
      </c>
      <c r="D8" s="1" t="s">
        <v>8</v>
      </c>
    </row>
    <row r="9" spans="1:6" x14ac:dyDescent="0.2">
      <c r="A9" s="11" t="s">
        <v>10</v>
      </c>
      <c r="B9" s="12">
        <v>21</v>
      </c>
      <c r="C9" s="13" t="str">
        <f>"F"&amp;B9</f>
        <v>F21</v>
      </c>
      <c r="D9" s="14" t="str">
        <f>"G"&amp;B9</f>
        <v>G21</v>
      </c>
    </row>
    <row r="10" spans="1:6" x14ac:dyDescent="0.2">
      <c r="A10"/>
      <c r="B10"/>
      <c r="C10" s="15" t="s">
        <v>11</v>
      </c>
      <c r="D10" s="15" t="s">
        <v>12</v>
      </c>
      <c r="E10"/>
    </row>
    <row r="11" spans="1:6" x14ac:dyDescent="0.2">
      <c r="A11" t="s">
        <v>13</v>
      </c>
      <c r="B11"/>
      <c r="C11" s="16">
        <f ca="1">INTERCEPT(INDIRECT($D$9):G992,INDIRECT($C$9):F992)</f>
        <v>1.6717521082978606E-3</v>
      </c>
      <c r="D11" s="2"/>
      <c r="E11"/>
    </row>
    <row r="12" spans="1:6" x14ac:dyDescent="0.2">
      <c r="A12" t="s">
        <v>14</v>
      </c>
      <c r="B12"/>
      <c r="C12" s="16">
        <f ca="1">SLOPE(INDIRECT($D$9):G992,INDIRECT($C$9):F992)</f>
        <v>-2.4552302823901558E-6</v>
      </c>
      <c r="D12" s="2"/>
      <c r="E12"/>
    </row>
    <row r="13" spans="1:6" x14ac:dyDescent="0.2">
      <c r="A13" t="s">
        <v>15</v>
      </c>
      <c r="B13"/>
      <c r="C13" s="2" t="s">
        <v>16</v>
      </c>
    </row>
    <row r="14" spans="1:6" x14ac:dyDescent="0.2">
      <c r="A14"/>
      <c r="B14"/>
      <c r="C14"/>
    </row>
    <row r="15" spans="1:6" x14ac:dyDescent="0.2">
      <c r="A15" s="17" t="s">
        <v>17</v>
      </c>
      <c r="B15"/>
      <c r="C15" s="18">
        <f ca="1">(C7+C11)+(C8+C12)*INT(MAX(F21:F3533))</f>
        <v>59924.304933161518</v>
      </c>
      <c r="E15" s="11" t="s">
        <v>18</v>
      </c>
      <c r="F15" s="10">
        <v>1</v>
      </c>
    </row>
    <row r="16" spans="1:6" x14ac:dyDescent="0.2">
      <c r="A16" s="17" t="s">
        <v>19</v>
      </c>
      <c r="B16"/>
      <c r="C16" s="18">
        <f ca="1">+C8+C12</f>
        <v>0.34385154476971758</v>
      </c>
      <c r="E16" s="11" t="s">
        <v>20</v>
      </c>
      <c r="F16" s="16">
        <f ca="1">NOW()+15018.5+$C$5/24</f>
        <v>60378.725247916664</v>
      </c>
    </row>
    <row r="17" spans="1:21" x14ac:dyDescent="0.2">
      <c r="A17" s="11" t="s">
        <v>21</v>
      </c>
      <c r="B17"/>
      <c r="C17">
        <f>COUNT(C21:C2191)</f>
        <v>38</v>
      </c>
      <c r="E17" s="11" t="s">
        <v>22</v>
      </c>
      <c r="F17" s="16">
        <f ca="1">ROUND(2*(F16-$C$7)/$C$8,0)/2+F15</f>
        <v>21300.5</v>
      </c>
    </row>
    <row r="18" spans="1:21" x14ac:dyDescent="0.2">
      <c r="A18" s="17" t="s">
        <v>23</v>
      </c>
      <c r="B18"/>
      <c r="C18" s="19">
        <f ca="1">+C15</f>
        <v>59924.304933161518</v>
      </c>
      <c r="D18" s="20">
        <f ca="1">+C16</f>
        <v>0.34385154476971758</v>
      </c>
      <c r="E18" s="11" t="s">
        <v>24</v>
      </c>
      <c r="F18" s="14">
        <f ca="1">ROUND(2*(F16-$C$15)/$C$16,0)/2+F15</f>
        <v>1322.5</v>
      </c>
    </row>
    <row r="19" spans="1:21" x14ac:dyDescent="0.2">
      <c r="E19" s="11" t="s">
        <v>25</v>
      </c>
      <c r="F19" s="21">
        <f ca="1">+$C$15+$C$16*F18-15018.5-$C$5/24</f>
        <v>45360.944434452809</v>
      </c>
    </row>
    <row r="20" spans="1:21" x14ac:dyDescent="0.2">
      <c r="A20" s="15" t="s">
        <v>26</v>
      </c>
      <c r="B20" s="15" t="s">
        <v>27</v>
      </c>
      <c r="C20" s="22" t="s">
        <v>28</v>
      </c>
      <c r="D20" s="15" t="s">
        <v>29</v>
      </c>
      <c r="E20" s="15" t="s">
        <v>30</v>
      </c>
      <c r="F20" s="15" t="s">
        <v>31</v>
      </c>
      <c r="G20" s="15" t="s">
        <v>32</v>
      </c>
      <c r="H20" s="23" t="s">
        <v>33</v>
      </c>
      <c r="I20" s="23" t="s">
        <v>34</v>
      </c>
      <c r="J20" s="23" t="s">
        <v>35</v>
      </c>
      <c r="K20" s="23" t="s">
        <v>36</v>
      </c>
      <c r="L20" s="23" t="s">
        <v>37</v>
      </c>
      <c r="M20" s="23" t="s">
        <v>38</v>
      </c>
      <c r="N20" s="23" t="s">
        <v>39</v>
      </c>
      <c r="O20" s="23" t="s">
        <v>40</v>
      </c>
      <c r="P20" s="23" t="s">
        <v>41</v>
      </c>
      <c r="Q20" s="15" t="s">
        <v>42</v>
      </c>
      <c r="R20" s="15"/>
      <c r="U20" s="24" t="s">
        <v>43</v>
      </c>
    </row>
    <row r="21" spans="1:21" x14ac:dyDescent="0.2">
      <c r="A21" s="1" t="s">
        <v>44</v>
      </c>
      <c r="B21" s="2" t="s">
        <v>45</v>
      </c>
      <c r="C21" s="25">
        <v>53053.803999999996</v>
      </c>
      <c r="D21" s="25">
        <v>0.01</v>
      </c>
      <c r="E21" s="1">
        <f t="shared" ref="E21:E55" si="0">+(C21-C$7)/C$8</f>
        <v>-3.00447282858585</v>
      </c>
      <c r="F21" s="1">
        <f t="shared" ref="F21:F55" si="1">ROUND(2*E21,0)/2</f>
        <v>-3</v>
      </c>
      <c r="O21" s="1">
        <f t="shared" ref="O21:O55" ca="1" si="2">+C$11+C$12*F21</f>
        <v>1.6791177991450311E-3</v>
      </c>
      <c r="Q21" s="26">
        <f t="shared" ref="Q21:Q55" si="3">+C21-15018.5</f>
        <v>38035.303999999996</v>
      </c>
      <c r="R21" s="2" t="s">
        <v>35</v>
      </c>
      <c r="U21" s="14">
        <v>-1.557722338475287E-3</v>
      </c>
    </row>
    <row r="22" spans="1:21" x14ac:dyDescent="0.2">
      <c r="A22" s="1" t="s">
        <v>44</v>
      </c>
      <c r="B22" s="2" t="s">
        <v>46</v>
      </c>
      <c r="C22" s="25">
        <v>53053.974000000002</v>
      </c>
      <c r="D22" s="25">
        <v>0.01</v>
      </c>
      <c r="E22" s="1">
        <f t="shared" si="0"/>
        <v>-2.5100769512497427</v>
      </c>
      <c r="F22" s="1">
        <f t="shared" si="1"/>
        <v>-2.5</v>
      </c>
      <c r="O22" s="1">
        <f t="shared" ca="1" si="2"/>
        <v>1.6778901840038361E-3</v>
      </c>
      <c r="Q22" s="26">
        <f t="shared" si="3"/>
        <v>38035.474000000002</v>
      </c>
      <c r="R22" s="2" t="s">
        <v>35</v>
      </c>
      <c r="U22" s="14">
        <v>-3.500907274428755E-3</v>
      </c>
    </row>
    <row r="23" spans="1:21" x14ac:dyDescent="0.2">
      <c r="A23" s="1" t="s">
        <v>44</v>
      </c>
      <c r="B23" s="2" t="s">
        <v>45</v>
      </c>
      <c r="C23" s="27">
        <v>53054.837099999997</v>
      </c>
      <c r="D23" s="25">
        <v>1E-4</v>
      </c>
      <c r="E23" s="1">
        <f t="shared" si="0"/>
        <v>0</v>
      </c>
      <c r="F23" s="1">
        <f t="shared" si="1"/>
        <v>0</v>
      </c>
      <c r="G23" s="28">
        <f t="shared" ref="G23:G52" si="4">+C23-(C$7+F23*C$8)</f>
        <v>0</v>
      </c>
      <c r="J23" s="1">
        <f t="shared" ref="J23:J35" si="5">+G23</f>
        <v>0</v>
      </c>
      <c r="O23" s="1">
        <f t="shared" ca="1" si="2"/>
        <v>1.6717521082978606E-3</v>
      </c>
      <c r="Q23" s="26">
        <f t="shared" si="3"/>
        <v>38036.337099999997</v>
      </c>
      <c r="R23" s="2" t="s">
        <v>35</v>
      </c>
    </row>
    <row r="24" spans="1:21" x14ac:dyDescent="0.2">
      <c r="A24" s="1" t="s">
        <v>44</v>
      </c>
      <c r="B24" s="18" t="s">
        <v>45</v>
      </c>
      <c r="C24" s="27">
        <v>53055.352899999998</v>
      </c>
      <c r="D24" s="25">
        <v>2.9999999999999997E-4</v>
      </c>
      <c r="E24" s="1">
        <f t="shared" si="0"/>
        <v>1.5000552560128313</v>
      </c>
      <c r="F24" s="1">
        <f t="shared" si="1"/>
        <v>1.5</v>
      </c>
      <c r="G24" s="28">
        <f t="shared" si="4"/>
        <v>1.8999999156221747E-5</v>
      </c>
      <c r="J24" s="1">
        <f t="shared" si="5"/>
        <v>1.8999999156221747E-5</v>
      </c>
      <c r="O24" s="1">
        <f t="shared" ca="1" si="2"/>
        <v>1.6680692628742754E-3</v>
      </c>
      <c r="Q24" s="26">
        <f t="shared" si="3"/>
        <v>38036.852899999998</v>
      </c>
      <c r="R24" s="2" t="s">
        <v>35</v>
      </c>
    </row>
    <row r="25" spans="1:21" x14ac:dyDescent="0.2">
      <c r="A25" s="1" t="s">
        <v>44</v>
      </c>
      <c r="B25" s="18" t="s">
        <v>46</v>
      </c>
      <c r="C25" s="27">
        <v>53055.525300000001</v>
      </c>
      <c r="D25" s="25">
        <v>2.0000000000000001E-4</v>
      </c>
      <c r="E25" s="1">
        <f t="shared" si="0"/>
        <v>2.0014308398452378</v>
      </c>
      <c r="F25" s="1">
        <f t="shared" si="1"/>
        <v>2</v>
      </c>
      <c r="G25" s="28">
        <f t="shared" si="4"/>
        <v>4.9200000648852438E-4</v>
      </c>
      <c r="J25" s="1">
        <f t="shared" si="5"/>
        <v>4.9200000648852438E-4</v>
      </c>
      <c r="O25" s="1">
        <f t="shared" ca="1" si="2"/>
        <v>1.6668416477330803E-3</v>
      </c>
      <c r="Q25" s="26">
        <f t="shared" si="3"/>
        <v>38037.025300000001</v>
      </c>
      <c r="R25" s="2" t="s">
        <v>35</v>
      </c>
    </row>
    <row r="26" spans="1:21" x14ac:dyDescent="0.2">
      <c r="A26" s="1" t="s">
        <v>44</v>
      </c>
      <c r="B26" s="2" t="s">
        <v>46</v>
      </c>
      <c r="C26" s="27">
        <v>53057.760203767291</v>
      </c>
      <c r="D26" s="25">
        <v>2.0000000000000001E-4</v>
      </c>
      <c r="E26" s="1">
        <f t="shared" si="0"/>
        <v>8.5010026560527976</v>
      </c>
      <c r="F26" s="1">
        <f t="shared" si="1"/>
        <v>8.5</v>
      </c>
      <c r="G26" s="28">
        <f t="shared" si="4"/>
        <v>3.4476729342713952E-4</v>
      </c>
      <c r="J26" s="1">
        <f t="shared" si="5"/>
        <v>3.4476729342713952E-4</v>
      </c>
      <c r="O26" s="1">
        <f t="shared" ca="1" si="2"/>
        <v>1.6508826508975442E-3</v>
      </c>
      <c r="Q26" s="26">
        <f t="shared" si="3"/>
        <v>38039.260203767291</v>
      </c>
      <c r="R26" s="2" t="s">
        <v>35</v>
      </c>
    </row>
    <row r="27" spans="1:21" x14ac:dyDescent="0.2">
      <c r="A27" s="1" t="s">
        <v>44</v>
      </c>
      <c r="B27" s="2" t="s">
        <v>45</v>
      </c>
      <c r="C27" s="27">
        <v>53057.931721477325</v>
      </c>
      <c r="D27" s="25">
        <v>2.0000000000000001E-4</v>
      </c>
      <c r="E27" s="1">
        <f t="shared" si="0"/>
        <v>8.9998123544541393</v>
      </c>
      <c r="F27" s="1">
        <f t="shared" si="1"/>
        <v>9</v>
      </c>
      <c r="G27" s="28">
        <f t="shared" si="4"/>
        <v>-6.45226682536304E-5</v>
      </c>
      <c r="J27" s="1">
        <f t="shared" si="5"/>
        <v>-6.45226682536304E-5</v>
      </c>
      <c r="O27" s="1">
        <f t="shared" ca="1" si="2"/>
        <v>1.6496550357563491E-3</v>
      </c>
      <c r="Q27" s="26">
        <f t="shared" si="3"/>
        <v>38039.431721477325</v>
      </c>
      <c r="R27" s="2" t="s">
        <v>35</v>
      </c>
    </row>
    <row r="28" spans="1:21" x14ac:dyDescent="0.2">
      <c r="A28" s="1" t="s">
        <v>44</v>
      </c>
      <c r="B28" s="2" t="s">
        <v>45</v>
      </c>
      <c r="C28" s="27">
        <v>53058.963467537615</v>
      </c>
      <c r="D28" s="25">
        <v>2.0000000000000001E-4</v>
      </c>
      <c r="E28" s="1">
        <f t="shared" si="0"/>
        <v>12.000347640619639</v>
      </c>
      <c r="F28" s="1">
        <f t="shared" si="1"/>
        <v>12</v>
      </c>
      <c r="G28" s="28">
        <f t="shared" si="4"/>
        <v>1.1953761713812128E-4</v>
      </c>
      <c r="J28" s="1">
        <f t="shared" si="5"/>
        <v>1.1953761713812128E-4</v>
      </c>
      <c r="O28" s="1">
        <f t="shared" ca="1" si="2"/>
        <v>1.6422893449091788E-3</v>
      </c>
      <c r="Q28" s="26">
        <f t="shared" si="3"/>
        <v>38040.463467537615</v>
      </c>
      <c r="R28" s="2" t="s">
        <v>35</v>
      </c>
    </row>
    <row r="29" spans="1:21" x14ac:dyDescent="0.2">
      <c r="A29" s="1" t="s">
        <v>44</v>
      </c>
      <c r="B29" s="2" t="s">
        <v>45</v>
      </c>
      <c r="C29" s="27">
        <v>53059.650900000001</v>
      </c>
      <c r="D29" s="27">
        <v>1E-3</v>
      </c>
      <c r="E29" s="1">
        <f t="shared" si="0"/>
        <v>13.999546319087575</v>
      </c>
      <c r="F29" s="1">
        <f t="shared" si="1"/>
        <v>14</v>
      </c>
      <c r="G29" s="28">
        <f t="shared" si="4"/>
        <v>-1.55999994603917E-4</v>
      </c>
      <c r="J29" s="1">
        <f t="shared" si="5"/>
        <v>-1.55999994603917E-4</v>
      </c>
      <c r="O29" s="1">
        <f t="shared" ca="1" si="2"/>
        <v>1.6373788843443984E-3</v>
      </c>
      <c r="Q29" s="26">
        <f t="shared" si="3"/>
        <v>38041.150900000001</v>
      </c>
      <c r="R29" s="2" t="s">
        <v>35</v>
      </c>
    </row>
    <row r="30" spans="1:21" x14ac:dyDescent="0.2">
      <c r="A30" s="1" t="s">
        <v>44</v>
      </c>
      <c r="B30" s="2" t="s">
        <v>45</v>
      </c>
      <c r="C30" s="27">
        <v>53066.871577340164</v>
      </c>
      <c r="D30" s="25">
        <v>5.9999999999999995E-4</v>
      </c>
      <c r="E30" s="1">
        <f t="shared" si="0"/>
        <v>34.998799898115571</v>
      </c>
      <c r="F30" s="1">
        <f t="shared" si="1"/>
        <v>35</v>
      </c>
      <c r="G30" s="28">
        <f t="shared" si="4"/>
        <v>-4.126598360016942E-4</v>
      </c>
      <c r="J30" s="1">
        <f t="shared" si="5"/>
        <v>-4.126598360016942E-4</v>
      </c>
      <c r="O30" s="1">
        <f t="shared" ca="1" si="2"/>
        <v>1.5858190484142052E-3</v>
      </c>
      <c r="Q30" s="26">
        <f t="shared" si="3"/>
        <v>38048.371577340164</v>
      </c>
      <c r="R30" s="2" t="s">
        <v>35</v>
      </c>
    </row>
    <row r="31" spans="1:21" x14ac:dyDescent="0.2">
      <c r="A31" s="1" t="s">
        <v>44</v>
      </c>
      <c r="B31" s="2" t="s">
        <v>46</v>
      </c>
      <c r="C31" s="27">
        <v>53067.0449685208</v>
      </c>
      <c r="D31" s="25">
        <v>5.9999999999999995E-4</v>
      </c>
      <c r="E31" s="1">
        <f t="shared" si="0"/>
        <v>35.503058044412626</v>
      </c>
      <c r="F31" s="1">
        <f t="shared" si="1"/>
        <v>35.5</v>
      </c>
      <c r="G31" s="28">
        <f t="shared" si="4"/>
        <v>1.051520805049222E-3</v>
      </c>
      <c r="J31" s="1">
        <f t="shared" si="5"/>
        <v>1.051520805049222E-3</v>
      </c>
      <c r="O31" s="1">
        <f t="shared" ca="1" si="2"/>
        <v>1.5845914332730101E-3</v>
      </c>
      <c r="Q31" s="26">
        <f t="shared" si="3"/>
        <v>38048.5449685208</v>
      </c>
      <c r="R31" s="2" t="s">
        <v>35</v>
      </c>
    </row>
    <row r="32" spans="1:21" x14ac:dyDescent="0.2">
      <c r="A32" s="1" t="s">
        <v>44</v>
      </c>
      <c r="B32" s="2" t="s">
        <v>45</v>
      </c>
      <c r="C32" s="29">
        <v>53074.780700000003</v>
      </c>
      <c r="D32" s="25">
        <v>2.9999999999999997E-4</v>
      </c>
      <c r="E32" s="1">
        <f t="shared" si="0"/>
        <v>58.000197758368294</v>
      </c>
      <c r="F32" s="1">
        <f t="shared" si="1"/>
        <v>58</v>
      </c>
      <c r="G32" s="28">
        <f t="shared" si="4"/>
        <v>6.8000008468516171E-5</v>
      </c>
      <c r="J32" s="1">
        <f t="shared" si="5"/>
        <v>6.8000008468516171E-5</v>
      </c>
      <c r="O32" s="1">
        <f t="shared" ca="1" si="2"/>
        <v>1.5293487519192316E-3</v>
      </c>
      <c r="Q32" s="26">
        <f t="shared" si="3"/>
        <v>38056.280700000003</v>
      </c>
      <c r="R32" s="2" t="s">
        <v>35</v>
      </c>
    </row>
    <row r="33" spans="1:18" x14ac:dyDescent="0.2">
      <c r="A33" s="1" t="s">
        <v>44</v>
      </c>
      <c r="B33" s="2" t="s">
        <v>46</v>
      </c>
      <c r="C33" s="25">
        <v>53074.952799999999</v>
      </c>
      <c r="D33" s="25">
        <v>2.9999999999999997E-4</v>
      </c>
      <c r="E33" s="1">
        <f t="shared" si="0"/>
        <v>58.500700878867505</v>
      </c>
      <c r="F33" s="1">
        <f t="shared" si="1"/>
        <v>58.5</v>
      </c>
      <c r="G33" s="28">
        <f t="shared" si="4"/>
        <v>2.4100000155158341E-4</v>
      </c>
      <c r="J33" s="1">
        <f t="shared" si="5"/>
        <v>2.4100000155158341E-4</v>
      </c>
      <c r="O33" s="1">
        <f t="shared" ca="1" si="2"/>
        <v>1.5281211367780365E-3</v>
      </c>
      <c r="Q33" s="26">
        <f t="shared" si="3"/>
        <v>38056.452799999999</v>
      </c>
      <c r="R33" s="2" t="s">
        <v>35</v>
      </c>
    </row>
    <row r="34" spans="1:18" x14ac:dyDescent="0.2">
      <c r="A34" s="30" t="s">
        <v>44</v>
      </c>
      <c r="B34" s="31" t="s">
        <v>46</v>
      </c>
      <c r="C34" s="32">
        <v>53077.703244364311</v>
      </c>
      <c r="D34" s="32">
        <v>2.9999999999999997E-4</v>
      </c>
      <c r="E34" s="1">
        <f t="shared" si="0"/>
        <v>66.49957355247895</v>
      </c>
      <c r="F34" s="1">
        <f t="shared" si="1"/>
        <v>66.5</v>
      </c>
      <c r="G34" s="28">
        <f t="shared" si="4"/>
        <v>-1.4663568435935304E-4</v>
      </c>
      <c r="J34" s="1">
        <f t="shared" si="5"/>
        <v>-1.4663568435935304E-4</v>
      </c>
      <c r="O34" s="1">
        <f t="shared" ca="1" si="2"/>
        <v>1.5084792945189152E-3</v>
      </c>
      <c r="Q34" s="26">
        <f t="shared" si="3"/>
        <v>38059.203244364311</v>
      </c>
      <c r="R34" s="2" t="s">
        <v>35</v>
      </c>
    </row>
    <row r="35" spans="1:18" x14ac:dyDescent="0.2">
      <c r="A35" s="30" t="s">
        <v>44</v>
      </c>
      <c r="B35" s="31" t="s">
        <v>45</v>
      </c>
      <c r="C35" s="32">
        <v>53077.875750835032</v>
      </c>
      <c r="D35" s="32">
        <v>2.0000000000000001E-4</v>
      </c>
      <c r="E35" s="1">
        <f t="shared" si="0"/>
        <v>67.001258775627988</v>
      </c>
      <c r="F35" s="1">
        <f t="shared" si="1"/>
        <v>67</v>
      </c>
      <c r="G35" s="28">
        <f t="shared" si="4"/>
        <v>4.3283503327984363E-4</v>
      </c>
      <c r="J35" s="1">
        <f t="shared" si="5"/>
        <v>4.3283503327984363E-4</v>
      </c>
      <c r="O35" s="1">
        <f t="shared" ca="1" si="2"/>
        <v>1.5072516793777201E-3</v>
      </c>
      <c r="Q35" s="26">
        <f t="shared" si="3"/>
        <v>38059.375750835032</v>
      </c>
      <c r="R35" s="2" t="s">
        <v>35</v>
      </c>
    </row>
    <row r="36" spans="1:18" x14ac:dyDescent="0.2">
      <c r="A36" s="30" t="s">
        <v>47</v>
      </c>
      <c r="B36" s="31"/>
      <c r="C36" s="32">
        <v>53404.879000000001</v>
      </c>
      <c r="D36" s="32">
        <v>2.0000000000000001E-4</v>
      </c>
      <c r="E36" s="1">
        <f t="shared" si="0"/>
        <v>1017.9957191133557</v>
      </c>
      <c r="F36" s="1">
        <f t="shared" si="1"/>
        <v>1018</v>
      </c>
      <c r="G36" s="28">
        <f t="shared" si="4"/>
        <v>-1.4719999962835573E-3</v>
      </c>
      <c r="K36" s="1">
        <f>+G36</f>
        <v>-1.4719999962835573E-3</v>
      </c>
      <c r="O36" s="1">
        <f t="shared" ca="1" si="2"/>
        <v>-8.276723191753179E-4</v>
      </c>
      <c r="Q36" s="26">
        <f t="shared" si="3"/>
        <v>38386.379000000001</v>
      </c>
      <c r="R36" s="2" t="s">
        <v>36</v>
      </c>
    </row>
    <row r="37" spans="1:18" x14ac:dyDescent="0.2">
      <c r="A37" s="33" t="s">
        <v>48</v>
      </c>
      <c r="B37" s="31"/>
      <c r="C37" s="32">
        <v>54499.874400000001</v>
      </c>
      <c r="D37" s="32">
        <v>2.0000000000000001E-4</v>
      </c>
      <c r="E37" s="1">
        <f t="shared" si="0"/>
        <v>4202.4734334921322</v>
      </c>
      <c r="F37" s="1">
        <f t="shared" si="1"/>
        <v>4202.5</v>
      </c>
      <c r="G37" s="28">
        <f t="shared" si="4"/>
        <v>-9.1349999929661863E-3</v>
      </c>
      <c r="K37" s="1">
        <f>+G37</f>
        <v>-9.1349999929661863E-3</v>
      </c>
      <c r="O37" s="1">
        <f t="shared" ca="1" si="2"/>
        <v>-8.6463531534467699E-3</v>
      </c>
      <c r="Q37" s="26">
        <f t="shared" si="3"/>
        <v>39481.374400000001</v>
      </c>
      <c r="R37" s="2" t="s">
        <v>36</v>
      </c>
    </row>
    <row r="38" spans="1:18" x14ac:dyDescent="0.2">
      <c r="A38" s="33" t="s">
        <v>48</v>
      </c>
      <c r="B38" s="31"/>
      <c r="C38" s="32">
        <v>54815.873500000002</v>
      </c>
      <c r="D38" s="32">
        <v>2.0000000000000001E-4</v>
      </c>
      <c r="E38" s="1">
        <f t="shared" si="0"/>
        <v>5121.4655057088312</v>
      </c>
      <c r="F38" s="1">
        <f t="shared" si="1"/>
        <v>5121.5</v>
      </c>
      <c r="G38" s="28">
        <f t="shared" si="4"/>
        <v>-1.186099999176804E-2</v>
      </c>
      <c r="K38" s="1">
        <f>+G38</f>
        <v>-1.186099999176804E-2</v>
      </c>
      <c r="O38" s="1">
        <f t="shared" ca="1" si="2"/>
        <v>-1.0902709782963323E-2</v>
      </c>
      <c r="Q38" s="26">
        <f t="shared" si="3"/>
        <v>39797.373500000002</v>
      </c>
      <c r="R38" s="2" t="s">
        <v>36</v>
      </c>
    </row>
    <row r="39" spans="1:18" x14ac:dyDescent="0.2">
      <c r="A39" s="32" t="s">
        <v>49</v>
      </c>
      <c r="B39" s="31" t="s">
        <v>46</v>
      </c>
      <c r="C39" s="32">
        <v>55958.841099999998</v>
      </c>
      <c r="D39" s="32">
        <v>5.0000000000000001E-4</v>
      </c>
      <c r="E39" s="1">
        <f t="shared" si="0"/>
        <v>8445.4565018874309</v>
      </c>
      <c r="F39" s="1">
        <f t="shared" si="1"/>
        <v>8445.5</v>
      </c>
      <c r="G39" s="28">
        <f t="shared" si="4"/>
        <v>-1.4956999999412801E-2</v>
      </c>
      <c r="K39" s="1">
        <f>+G39</f>
        <v>-1.4956999999412801E-2</v>
      </c>
      <c r="O39" s="1">
        <f t="shared" ca="1" si="2"/>
        <v>-1.9063895241628201E-2</v>
      </c>
      <c r="Q39" s="26">
        <f t="shared" si="3"/>
        <v>40940.341099999998</v>
      </c>
      <c r="R39" s="2" t="s">
        <v>36</v>
      </c>
    </row>
    <row r="40" spans="1:18" x14ac:dyDescent="0.2">
      <c r="A40" s="34" t="s">
        <v>50</v>
      </c>
      <c r="B40" s="31" t="s">
        <v>46</v>
      </c>
      <c r="C40" s="32">
        <v>56009.387499999997</v>
      </c>
      <c r="D40" s="32">
        <v>4.5999999999999999E-3</v>
      </c>
      <c r="E40" s="1">
        <f t="shared" si="0"/>
        <v>8592.4561005543055</v>
      </c>
      <c r="F40" s="1">
        <f t="shared" si="1"/>
        <v>8592.5</v>
      </c>
      <c r="G40" s="28">
        <f t="shared" si="4"/>
        <v>-1.509500000247499E-2</v>
      </c>
      <c r="J40" s="1">
        <f>+G40</f>
        <v>-1.509500000247499E-2</v>
      </c>
      <c r="O40" s="1">
        <f t="shared" ca="1" si="2"/>
        <v>-1.942481409313955E-2</v>
      </c>
      <c r="Q40" s="26">
        <f t="shared" si="3"/>
        <v>40990.887499999997</v>
      </c>
      <c r="R40" s="2" t="s">
        <v>35</v>
      </c>
    </row>
    <row r="41" spans="1:18" x14ac:dyDescent="0.2">
      <c r="A41" s="34" t="s">
        <v>50</v>
      </c>
      <c r="B41" s="31" t="s">
        <v>45</v>
      </c>
      <c r="C41" s="32">
        <v>56009.558299999997</v>
      </c>
      <c r="D41" s="32">
        <v>3.8999999999999998E-3</v>
      </c>
      <c r="E41" s="1">
        <f t="shared" si="0"/>
        <v>8592.9528230004598</v>
      </c>
      <c r="F41" s="1">
        <f t="shared" si="1"/>
        <v>8593</v>
      </c>
      <c r="G41" s="28">
        <f t="shared" si="4"/>
        <v>-1.6221999998379033E-2</v>
      </c>
      <c r="J41" s="1">
        <f>+G41</f>
        <v>-1.6221999998379033E-2</v>
      </c>
      <c r="O41" s="1">
        <f t="shared" ca="1" si="2"/>
        <v>-1.9426041708280752E-2</v>
      </c>
      <c r="Q41" s="26">
        <f t="shared" si="3"/>
        <v>40991.058299999997</v>
      </c>
      <c r="R41" s="2" t="s">
        <v>35</v>
      </c>
    </row>
    <row r="42" spans="1:18" x14ac:dyDescent="0.2">
      <c r="A42" s="32" t="s">
        <v>49</v>
      </c>
      <c r="B42" s="31" t="s">
        <v>45</v>
      </c>
      <c r="C42" s="32">
        <v>56013.683299999997</v>
      </c>
      <c r="D42" s="32">
        <v>2.0000000000000001E-4</v>
      </c>
      <c r="E42" s="1">
        <f t="shared" si="0"/>
        <v>8604.9491935530787</v>
      </c>
      <c r="F42" s="1">
        <f t="shared" si="1"/>
        <v>8605</v>
      </c>
      <c r="G42" s="28">
        <f t="shared" si="4"/>
        <v>-1.7469999998866115E-2</v>
      </c>
      <c r="K42" s="1">
        <f>+G42</f>
        <v>-1.7469999998866115E-2</v>
      </c>
      <c r="O42" s="1">
        <f t="shared" ca="1" si="2"/>
        <v>-1.9455504471669431E-2</v>
      </c>
      <c r="Q42" s="26">
        <f t="shared" si="3"/>
        <v>40995.183299999997</v>
      </c>
      <c r="R42" s="2" t="s">
        <v>36</v>
      </c>
    </row>
    <row r="43" spans="1:18" x14ac:dyDescent="0.2">
      <c r="A43" s="32" t="s">
        <v>49</v>
      </c>
      <c r="B43" s="31" t="s">
        <v>46</v>
      </c>
      <c r="C43" s="32">
        <v>56042.743999999999</v>
      </c>
      <c r="D43" s="32">
        <v>5.9999999999999995E-4</v>
      </c>
      <c r="E43" s="1">
        <f t="shared" si="0"/>
        <v>8689.4638422121061</v>
      </c>
      <c r="F43" s="1">
        <f t="shared" si="1"/>
        <v>8689.5</v>
      </c>
      <c r="G43" s="28">
        <f t="shared" si="4"/>
        <v>-1.2432999996235594E-2</v>
      </c>
      <c r="K43" s="1">
        <f>+G43</f>
        <v>-1.2432999996235594E-2</v>
      </c>
      <c r="O43" s="1">
        <f t="shared" ca="1" si="2"/>
        <v>-1.9662971430531397E-2</v>
      </c>
      <c r="Q43" s="26">
        <f t="shared" si="3"/>
        <v>41024.243999999999</v>
      </c>
      <c r="R43" s="2" t="s">
        <v>36</v>
      </c>
    </row>
    <row r="44" spans="1:18" x14ac:dyDescent="0.2">
      <c r="A44" s="35" t="s">
        <v>51</v>
      </c>
      <c r="B44" s="36" t="s">
        <v>45</v>
      </c>
      <c r="C44" s="32">
        <v>56387.451200000003</v>
      </c>
      <c r="D44" s="37">
        <v>4.4999999999999997E-3</v>
      </c>
      <c r="E44" s="1">
        <f t="shared" si="0"/>
        <v>9691.945127874058</v>
      </c>
      <c r="F44" s="1">
        <f t="shared" si="1"/>
        <v>9692</v>
      </c>
      <c r="G44" s="28">
        <f t="shared" si="4"/>
        <v>-1.8867999991925899E-2</v>
      </c>
      <c r="J44" s="1">
        <f>+G44</f>
        <v>-1.8867999991925899E-2</v>
      </c>
      <c r="O44" s="1">
        <f t="shared" ca="1" si="2"/>
        <v>-2.2124339788627531E-2</v>
      </c>
      <c r="Q44" s="26">
        <f t="shared" si="3"/>
        <v>41368.951200000003</v>
      </c>
      <c r="R44" s="2" t="s">
        <v>35</v>
      </c>
    </row>
    <row r="45" spans="1:18" x14ac:dyDescent="0.2">
      <c r="A45" s="35" t="s">
        <v>51</v>
      </c>
      <c r="B45" s="36" t="s">
        <v>45</v>
      </c>
      <c r="C45" s="32">
        <v>56390.372499999998</v>
      </c>
      <c r="D45" s="37">
        <v>1.6000000000000001E-3</v>
      </c>
      <c r="E45" s="1">
        <f t="shared" si="0"/>
        <v>9700.4408847941304</v>
      </c>
      <c r="F45" s="1">
        <f t="shared" si="1"/>
        <v>9700.5</v>
      </c>
      <c r="G45" s="28">
        <f t="shared" si="4"/>
        <v>-2.0326999998360407E-2</v>
      </c>
      <c r="J45" s="1">
        <f>+G45</f>
        <v>-2.0326999998360407E-2</v>
      </c>
      <c r="O45" s="1">
        <f t="shared" ca="1" si="2"/>
        <v>-2.2145209246027843E-2</v>
      </c>
      <c r="Q45" s="26">
        <f t="shared" si="3"/>
        <v>41371.872499999998</v>
      </c>
      <c r="R45" s="2" t="s">
        <v>35</v>
      </c>
    </row>
    <row r="46" spans="1:18" x14ac:dyDescent="0.2">
      <c r="A46" s="37" t="s">
        <v>52</v>
      </c>
      <c r="B46" s="36" t="s">
        <v>45</v>
      </c>
      <c r="C46" s="37">
        <v>56761.388299999999</v>
      </c>
      <c r="D46" s="37">
        <v>1.1000000000000001E-3</v>
      </c>
      <c r="E46" s="1">
        <f t="shared" si="0"/>
        <v>10779.433131503492</v>
      </c>
      <c r="F46" s="1">
        <f t="shared" si="1"/>
        <v>10779.5</v>
      </c>
      <c r="G46" s="28">
        <f t="shared" si="4"/>
        <v>-2.2992999998677988E-2</v>
      </c>
      <c r="J46" s="1">
        <f>+G46</f>
        <v>-2.2992999998677988E-2</v>
      </c>
      <c r="O46" s="1">
        <f t="shared" ca="1" si="2"/>
        <v>-2.4794402720726826E-2</v>
      </c>
      <c r="Q46" s="26">
        <f t="shared" si="3"/>
        <v>41742.888299999999</v>
      </c>
      <c r="R46" s="2" t="s">
        <v>35</v>
      </c>
    </row>
    <row r="47" spans="1:18" x14ac:dyDescent="0.2">
      <c r="A47" s="37" t="s">
        <v>52</v>
      </c>
      <c r="B47" s="36" t="s">
        <v>45</v>
      </c>
      <c r="C47" s="37">
        <v>56783.394</v>
      </c>
      <c r="D47" s="37">
        <v>1.1999999999999999E-3</v>
      </c>
      <c r="E47" s="1">
        <f t="shared" si="0"/>
        <v>10843.430351253739</v>
      </c>
      <c r="F47" s="1">
        <f t="shared" si="1"/>
        <v>10843.5</v>
      </c>
      <c r="G47" s="28">
        <f t="shared" si="4"/>
        <v>-2.3948999994900078E-2</v>
      </c>
      <c r="J47" s="1">
        <f>+G47</f>
        <v>-2.3948999994900078E-2</v>
      </c>
      <c r="O47" s="1">
        <f t="shared" ca="1" si="2"/>
        <v>-2.4951537458799793E-2</v>
      </c>
      <c r="Q47" s="26">
        <f t="shared" si="3"/>
        <v>41764.894</v>
      </c>
      <c r="R47" s="2" t="s">
        <v>35</v>
      </c>
    </row>
    <row r="48" spans="1:18" x14ac:dyDescent="0.2">
      <c r="A48" s="32" t="s">
        <v>53</v>
      </c>
      <c r="B48" s="31"/>
      <c r="C48" s="32">
        <v>57091.4856</v>
      </c>
      <c r="D48" s="32">
        <v>1.9E-3</v>
      </c>
      <c r="E48" s="1">
        <f t="shared" si="0"/>
        <v>11739.425744647446</v>
      </c>
      <c r="F48" s="1">
        <f t="shared" si="1"/>
        <v>11739.5</v>
      </c>
      <c r="G48" s="28">
        <f t="shared" si="4"/>
        <v>-2.5532999999995809E-2</v>
      </c>
      <c r="J48" s="1">
        <f>+G48</f>
        <v>-2.5532999999995809E-2</v>
      </c>
      <c r="O48" s="1">
        <f t="shared" ca="1" si="2"/>
        <v>-2.7151423791821373E-2</v>
      </c>
      <c r="Q48" s="26">
        <f t="shared" si="3"/>
        <v>42072.9856</v>
      </c>
      <c r="R48" s="2" t="s">
        <v>35</v>
      </c>
    </row>
    <row r="49" spans="1:21" x14ac:dyDescent="0.2">
      <c r="A49" s="38" t="s">
        <v>54</v>
      </c>
      <c r="B49" s="39" t="s">
        <v>46</v>
      </c>
      <c r="C49" s="38">
        <v>57390.293100000003</v>
      </c>
      <c r="D49" s="38" t="s">
        <v>55</v>
      </c>
      <c r="E49" s="1">
        <f t="shared" si="0"/>
        <v>12608.421015896298</v>
      </c>
      <c r="F49" s="1">
        <f t="shared" si="1"/>
        <v>12608.5</v>
      </c>
      <c r="G49" s="28">
        <f t="shared" si="4"/>
        <v>-2.7158999997482169E-2</v>
      </c>
      <c r="K49" s="1">
        <f>+G49</f>
        <v>-2.7158999997482169E-2</v>
      </c>
      <c r="O49" s="1">
        <f t="shared" ca="1" si="2"/>
        <v>-2.9285018907218421E-2</v>
      </c>
      <c r="Q49" s="26">
        <f t="shared" si="3"/>
        <v>42371.793100000003</v>
      </c>
      <c r="R49" s="2" t="s">
        <v>36</v>
      </c>
    </row>
    <row r="50" spans="1:21" x14ac:dyDescent="0.2">
      <c r="A50" s="38" t="s">
        <v>54</v>
      </c>
      <c r="B50" s="39" t="s">
        <v>45</v>
      </c>
      <c r="C50" s="38">
        <v>57450.294300000001</v>
      </c>
      <c r="D50" s="38" t="s">
        <v>55</v>
      </c>
      <c r="E50" s="1">
        <f t="shared" si="0"/>
        <v>12782.917168333084</v>
      </c>
      <c r="F50" s="1">
        <f t="shared" si="1"/>
        <v>12783</v>
      </c>
      <c r="G50" s="28">
        <f t="shared" si="4"/>
        <v>-2.8481999994255602E-2</v>
      </c>
      <c r="K50" s="1">
        <f>+G50</f>
        <v>-2.8481999994255602E-2</v>
      </c>
      <c r="O50" s="1">
        <f t="shared" ca="1" si="2"/>
        <v>-2.9713456591495498E-2</v>
      </c>
      <c r="Q50" s="26">
        <f t="shared" si="3"/>
        <v>42431.794300000001</v>
      </c>
      <c r="R50" s="2" t="s">
        <v>36</v>
      </c>
    </row>
    <row r="51" spans="1:21" x14ac:dyDescent="0.2">
      <c r="A51" s="40" t="s">
        <v>56</v>
      </c>
      <c r="B51" s="41" t="s">
        <v>46</v>
      </c>
      <c r="C51" s="42">
        <v>57797.072</v>
      </c>
      <c r="D51" s="43" t="s">
        <v>55</v>
      </c>
      <c r="E51" s="1">
        <f t="shared" si="0"/>
        <v>13791.419904959672</v>
      </c>
      <c r="F51" s="1">
        <f t="shared" si="1"/>
        <v>13791.5</v>
      </c>
      <c r="G51" s="28">
        <f t="shared" si="4"/>
        <v>-2.7540999995835591E-2</v>
      </c>
      <c r="I51" s="1">
        <f>+G51</f>
        <v>-2.7540999995835591E-2</v>
      </c>
      <c r="O51" s="1">
        <f t="shared" ca="1" si="2"/>
        <v>-3.2189556331285972E-2</v>
      </c>
      <c r="Q51" s="26">
        <f t="shared" si="3"/>
        <v>42778.572</v>
      </c>
      <c r="R51" s="2" t="s">
        <v>34</v>
      </c>
    </row>
    <row r="52" spans="1:21" x14ac:dyDescent="0.2">
      <c r="A52" s="40" t="s">
        <v>56</v>
      </c>
      <c r="B52" s="41" t="s">
        <v>45</v>
      </c>
      <c r="C52" s="42">
        <v>57797.243000000002</v>
      </c>
      <c r="D52" s="43" t="s">
        <v>55</v>
      </c>
      <c r="E52" s="1">
        <f t="shared" si="0"/>
        <v>13791.917209048042</v>
      </c>
      <c r="F52" s="1">
        <f t="shared" si="1"/>
        <v>13792</v>
      </c>
      <c r="G52" s="28">
        <f t="shared" si="4"/>
        <v>-2.8467999996792059E-2</v>
      </c>
      <c r="I52" s="1">
        <f>+G52</f>
        <v>-2.8467999996792059E-2</v>
      </c>
      <c r="O52" s="1">
        <f t="shared" ca="1" si="2"/>
        <v>-3.2190783946427166E-2</v>
      </c>
      <c r="Q52" s="26">
        <f t="shared" si="3"/>
        <v>42778.743000000002</v>
      </c>
      <c r="R52" s="2" t="s">
        <v>34</v>
      </c>
    </row>
    <row r="53" spans="1:21" x14ac:dyDescent="0.2">
      <c r="A53" s="33" t="s">
        <v>57</v>
      </c>
      <c r="B53" s="31"/>
      <c r="C53" s="32">
        <v>57806.8894</v>
      </c>
      <c r="D53" s="32">
        <v>2.9999999999999997E-4</v>
      </c>
      <c r="E53" s="1">
        <f t="shared" si="0"/>
        <v>13819.970976053799</v>
      </c>
      <c r="F53" s="1">
        <f t="shared" si="1"/>
        <v>13820</v>
      </c>
      <c r="O53" s="1">
        <f t="shared" ca="1" si="2"/>
        <v>-3.2259530394334095E-2</v>
      </c>
      <c r="Q53" s="26">
        <f t="shared" si="3"/>
        <v>42788.3894</v>
      </c>
      <c r="R53" s="2" t="s">
        <v>36</v>
      </c>
      <c r="U53" s="28">
        <f>+C53-(C$7+F53*C$8)</f>
        <v>-9.979999995266553E-3</v>
      </c>
    </row>
    <row r="54" spans="1:21" x14ac:dyDescent="0.2">
      <c r="A54" s="40" t="s">
        <v>56</v>
      </c>
      <c r="B54" s="41" t="s">
        <v>45</v>
      </c>
      <c r="C54" s="44">
        <v>57817.183400000002</v>
      </c>
      <c r="D54" s="43" t="s">
        <v>55</v>
      </c>
      <c r="E54" s="1">
        <f t="shared" si="0"/>
        <v>13849.908100531053</v>
      </c>
      <c r="F54" s="1">
        <f t="shared" si="1"/>
        <v>13850</v>
      </c>
      <c r="G54" s="28">
        <f>+C54-(C$7+F54*C$8)</f>
        <v>-3.1599999994796235E-2</v>
      </c>
      <c r="K54" s="1">
        <f>+G54</f>
        <v>-3.1599999994796235E-2</v>
      </c>
      <c r="O54" s="1">
        <f t="shared" ca="1" si="2"/>
        <v>-3.2333187302805794E-2</v>
      </c>
      <c r="Q54" s="26">
        <f t="shared" si="3"/>
        <v>42798.683400000002</v>
      </c>
      <c r="R54" s="2" t="s">
        <v>36</v>
      </c>
    </row>
    <row r="55" spans="1:21" x14ac:dyDescent="0.2">
      <c r="A55" s="38" t="s">
        <v>58</v>
      </c>
      <c r="B55" s="45" t="s">
        <v>45</v>
      </c>
      <c r="C55" s="46">
        <v>57840.393799999998</v>
      </c>
      <c r="D55" s="46">
        <v>1.1999999999999999E-3</v>
      </c>
      <c r="E55" s="1">
        <f t="shared" si="0"/>
        <v>13917.408842124858</v>
      </c>
      <c r="F55" s="1">
        <f t="shared" si="1"/>
        <v>13917.5</v>
      </c>
      <c r="G55" s="28">
        <f>+C55-(C$7+F55*C$8)</f>
        <v>-3.1344999995781109E-2</v>
      </c>
      <c r="K55" s="1">
        <f>+G55</f>
        <v>-3.1344999995781109E-2</v>
      </c>
      <c r="O55" s="1">
        <f t="shared" ca="1" si="2"/>
        <v>-3.2498915346867129E-2</v>
      </c>
      <c r="Q55" s="26">
        <f t="shared" si="3"/>
        <v>42821.893799999998</v>
      </c>
      <c r="R55" s="2" t="s">
        <v>36</v>
      </c>
    </row>
    <row r="56" spans="1:21" x14ac:dyDescent="0.2">
      <c r="A56" s="47" t="s">
        <v>59</v>
      </c>
      <c r="B56" s="48" t="s">
        <v>46</v>
      </c>
      <c r="C56" s="49">
        <v>58925.242100000003</v>
      </c>
      <c r="D56" s="49" t="s">
        <v>55</v>
      </c>
      <c r="E56" s="1">
        <f>+(C56-C$7)/C$8</f>
        <v>17072.376648228626</v>
      </c>
      <c r="F56" s="1">
        <f>ROUND(2*E56,0)/2</f>
        <v>17072.5</v>
      </c>
      <c r="G56" s="28">
        <f>+C56-(C$7+F56*C$8)</f>
        <v>-4.2414999996253755E-2</v>
      </c>
      <c r="K56" s="1">
        <f>+G56</f>
        <v>-4.2414999996253755E-2</v>
      </c>
      <c r="O56" s="1">
        <f ca="1">+C$11+C$12*F56</f>
        <v>-4.0245166887808076E-2</v>
      </c>
      <c r="Q56" s="26">
        <f>+C56-15018.5</f>
        <v>43906.742100000003</v>
      </c>
      <c r="R56" s="2" t="s">
        <v>36</v>
      </c>
    </row>
    <row r="57" spans="1:21" x14ac:dyDescent="0.2">
      <c r="A57" s="53" t="s">
        <v>90</v>
      </c>
      <c r="B57" s="54" t="s">
        <v>45</v>
      </c>
      <c r="C57" s="55">
        <v>59924.294000000227</v>
      </c>
      <c r="E57" s="1">
        <f t="shared" ref="E57:E58" si="6">+(C57-C$7)/C$8</f>
        <v>19977.830416398327</v>
      </c>
      <c r="F57" s="1">
        <f t="shared" ref="F57:F58" si="7">ROUND(2*E57,0)/2</f>
        <v>19978</v>
      </c>
      <c r="G57" s="28">
        <f t="shared" ref="G57:G58" si="8">+C57-(C$7+F57*C$8)</f>
        <v>-5.8311999768193346E-2</v>
      </c>
      <c r="K57" s="1">
        <f t="shared" ref="K57:K58" si="9">+G57</f>
        <v>-5.8311999768193346E-2</v>
      </c>
      <c r="O57" s="1">
        <f t="shared" ref="O57:O58" ca="1" si="10">+C$11+C$12*F57</f>
        <v>-4.7378838473292668E-2</v>
      </c>
      <c r="Q57" s="26">
        <f t="shared" ref="Q57:Q58" si="11">+C57-15018.5</f>
        <v>44905.794000000227</v>
      </c>
      <c r="R57" s="2" t="s">
        <v>36</v>
      </c>
    </row>
    <row r="58" spans="1:21" x14ac:dyDescent="0.2">
      <c r="A58" s="53" t="s">
        <v>90</v>
      </c>
      <c r="B58" s="54" t="s">
        <v>45</v>
      </c>
      <c r="C58" s="55">
        <v>59924.294999999925</v>
      </c>
      <c r="E58" s="1">
        <f t="shared" si="6"/>
        <v>19977.833324608491</v>
      </c>
      <c r="F58" s="1">
        <f t="shared" si="7"/>
        <v>19978</v>
      </c>
      <c r="G58" s="28">
        <f t="shared" si="8"/>
        <v>-5.731200006994186E-2</v>
      </c>
      <c r="K58" s="1">
        <f t="shared" si="9"/>
        <v>-5.731200006994186E-2</v>
      </c>
      <c r="O58" s="1">
        <f t="shared" ca="1" si="10"/>
        <v>-4.7378838473292668E-2</v>
      </c>
      <c r="Q58" s="26">
        <f t="shared" si="11"/>
        <v>44905.794999999925</v>
      </c>
      <c r="R58" s="2" t="s">
        <v>36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55"/>
  <sheetViews>
    <sheetView topLeftCell="E1" workbookViewId="0">
      <selection activeCell="S19" sqref="S19"/>
    </sheetView>
  </sheetViews>
  <sheetFormatPr defaultColWidth="10.28515625" defaultRowHeight="12.75" x14ac:dyDescent="0.2"/>
  <cols>
    <col min="1" max="1" width="14.42578125" style="1" customWidth="1"/>
    <col min="2" max="2" width="5.140625" style="2" customWidth="1"/>
    <col min="3" max="3" width="11.85546875" style="3" customWidth="1"/>
    <col min="4" max="4" width="14.140625" style="1" customWidth="1"/>
    <col min="5" max="5" width="10.42578125" style="1" customWidth="1"/>
    <col min="6" max="6" width="15.7109375" style="1" customWidth="1"/>
    <col min="7" max="7" width="12.425781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8" width="13.42578125" style="2" customWidth="1"/>
    <col min="19" max="16384" width="10.28515625" style="1"/>
  </cols>
  <sheetData>
    <row r="1" spans="1:27" ht="20.25" x14ac:dyDescent="0.3">
      <c r="A1" s="4" t="s">
        <v>0</v>
      </c>
      <c r="S1" s="1" t="s">
        <v>60</v>
      </c>
    </row>
    <row r="2" spans="1:27" x14ac:dyDescent="0.2">
      <c r="A2" s="5" t="s">
        <v>1</v>
      </c>
      <c r="B2" s="2" t="s">
        <v>2</v>
      </c>
    </row>
    <row r="3" spans="1:27" x14ac:dyDescent="0.2">
      <c r="S3" s="56" t="s">
        <v>61</v>
      </c>
      <c r="T3" s="56"/>
    </row>
    <row r="4" spans="1:27" x14ac:dyDescent="0.2">
      <c r="A4" s="6" t="s">
        <v>3</v>
      </c>
      <c r="C4" s="7">
        <v>53054.837099999997</v>
      </c>
      <c r="D4" s="8">
        <v>0.34385399999999999</v>
      </c>
      <c r="S4" s="1" t="s">
        <v>62</v>
      </c>
      <c r="T4" s="1">
        <v>0.30300838547907349</v>
      </c>
    </row>
    <row r="5" spans="1:27" x14ac:dyDescent="0.2">
      <c r="A5" s="9" t="s">
        <v>4</v>
      </c>
      <c r="B5"/>
      <c r="C5" s="10">
        <v>8</v>
      </c>
      <c r="D5" t="s">
        <v>5</v>
      </c>
      <c r="S5" s="1" t="s">
        <v>63</v>
      </c>
      <c r="T5" s="1">
        <v>9.1814081670634803E-2</v>
      </c>
    </row>
    <row r="6" spans="1:27" x14ac:dyDescent="0.2">
      <c r="A6" s="6" t="s">
        <v>6</v>
      </c>
      <c r="S6" s="1" t="s">
        <v>64</v>
      </c>
      <c r="T6" s="1">
        <v>9.2517254588743263E-3</v>
      </c>
    </row>
    <row r="7" spans="1:27" x14ac:dyDescent="0.2">
      <c r="A7" s="1" t="s">
        <v>7</v>
      </c>
      <c r="C7" s="3">
        <v>53054.837099999997</v>
      </c>
      <c r="D7" s="1" t="s">
        <v>8</v>
      </c>
      <c r="S7" s="1" t="s">
        <v>65</v>
      </c>
      <c r="T7" s="1">
        <v>3.8637554869549041E-4</v>
      </c>
    </row>
    <row r="8" spans="1:27" x14ac:dyDescent="0.2">
      <c r="A8" s="1" t="s">
        <v>9</v>
      </c>
      <c r="C8" s="3">
        <v>0.34385399999999999</v>
      </c>
      <c r="D8" s="1" t="s">
        <v>8</v>
      </c>
      <c r="S8" s="51" t="s">
        <v>66</v>
      </c>
      <c r="T8" s="51">
        <v>13</v>
      </c>
    </row>
    <row r="9" spans="1:27" x14ac:dyDescent="0.2">
      <c r="A9" s="11" t="s">
        <v>10</v>
      </c>
      <c r="B9" s="12">
        <v>21</v>
      </c>
      <c r="C9" s="13" t="str">
        <f>"F"&amp;B9</f>
        <v>F21</v>
      </c>
      <c r="D9" s="14" t="str">
        <f>"G"&amp;B9</f>
        <v>G21</v>
      </c>
    </row>
    <row r="10" spans="1:27" x14ac:dyDescent="0.2">
      <c r="A10"/>
      <c r="B10"/>
      <c r="C10" s="15" t="s">
        <v>11</v>
      </c>
      <c r="D10" s="15" t="s">
        <v>12</v>
      </c>
      <c r="E10"/>
      <c r="S10" s="1" t="s">
        <v>67</v>
      </c>
    </row>
    <row r="11" spans="1:27" x14ac:dyDescent="0.2">
      <c r="A11" t="s">
        <v>13</v>
      </c>
      <c r="B11"/>
      <c r="C11" s="16">
        <f ca="1">INTERCEPT(INDIRECT($D$9):G992,INDIRECT($C$9):F992)</f>
        <v>1.689632441978766E-4</v>
      </c>
      <c r="D11" s="2"/>
      <c r="E11"/>
      <c r="S11" s="50"/>
      <c r="T11" s="50" t="s">
        <v>68</v>
      </c>
      <c r="U11" s="50" t="s">
        <v>69</v>
      </c>
      <c r="V11" s="50" t="s">
        <v>70</v>
      </c>
      <c r="W11" s="50" t="s">
        <v>71</v>
      </c>
      <c r="X11" s="50" t="s">
        <v>72</v>
      </c>
    </row>
    <row r="12" spans="1:27" x14ac:dyDescent="0.2">
      <c r="A12" t="s">
        <v>14</v>
      </c>
      <c r="B12"/>
      <c r="C12" s="16">
        <f ca="1">SLOPE(INDIRECT($D$9):G992,INDIRECT($C$9):F992)</f>
        <v>-1.9829409656891311E-6</v>
      </c>
      <c r="D12" s="2"/>
      <c r="E12"/>
      <c r="S12" s="1" t="s">
        <v>73</v>
      </c>
      <c r="T12" s="1">
        <v>1</v>
      </c>
      <c r="U12" s="1">
        <v>1.6601467737969328E-7</v>
      </c>
      <c r="V12" s="1">
        <v>1.6601467737969328E-7</v>
      </c>
      <c r="W12" s="1">
        <v>1.1120574300852679</v>
      </c>
      <c r="X12" s="1">
        <v>0.31424726109670764</v>
      </c>
    </row>
    <row r="13" spans="1:27" x14ac:dyDescent="0.2">
      <c r="A13" t="s">
        <v>15</v>
      </c>
      <c r="B13"/>
      <c r="C13" s="2" t="s">
        <v>16</v>
      </c>
      <c r="S13" s="1" t="s">
        <v>74</v>
      </c>
      <c r="T13" s="1">
        <v>11</v>
      </c>
      <c r="U13" s="1">
        <v>1.642146710927154E-6</v>
      </c>
      <c r="V13" s="1">
        <v>1.4928606462974128E-7</v>
      </c>
    </row>
    <row r="14" spans="1:27" x14ac:dyDescent="0.2">
      <c r="A14"/>
      <c r="B14"/>
      <c r="C14"/>
      <c r="S14" s="51" t="s">
        <v>75</v>
      </c>
      <c r="T14" s="51">
        <v>12</v>
      </c>
      <c r="U14" s="51">
        <v>1.8081613883068472E-6</v>
      </c>
      <c r="V14" s="51"/>
      <c r="W14" s="51"/>
      <c r="X14" s="51"/>
    </row>
    <row r="15" spans="1:27" x14ac:dyDescent="0.2">
      <c r="A15" s="17" t="s">
        <v>17</v>
      </c>
      <c r="B15"/>
      <c r="C15" s="18">
        <f ca="1">(C7+C11)+(C8+C12)*INT(MAX(F21:F3533))</f>
        <v>57840.225790373821</v>
      </c>
      <c r="E15" s="11" t="s">
        <v>18</v>
      </c>
      <c r="F15" s="10">
        <v>1</v>
      </c>
    </row>
    <row r="16" spans="1:27" x14ac:dyDescent="0.2">
      <c r="A16" s="17" t="s">
        <v>19</v>
      </c>
      <c r="B16"/>
      <c r="C16" s="18">
        <f ca="1">+C8+C12</f>
        <v>0.34385201705903429</v>
      </c>
      <c r="E16" s="11" t="s">
        <v>20</v>
      </c>
      <c r="F16" s="52">
        <f ca="1">NOW()+15018.5+$C$5/24</f>
        <v>60379.454414583335</v>
      </c>
      <c r="S16" s="50"/>
      <c r="T16" s="50" t="s">
        <v>76</v>
      </c>
      <c r="U16" s="50" t="s">
        <v>65</v>
      </c>
      <c r="V16" s="50" t="s">
        <v>77</v>
      </c>
      <c r="W16" s="50" t="s">
        <v>78</v>
      </c>
      <c r="X16" s="50" t="s">
        <v>79</v>
      </c>
      <c r="Y16" s="50" t="s">
        <v>80</v>
      </c>
      <c r="Z16" s="50" t="s">
        <v>81</v>
      </c>
      <c r="AA16" s="50" t="s">
        <v>82</v>
      </c>
    </row>
    <row r="17" spans="1:27" x14ac:dyDescent="0.2">
      <c r="A17" s="11" t="s">
        <v>21</v>
      </c>
      <c r="B17"/>
      <c r="C17">
        <f>COUNT(C21:C2191)</f>
        <v>35</v>
      </c>
      <c r="E17" s="11" t="s">
        <v>22</v>
      </c>
      <c r="F17" s="16">
        <f ca="1">ROUND(2*(F16-$C$7)/$C$8,0)/2+F15</f>
        <v>21302.5</v>
      </c>
      <c r="S17" s="1" t="s">
        <v>83</v>
      </c>
      <c r="T17" s="1">
        <v>1.3060381026132076E-4</v>
      </c>
      <c r="U17" s="1">
        <v>1.6083799814931349E-4</v>
      </c>
      <c r="V17" s="1">
        <v>0.81202086424922482</v>
      </c>
      <c r="W17" s="1">
        <v>0.4340006646323481</v>
      </c>
      <c r="X17" s="1">
        <v>-2.2339841588031733E-4</v>
      </c>
      <c r="Y17" s="1">
        <v>4.8460603640295883E-4</v>
      </c>
      <c r="Z17" s="1">
        <v>-2.2339841588031733E-4</v>
      </c>
      <c r="AA17" s="1">
        <v>4.8460603640295883E-4</v>
      </c>
    </row>
    <row r="18" spans="1:27" x14ac:dyDescent="0.2">
      <c r="A18" s="17" t="s">
        <v>23</v>
      </c>
      <c r="B18"/>
      <c r="C18" s="19">
        <f ca="1">+C15</f>
        <v>57840.225790373821</v>
      </c>
      <c r="D18" s="20">
        <f ca="1">+C16</f>
        <v>0.34385201705903429</v>
      </c>
      <c r="E18" s="11" t="s">
        <v>24</v>
      </c>
      <c r="F18" s="14">
        <f ca="1">ROUND(2*(F16-$C$15)/$C$16,0)/2+F15</f>
        <v>7385.5</v>
      </c>
      <c r="S18" s="51" t="s">
        <v>84</v>
      </c>
      <c r="T18" s="51">
        <v>-4.4741377763283556E-6</v>
      </c>
      <c r="U18" s="51">
        <v>4.2427334254959696E-6</v>
      </c>
      <c r="V18" s="51">
        <v>-1.0545413363568406</v>
      </c>
      <c r="W18" s="51">
        <v>0.31424726109670731</v>
      </c>
      <c r="X18" s="51">
        <v>-1.381233580685092E-5</v>
      </c>
      <c r="Y18" s="51">
        <v>4.8640602541942083E-6</v>
      </c>
      <c r="Z18" s="51">
        <v>-1.381233580685092E-5</v>
      </c>
      <c r="AA18" s="51">
        <v>4.8640602541942083E-6</v>
      </c>
    </row>
    <row r="19" spans="1:27" x14ac:dyDescent="0.2">
      <c r="E19" s="11" t="s">
        <v>25</v>
      </c>
      <c r="F19" s="21">
        <f ca="1">+$C$15+$C$16*F18-15018.5-$C$5/24</f>
        <v>45360.911529029981</v>
      </c>
    </row>
    <row r="20" spans="1:27" x14ac:dyDescent="0.2">
      <c r="A20" s="15" t="s">
        <v>26</v>
      </c>
      <c r="B20" s="15" t="s">
        <v>27</v>
      </c>
      <c r="C20" s="22" t="s">
        <v>28</v>
      </c>
      <c r="D20" s="15" t="s">
        <v>29</v>
      </c>
      <c r="E20" s="15" t="s">
        <v>30</v>
      </c>
      <c r="F20" s="15" t="s">
        <v>31</v>
      </c>
      <c r="G20" s="15" t="s">
        <v>32</v>
      </c>
      <c r="H20" s="23" t="s">
        <v>85</v>
      </c>
      <c r="I20" s="23" t="s">
        <v>86</v>
      </c>
      <c r="J20" s="23" t="s">
        <v>87</v>
      </c>
      <c r="K20" s="23" t="s">
        <v>88</v>
      </c>
      <c r="L20" s="23" t="s">
        <v>37</v>
      </c>
      <c r="M20" s="23" t="s">
        <v>38</v>
      </c>
      <c r="N20" s="23" t="s">
        <v>39</v>
      </c>
      <c r="O20" s="23" t="s">
        <v>40</v>
      </c>
      <c r="P20" s="23" t="s">
        <v>41</v>
      </c>
      <c r="Q20" s="15" t="s">
        <v>42</v>
      </c>
      <c r="R20" s="15"/>
      <c r="U20" s="24" t="s">
        <v>43</v>
      </c>
    </row>
    <row r="21" spans="1:27" x14ac:dyDescent="0.2">
      <c r="A21" s="1" t="s">
        <v>44</v>
      </c>
      <c r="B21" s="2" t="s">
        <v>45</v>
      </c>
      <c r="C21" s="25">
        <v>53053.803999999996</v>
      </c>
      <c r="D21" s="25">
        <v>0.01</v>
      </c>
      <c r="E21" s="1">
        <f t="shared" ref="E21:E55" si="0">+(C21-C$7)/C$8</f>
        <v>-3.00447282858585</v>
      </c>
      <c r="F21" s="1">
        <f t="shared" ref="F21:F55" si="1">ROUND(2*E21,0)/2</f>
        <v>-3</v>
      </c>
      <c r="H21" s="14">
        <v>-1.557722338475287E-3</v>
      </c>
      <c r="O21" s="1">
        <f t="shared" ref="O21:O55" ca="1" si="2">+C$11+C$12*F21</f>
        <v>1.7491206709494399E-4</v>
      </c>
      <c r="Q21" s="26">
        <f t="shared" ref="Q21:Q55" si="3">+C21-15018.5</f>
        <v>38035.303999999996</v>
      </c>
    </row>
    <row r="22" spans="1:27" x14ac:dyDescent="0.2">
      <c r="A22" s="1" t="s">
        <v>44</v>
      </c>
      <c r="B22" s="2" t="s">
        <v>46</v>
      </c>
      <c r="C22" s="25">
        <v>53053.974000000002</v>
      </c>
      <c r="D22" s="25">
        <v>0.01</v>
      </c>
      <c r="E22" s="1">
        <f t="shared" si="0"/>
        <v>-2.5100769512497427</v>
      </c>
      <c r="F22" s="1">
        <f t="shared" si="1"/>
        <v>-2.5</v>
      </c>
      <c r="H22" s="14">
        <v>-3.500907274428755E-3</v>
      </c>
      <c r="O22" s="1">
        <f t="shared" ca="1" si="2"/>
        <v>1.7392059661209942E-4</v>
      </c>
      <c r="Q22" s="26">
        <f t="shared" si="3"/>
        <v>38035.474000000002</v>
      </c>
    </row>
    <row r="23" spans="1:27" x14ac:dyDescent="0.2">
      <c r="A23" s="1" t="s">
        <v>44</v>
      </c>
      <c r="B23" s="2" t="s">
        <v>45</v>
      </c>
      <c r="C23" s="27">
        <v>53054.837099999997</v>
      </c>
      <c r="D23" s="25">
        <v>1E-4</v>
      </c>
      <c r="E23" s="1">
        <f t="shared" si="0"/>
        <v>0</v>
      </c>
      <c r="F23" s="1">
        <f t="shared" si="1"/>
        <v>0</v>
      </c>
      <c r="G23" s="28">
        <f t="shared" ref="G23:G55" si="4">+C23-(C$7+F23*C$8)</f>
        <v>0</v>
      </c>
      <c r="H23" s="1">
        <f t="shared" ref="H23:H36" si="5">+G23</f>
        <v>0</v>
      </c>
      <c r="O23" s="1">
        <f t="shared" ca="1" si="2"/>
        <v>1.689632441978766E-4</v>
      </c>
      <c r="Q23" s="26">
        <f t="shared" si="3"/>
        <v>38036.337099999997</v>
      </c>
    </row>
    <row r="24" spans="1:27" x14ac:dyDescent="0.2">
      <c r="A24" s="1" t="s">
        <v>44</v>
      </c>
      <c r="B24" s="18" t="s">
        <v>45</v>
      </c>
      <c r="C24" s="27">
        <v>53055.352899999998</v>
      </c>
      <c r="D24" s="25">
        <v>2.9999999999999997E-4</v>
      </c>
      <c r="E24" s="1">
        <f t="shared" si="0"/>
        <v>1.5000552560128313</v>
      </c>
      <c r="F24" s="1">
        <f t="shared" si="1"/>
        <v>1.5</v>
      </c>
      <c r="G24" s="28">
        <f t="shared" si="4"/>
        <v>1.8999999156221747E-5</v>
      </c>
      <c r="H24" s="1">
        <f t="shared" si="5"/>
        <v>1.8999999156221747E-5</v>
      </c>
      <c r="O24" s="1">
        <f t="shared" ca="1" si="2"/>
        <v>1.659888327493429E-4</v>
      </c>
      <c r="Q24" s="26">
        <f t="shared" si="3"/>
        <v>38036.852899999998</v>
      </c>
    </row>
    <row r="25" spans="1:27" x14ac:dyDescent="0.2">
      <c r="A25" s="1" t="s">
        <v>44</v>
      </c>
      <c r="B25" s="18" t="s">
        <v>46</v>
      </c>
      <c r="C25" s="27">
        <v>53055.525300000001</v>
      </c>
      <c r="D25" s="25">
        <v>2.0000000000000001E-4</v>
      </c>
      <c r="E25" s="1">
        <f t="shared" si="0"/>
        <v>2.0014308398452378</v>
      </c>
      <c r="F25" s="1">
        <f t="shared" si="1"/>
        <v>2</v>
      </c>
      <c r="G25" s="28">
        <f t="shared" si="4"/>
        <v>4.9200000648852438E-4</v>
      </c>
      <c r="H25" s="1">
        <f t="shared" si="5"/>
        <v>4.9200000648852438E-4</v>
      </c>
      <c r="O25" s="1">
        <f t="shared" ca="1" si="2"/>
        <v>1.6499736226649833E-4</v>
      </c>
      <c r="Q25" s="26">
        <f t="shared" si="3"/>
        <v>38037.025300000001</v>
      </c>
    </row>
    <row r="26" spans="1:27" x14ac:dyDescent="0.2">
      <c r="A26" s="1" t="s">
        <v>44</v>
      </c>
      <c r="B26" s="2" t="s">
        <v>46</v>
      </c>
      <c r="C26" s="27">
        <v>53057.760203767291</v>
      </c>
      <c r="D26" s="25">
        <v>2.0000000000000001E-4</v>
      </c>
      <c r="E26" s="1">
        <f t="shared" si="0"/>
        <v>8.5010026560527976</v>
      </c>
      <c r="F26" s="1">
        <f t="shared" si="1"/>
        <v>8.5</v>
      </c>
      <c r="G26" s="28">
        <f t="shared" si="4"/>
        <v>3.4476729342713952E-4</v>
      </c>
      <c r="H26" s="1">
        <f t="shared" si="5"/>
        <v>3.4476729342713952E-4</v>
      </c>
      <c r="O26" s="1">
        <f t="shared" ca="1" si="2"/>
        <v>1.5210824598951898E-4</v>
      </c>
      <c r="Q26" s="26">
        <f t="shared" si="3"/>
        <v>38039.260203767291</v>
      </c>
    </row>
    <row r="27" spans="1:27" x14ac:dyDescent="0.2">
      <c r="A27" s="1" t="s">
        <v>44</v>
      </c>
      <c r="B27" s="2" t="s">
        <v>45</v>
      </c>
      <c r="C27" s="27">
        <v>53057.931721477325</v>
      </c>
      <c r="D27" s="25">
        <v>2.0000000000000001E-4</v>
      </c>
      <c r="E27" s="1">
        <f t="shared" si="0"/>
        <v>8.9998123544541393</v>
      </c>
      <c r="F27" s="1">
        <f t="shared" si="1"/>
        <v>9</v>
      </c>
      <c r="G27" s="28">
        <f t="shared" si="4"/>
        <v>-6.45226682536304E-5</v>
      </c>
      <c r="H27" s="1">
        <f t="shared" si="5"/>
        <v>-6.45226682536304E-5</v>
      </c>
      <c r="O27" s="1">
        <f t="shared" ca="1" si="2"/>
        <v>1.5111677550667442E-4</v>
      </c>
      <c r="Q27" s="26">
        <f t="shared" si="3"/>
        <v>38039.431721477325</v>
      </c>
    </row>
    <row r="28" spans="1:27" x14ac:dyDescent="0.2">
      <c r="A28" s="1" t="s">
        <v>44</v>
      </c>
      <c r="B28" s="2" t="s">
        <v>45</v>
      </c>
      <c r="C28" s="27">
        <v>53058.963467537615</v>
      </c>
      <c r="D28" s="25">
        <v>2.0000000000000001E-4</v>
      </c>
      <c r="E28" s="1">
        <f t="shared" si="0"/>
        <v>12.000347640619639</v>
      </c>
      <c r="F28" s="1">
        <f t="shared" si="1"/>
        <v>12</v>
      </c>
      <c r="G28" s="28">
        <f t="shared" si="4"/>
        <v>1.1953761713812128E-4</v>
      </c>
      <c r="H28" s="1">
        <f t="shared" si="5"/>
        <v>1.1953761713812128E-4</v>
      </c>
      <c r="O28" s="1">
        <f t="shared" ca="1" si="2"/>
        <v>1.4516795260960703E-4</v>
      </c>
      <c r="Q28" s="26">
        <f t="shared" si="3"/>
        <v>38040.463467537615</v>
      </c>
    </row>
    <row r="29" spans="1:27" x14ac:dyDescent="0.2">
      <c r="A29" s="1" t="s">
        <v>44</v>
      </c>
      <c r="B29" s="2" t="s">
        <v>45</v>
      </c>
      <c r="C29" s="27">
        <v>53059.650900000001</v>
      </c>
      <c r="D29" s="27">
        <v>1E-3</v>
      </c>
      <c r="E29" s="1">
        <f t="shared" si="0"/>
        <v>13.999546319087575</v>
      </c>
      <c r="F29" s="1">
        <f t="shared" si="1"/>
        <v>14</v>
      </c>
      <c r="G29" s="28">
        <f t="shared" si="4"/>
        <v>-1.55999994603917E-4</v>
      </c>
      <c r="H29" s="1">
        <f t="shared" si="5"/>
        <v>-1.55999994603917E-4</v>
      </c>
      <c r="O29" s="1">
        <f t="shared" ca="1" si="2"/>
        <v>1.4120207067822878E-4</v>
      </c>
      <c r="Q29" s="26">
        <f t="shared" si="3"/>
        <v>38041.150900000001</v>
      </c>
    </row>
    <row r="30" spans="1:27" x14ac:dyDescent="0.2">
      <c r="A30" s="1" t="s">
        <v>44</v>
      </c>
      <c r="B30" s="2" t="s">
        <v>45</v>
      </c>
      <c r="C30" s="27">
        <v>53066.871577340164</v>
      </c>
      <c r="D30" s="25">
        <v>5.9999999999999995E-4</v>
      </c>
      <c r="E30" s="1">
        <f t="shared" si="0"/>
        <v>34.998799898115571</v>
      </c>
      <c r="F30" s="1">
        <f t="shared" si="1"/>
        <v>35</v>
      </c>
      <c r="G30" s="28">
        <f t="shared" si="4"/>
        <v>-4.126598360016942E-4</v>
      </c>
      <c r="H30" s="1">
        <f t="shared" si="5"/>
        <v>-4.126598360016942E-4</v>
      </c>
      <c r="O30" s="1">
        <f t="shared" ca="1" si="2"/>
        <v>9.956031039875702E-5</v>
      </c>
      <c r="Q30" s="26">
        <f t="shared" si="3"/>
        <v>38048.371577340164</v>
      </c>
    </row>
    <row r="31" spans="1:27" x14ac:dyDescent="0.2">
      <c r="A31" s="1" t="s">
        <v>44</v>
      </c>
      <c r="B31" s="2" t="s">
        <v>46</v>
      </c>
      <c r="C31" s="27">
        <v>53067.0449685208</v>
      </c>
      <c r="D31" s="25">
        <v>5.9999999999999995E-4</v>
      </c>
      <c r="E31" s="1">
        <f t="shared" si="0"/>
        <v>35.503058044412626</v>
      </c>
      <c r="F31" s="1">
        <f t="shared" si="1"/>
        <v>35.5</v>
      </c>
      <c r="G31" s="28">
        <f t="shared" si="4"/>
        <v>1.051520805049222E-3</v>
      </c>
      <c r="H31" s="1">
        <f t="shared" si="5"/>
        <v>1.051520805049222E-3</v>
      </c>
      <c r="O31" s="1">
        <f t="shared" ca="1" si="2"/>
        <v>9.8568839915912451E-5</v>
      </c>
      <c r="Q31" s="26">
        <f t="shared" si="3"/>
        <v>38048.5449685208</v>
      </c>
    </row>
    <row r="32" spans="1:27" x14ac:dyDescent="0.2">
      <c r="A32" s="1" t="s">
        <v>44</v>
      </c>
      <c r="B32" s="2" t="s">
        <v>45</v>
      </c>
      <c r="C32" s="29">
        <v>53074.780700000003</v>
      </c>
      <c r="D32" s="25">
        <v>2.9999999999999997E-4</v>
      </c>
      <c r="E32" s="1">
        <f t="shared" si="0"/>
        <v>58.000197758368294</v>
      </c>
      <c r="F32" s="1">
        <f t="shared" si="1"/>
        <v>58</v>
      </c>
      <c r="G32" s="28">
        <f t="shared" si="4"/>
        <v>6.8000008468516171E-5</v>
      </c>
      <c r="H32" s="1">
        <f t="shared" si="5"/>
        <v>6.8000008468516171E-5</v>
      </c>
      <c r="O32" s="1">
        <f t="shared" ca="1" si="2"/>
        <v>5.3952668187906997E-5</v>
      </c>
      <c r="Q32" s="26">
        <f t="shared" si="3"/>
        <v>38056.280700000003</v>
      </c>
    </row>
    <row r="33" spans="1:21" x14ac:dyDescent="0.2">
      <c r="A33" s="1" t="s">
        <v>44</v>
      </c>
      <c r="B33" s="2" t="s">
        <v>46</v>
      </c>
      <c r="C33" s="25">
        <v>53074.952799999999</v>
      </c>
      <c r="D33" s="25">
        <v>2.9999999999999997E-4</v>
      </c>
      <c r="E33" s="1">
        <f t="shared" si="0"/>
        <v>58.500700878867505</v>
      </c>
      <c r="F33" s="1">
        <f t="shared" si="1"/>
        <v>58.5</v>
      </c>
      <c r="G33" s="28">
        <f t="shared" si="4"/>
        <v>2.4100000155158341E-4</v>
      </c>
      <c r="H33" s="1">
        <f t="shared" si="5"/>
        <v>2.4100000155158341E-4</v>
      </c>
      <c r="O33" s="1">
        <f t="shared" ca="1" si="2"/>
        <v>5.2961197705062428E-5</v>
      </c>
      <c r="Q33" s="26">
        <f t="shared" si="3"/>
        <v>38056.452799999999</v>
      </c>
    </row>
    <row r="34" spans="1:21" x14ac:dyDescent="0.2">
      <c r="A34" s="30" t="s">
        <v>44</v>
      </c>
      <c r="B34" s="31" t="s">
        <v>46</v>
      </c>
      <c r="C34" s="32">
        <v>53077.703244364311</v>
      </c>
      <c r="D34" s="32">
        <v>2.9999999999999997E-4</v>
      </c>
      <c r="E34" s="1">
        <f t="shared" si="0"/>
        <v>66.49957355247895</v>
      </c>
      <c r="F34" s="1">
        <f t="shared" si="1"/>
        <v>66.5</v>
      </c>
      <c r="G34" s="28">
        <f t="shared" si="4"/>
        <v>-1.4663568435935304E-4</v>
      </c>
      <c r="H34" s="1">
        <f t="shared" si="5"/>
        <v>-1.4663568435935304E-4</v>
      </c>
      <c r="O34" s="1">
        <f t="shared" ca="1" si="2"/>
        <v>3.7097669979549393E-5</v>
      </c>
      <c r="Q34" s="26">
        <f t="shared" si="3"/>
        <v>38059.203244364311</v>
      </c>
    </row>
    <row r="35" spans="1:21" x14ac:dyDescent="0.2">
      <c r="A35" s="30" t="s">
        <v>44</v>
      </c>
      <c r="B35" s="31" t="s">
        <v>45</v>
      </c>
      <c r="C35" s="32">
        <v>53077.875750835032</v>
      </c>
      <c r="D35" s="32">
        <v>2.0000000000000001E-4</v>
      </c>
      <c r="E35" s="1">
        <f t="shared" si="0"/>
        <v>67.001258775627988</v>
      </c>
      <c r="F35" s="1">
        <f t="shared" si="1"/>
        <v>67</v>
      </c>
      <c r="G35" s="28">
        <f t="shared" si="4"/>
        <v>4.3283503327984363E-4</v>
      </c>
      <c r="H35" s="1">
        <f t="shared" si="5"/>
        <v>4.3283503327984363E-4</v>
      </c>
      <c r="O35" s="1">
        <f t="shared" ca="1" si="2"/>
        <v>3.6106199496704824E-5</v>
      </c>
      <c r="Q35" s="26">
        <f t="shared" si="3"/>
        <v>38059.375750835032</v>
      </c>
    </row>
    <row r="36" spans="1:21" x14ac:dyDescent="0.2">
      <c r="A36" s="30" t="s">
        <v>47</v>
      </c>
      <c r="B36" s="31"/>
      <c r="C36" s="32">
        <v>53404.879000000001</v>
      </c>
      <c r="D36" s="32">
        <v>2.0000000000000001E-4</v>
      </c>
      <c r="E36" s="1">
        <f t="shared" si="0"/>
        <v>1017.9957191133557</v>
      </c>
      <c r="F36" s="1">
        <f t="shared" si="1"/>
        <v>1018</v>
      </c>
      <c r="G36" s="28">
        <f t="shared" si="4"/>
        <v>-1.4719999962835573E-3</v>
      </c>
      <c r="H36" s="1">
        <f t="shared" si="5"/>
        <v>-1.4719999962835573E-3</v>
      </c>
      <c r="O36" s="1">
        <f t="shared" ca="1" si="2"/>
        <v>-1.8496706588736591E-3</v>
      </c>
      <c r="Q36" s="26">
        <f t="shared" si="3"/>
        <v>38386.379000000001</v>
      </c>
    </row>
    <row r="37" spans="1:21" x14ac:dyDescent="0.2">
      <c r="A37" s="33" t="s">
        <v>48</v>
      </c>
      <c r="B37" s="31"/>
      <c r="C37" s="32">
        <v>54499.874400000001</v>
      </c>
      <c r="D37" s="32">
        <v>2.0000000000000001E-4</v>
      </c>
      <c r="E37" s="1">
        <f t="shared" si="0"/>
        <v>4202.4734334921322</v>
      </c>
      <c r="F37" s="1">
        <f t="shared" si="1"/>
        <v>4202.5</v>
      </c>
      <c r="G37" s="28">
        <f t="shared" si="4"/>
        <v>-9.1349999929661863E-3</v>
      </c>
      <c r="I37" s="1">
        <f>+G37</f>
        <v>-9.1349999929661863E-3</v>
      </c>
      <c r="O37" s="1">
        <f t="shared" ca="1" si="2"/>
        <v>-8.1643461641106967E-3</v>
      </c>
      <c r="Q37" s="26">
        <f t="shared" si="3"/>
        <v>39481.374400000001</v>
      </c>
    </row>
    <row r="38" spans="1:21" x14ac:dyDescent="0.2">
      <c r="A38" s="33" t="s">
        <v>48</v>
      </c>
      <c r="B38" s="31"/>
      <c r="C38" s="32">
        <v>54815.873500000002</v>
      </c>
      <c r="D38" s="32">
        <v>2.0000000000000001E-4</v>
      </c>
      <c r="E38" s="1">
        <f t="shared" si="0"/>
        <v>5121.4655057088312</v>
      </c>
      <c r="F38" s="1">
        <f t="shared" si="1"/>
        <v>5121.5</v>
      </c>
      <c r="G38" s="28">
        <f t="shared" si="4"/>
        <v>-1.186099999176804E-2</v>
      </c>
      <c r="I38" s="1">
        <f>+G38</f>
        <v>-1.186099999176804E-2</v>
      </c>
      <c r="O38" s="1">
        <f t="shared" ca="1" si="2"/>
        <v>-9.9866689115790091E-3</v>
      </c>
      <c r="Q38" s="26">
        <f t="shared" si="3"/>
        <v>39797.373500000002</v>
      </c>
    </row>
    <row r="39" spans="1:21" x14ac:dyDescent="0.2">
      <c r="A39" s="32" t="s">
        <v>49</v>
      </c>
      <c r="B39" s="31" t="s">
        <v>46</v>
      </c>
      <c r="C39" s="32">
        <v>55958.841099999998</v>
      </c>
      <c r="D39" s="32">
        <v>5.0000000000000001E-4</v>
      </c>
      <c r="E39" s="1">
        <f t="shared" si="0"/>
        <v>8445.4565018874309</v>
      </c>
      <c r="F39" s="1">
        <f t="shared" si="1"/>
        <v>8445.5</v>
      </c>
      <c r="G39" s="28">
        <f t="shared" si="4"/>
        <v>-1.4956999999412801E-2</v>
      </c>
      <c r="H39" s="1">
        <f t="shared" ref="H39:H47" si="6">+G39</f>
        <v>-1.4956999999412801E-2</v>
      </c>
      <c r="O39" s="1">
        <f t="shared" ca="1" si="2"/>
        <v>-1.6577964681529681E-2</v>
      </c>
      <c r="Q39" s="26">
        <f t="shared" si="3"/>
        <v>40940.341099999998</v>
      </c>
    </row>
    <row r="40" spans="1:21" x14ac:dyDescent="0.2">
      <c r="A40" s="34" t="s">
        <v>50</v>
      </c>
      <c r="B40" s="31" t="s">
        <v>46</v>
      </c>
      <c r="C40" s="32">
        <v>56009.387499999997</v>
      </c>
      <c r="D40" s="32">
        <v>4.5999999999999999E-3</v>
      </c>
      <c r="E40" s="1">
        <f t="shared" si="0"/>
        <v>8592.4561005543055</v>
      </c>
      <c r="F40" s="1">
        <f t="shared" si="1"/>
        <v>8592.5</v>
      </c>
      <c r="G40" s="28">
        <f t="shared" si="4"/>
        <v>-1.509500000247499E-2</v>
      </c>
      <c r="H40" s="1">
        <f t="shared" si="6"/>
        <v>-1.509500000247499E-2</v>
      </c>
      <c r="O40" s="1">
        <f t="shared" ca="1" si="2"/>
        <v>-1.686945700348598E-2</v>
      </c>
      <c r="Q40" s="26">
        <f t="shared" si="3"/>
        <v>40990.887499999997</v>
      </c>
    </row>
    <row r="41" spans="1:21" x14ac:dyDescent="0.2">
      <c r="A41" s="34" t="s">
        <v>50</v>
      </c>
      <c r="B41" s="31" t="s">
        <v>45</v>
      </c>
      <c r="C41" s="32">
        <v>56009.558299999997</v>
      </c>
      <c r="D41" s="32">
        <v>3.8999999999999998E-3</v>
      </c>
      <c r="E41" s="1">
        <f t="shared" si="0"/>
        <v>8592.9528230004598</v>
      </c>
      <c r="F41" s="1">
        <f t="shared" si="1"/>
        <v>8593</v>
      </c>
      <c r="G41" s="28">
        <f t="shared" si="4"/>
        <v>-1.6221999998379033E-2</v>
      </c>
      <c r="H41" s="1">
        <f t="shared" si="6"/>
        <v>-1.6221999998379033E-2</v>
      </c>
      <c r="O41" s="1">
        <f t="shared" ca="1" si="2"/>
        <v>-1.6870448473968826E-2</v>
      </c>
      <c r="Q41" s="26">
        <f t="shared" si="3"/>
        <v>40991.058299999997</v>
      </c>
    </row>
    <row r="42" spans="1:21" x14ac:dyDescent="0.2">
      <c r="A42" s="32" t="s">
        <v>49</v>
      </c>
      <c r="B42" s="31" t="s">
        <v>45</v>
      </c>
      <c r="C42" s="32">
        <v>56013.683299999997</v>
      </c>
      <c r="D42" s="32">
        <v>2.0000000000000001E-4</v>
      </c>
      <c r="E42" s="1">
        <f t="shared" si="0"/>
        <v>8604.9491935530787</v>
      </c>
      <c r="F42" s="1">
        <f t="shared" si="1"/>
        <v>8605</v>
      </c>
      <c r="G42" s="28">
        <f t="shared" si="4"/>
        <v>-1.7469999998866115E-2</v>
      </c>
      <c r="H42" s="1">
        <f t="shared" si="6"/>
        <v>-1.7469999998866115E-2</v>
      </c>
      <c r="O42" s="1">
        <f t="shared" ca="1" si="2"/>
        <v>-1.68942437655571E-2</v>
      </c>
      <c r="Q42" s="26">
        <f t="shared" si="3"/>
        <v>40995.183299999997</v>
      </c>
    </row>
    <row r="43" spans="1:21" x14ac:dyDescent="0.2">
      <c r="A43" s="32" t="s">
        <v>49</v>
      </c>
      <c r="B43" s="31" t="s">
        <v>46</v>
      </c>
      <c r="C43" s="32">
        <v>56042.743999999999</v>
      </c>
      <c r="D43" s="32">
        <v>5.9999999999999995E-4</v>
      </c>
      <c r="E43" s="1">
        <f t="shared" si="0"/>
        <v>8689.4638422121061</v>
      </c>
      <c r="F43" s="1">
        <f t="shared" si="1"/>
        <v>8689.5</v>
      </c>
      <c r="G43" s="28">
        <f t="shared" si="4"/>
        <v>-1.2432999996235594E-2</v>
      </c>
      <c r="H43" s="1">
        <f t="shared" si="6"/>
        <v>-1.2432999996235594E-2</v>
      </c>
      <c r="O43" s="1">
        <f t="shared" ca="1" si="2"/>
        <v>-1.7061802277157825E-2</v>
      </c>
      <c r="Q43" s="26">
        <f t="shared" si="3"/>
        <v>41024.243999999999</v>
      </c>
    </row>
    <row r="44" spans="1:21" x14ac:dyDescent="0.2">
      <c r="A44" s="35" t="s">
        <v>51</v>
      </c>
      <c r="B44" s="36" t="s">
        <v>45</v>
      </c>
      <c r="C44" s="32">
        <v>56387.451200000003</v>
      </c>
      <c r="D44" s="37">
        <v>4.4999999999999997E-3</v>
      </c>
      <c r="E44" s="1">
        <f t="shared" si="0"/>
        <v>9691.945127874058</v>
      </c>
      <c r="F44" s="1">
        <f t="shared" si="1"/>
        <v>9692</v>
      </c>
      <c r="G44" s="28">
        <f t="shared" si="4"/>
        <v>-1.8867999991925899E-2</v>
      </c>
      <c r="H44" s="1">
        <f t="shared" si="6"/>
        <v>-1.8867999991925899E-2</v>
      </c>
      <c r="O44" s="1">
        <f t="shared" ca="1" si="2"/>
        <v>-1.9049700595261183E-2</v>
      </c>
      <c r="Q44" s="26">
        <f t="shared" si="3"/>
        <v>41368.951200000003</v>
      </c>
    </row>
    <row r="45" spans="1:21" x14ac:dyDescent="0.2">
      <c r="A45" s="35" t="s">
        <v>51</v>
      </c>
      <c r="B45" s="36" t="s">
        <v>45</v>
      </c>
      <c r="C45" s="32">
        <v>56390.372499999998</v>
      </c>
      <c r="D45" s="37">
        <v>1.6000000000000001E-3</v>
      </c>
      <c r="E45" s="1">
        <f t="shared" si="0"/>
        <v>9700.4408847941304</v>
      </c>
      <c r="F45" s="1">
        <f t="shared" si="1"/>
        <v>9700.5</v>
      </c>
      <c r="G45" s="28">
        <f t="shared" si="4"/>
        <v>-2.0326999998360407E-2</v>
      </c>
      <c r="H45" s="1">
        <f t="shared" si="6"/>
        <v>-2.0326999998360407E-2</v>
      </c>
      <c r="O45" s="1">
        <f t="shared" ca="1" si="2"/>
        <v>-1.9066555593469543E-2</v>
      </c>
      <c r="Q45" s="26">
        <f t="shared" si="3"/>
        <v>41371.872499999998</v>
      </c>
    </row>
    <row r="46" spans="1:21" x14ac:dyDescent="0.2">
      <c r="A46" s="37" t="s">
        <v>52</v>
      </c>
      <c r="B46" s="36" t="s">
        <v>45</v>
      </c>
      <c r="C46" s="37">
        <v>56761.388299999999</v>
      </c>
      <c r="D46" s="37">
        <v>1.1000000000000001E-3</v>
      </c>
      <c r="E46" s="1">
        <f t="shared" si="0"/>
        <v>10779.433131503492</v>
      </c>
      <c r="F46" s="1">
        <f t="shared" si="1"/>
        <v>10779.5</v>
      </c>
      <c r="G46" s="28">
        <f t="shared" si="4"/>
        <v>-2.2992999998677988E-2</v>
      </c>
      <c r="H46" s="1">
        <f t="shared" si="6"/>
        <v>-2.2992999998677988E-2</v>
      </c>
      <c r="O46" s="1">
        <f t="shared" ca="1" si="2"/>
        <v>-2.1206148895448113E-2</v>
      </c>
      <c r="Q46" s="26">
        <f t="shared" si="3"/>
        <v>41742.888299999999</v>
      </c>
    </row>
    <row r="47" spans="1:21" x14ac:dyDescent="0.2">
      <c r="A47" s="37" t="s">
        <v>52</v>
      </c>
      <c r="B47" s="36" t="s">
        <v>45</v>
      </c>
      <c r="C47" s="37">
        <v>56783.394</v>
      </c>
      <c r="D47" s="37">
        <v>1.1999999999999999E-3</v>
      </c>
      <c r="E47" s="1">
        <f t="shared" si="0"/>
        <v>10843.430351253739</v>
      </c>
      <c r="F47" s="1">
        <f t="shared" si="1"/>
        <v>10843.5</v>
      </c>
      <c r="G47" s="28">
        <f t="shared" si="4"/>
        <v>-2.3948999994900078E-2</v>
      </c>
      <c r="H47" s="1">
        <f t="shared" si="6"/>
        <v>-2.3948999994900078E-2</v>
      </c>
      <c r="O47" s="1">
        <f t="shared" ca="1" si="2"/>
        <v>-2.1333057117252217E-2</v>
      </c>
      <c r="Q47" s="26">
        <f t="shared" si="3"/>
        <v>41764.894</v>
      </c>
    </row>
    <row r="48" spans="1:21" x14ac:dyDescent="0.2">
      <c r="A48" s="32" t="s">
        <v>53</v>
      </c>
      <c r="B48" s="31"/>
      <c r="C48" s="32">
        <v>57091.4856</v>
      </c>
      <c r="D48" s="32">
        <v>1.9E-3</v>
      </c>
      <c r="E48" s="1">
        <f t="shared" si="0"/>
        <v>11739.425744647446</v>
      </c>
      <c r="F48" s="1">
        <f t="shared" si="1"/>
        <v>11739.5</v>
      </c>
      <c r="G48" s="28">
        <f t="shared" si="4"/>
        <v>-2.5532999999995809E-2</v>
      </c>
      <c r="O48" s="1">
        <f t="shared" ca="1" si="2"/>
        <v>-2.3109772222509678E-2</v>
      </c>
      <c r="Q48" s="26">
        <f t="shared" si="3"/>
        <v>42072.9856</v>
      </c>
      <c r="U48" s="1">
        <f>+G48</f>
        <v>-2.5532999999995809E-2</v>
      </c>
    </row>
    <row r="49" spans="1:17" x14ac:dyDescent="0.2">
      <c r="A49" s="33" t="s">
        <v>89</v>
      </c>
      <c r="B49" s="31"/>
      <c r="C49" s="32">
        <v>57806.8894</v>
      </c>
      <c r="D49" s="32">
        <v>2.9999999999999997E-4</v>
      </c>
      <c r="E49" s="1">
        <f t="shared" si="0"/>
        <v>13819.970976053799</v>
      </c>
      <c r="F49" s="1">
        <f t="shared" si="1"/>
        <v>13820</v>
      </c>
      <c r="G49" s="28">
        <f t="shared" si="4"/>
        <v>-9.979999995266553E-3</v>
      </c>
      <c r="I49" s="1">
        <f t="shared" ref="I49:I55" si="7">+G49</f>
        <v>-9.979999995266553E-3</v>
      </c>
      <c r="O49" s="1">
        <f t="shared" ca="1" si="2"/>
        <v>-2.7235280901625913E-2</v>
      </c>
      <c r="Q49" s="26">
        <f t="shared" si="3"/>
        <v>42788.3894</v>
      </c>
    </row>
    <row r="50" spans="1:17" x14ac:dyDescent="0.2">
      <c r="A50" s="38" t="s">
        <v>54</v>
      </c>
      <c r="B50" s="39" t="s">
        <v>46</v>
      </c>
      <c r="C50" s="38">
        <v>57390.293100000003</v>
      </c>
      <c r="D50" s="38" t="s">
        <v>55</v>
      </c>
      <c r="E50" s="1">
        <f t="shared" si="0"/>
        <v>12608.421015896298</v>
      </c>
      <c r="F50" s="1">
        <f t="shared" si="1"/>
        <v>12608.5</v>
      </c>
      <c r="G50" s="28">
        <f t="shared" si="4"/>
        <v>-2.7158999997482169E-2</v>
      </c>
      <c r="I50" s="1">
        <f t="shared" si="7"/>
        <v>-2.7158999997482169E-2</v>
      </c>
      <c r="O50" s="1">
        <f t="shared" ca="1" si="2"/>
        <v>-2.4832947921693535E-2</v>
      </c>
      <c r="Q50" s="26">
        <f t="shared" si="3"/>
        <v>42371.793100000003</v>
      </c>
    </row>
    <row r="51" spans="1:17" x14ac:dyDescent="0.2">
      <c r="A51" s="38" t="s">
        <v>54</v>
      </c>
      <c r="B51" s="39" t="s">
        <v>45</v>
      </c>
      <c r="C51" s="38">
        <v>57450.294300000001</v>
      </c>
      <c r="D51" s="38" t="s">
        <v>55</v>
      </c>
      <c r="E51" s="1">
        <f t="shared" si="0"/>
        <v>12782.917168333084</v>
      </c>
      <c r="F51" s="1">
        <f t="shared" si="1"/>
        <v>12783</v>
      </c>
      <c r="G51" s="28">
        <f t="shared" si="4"/>
        <v>-2.8481999994255602E-2</v>
      </c>
      <c r="I51" s="1">
        <f t="shared" si="7"/>
        <v>-2.8481999994255602E-2</v>
      </c>
      <c r="O51" s="1">
        <f t="shared" ca="1" si="2"/>
        <v>-2.5178971120206284E-2</v>
      </c>
      <c r="Q51" s="26">
        <f t="shared" si="3"/>
        <v>42431.794300000001</v>
      </c>
    </row>
    <row r="52" spans="1:17" x14ac:dyDescent="0.2">
      <c r="A52" s="40" t="s">
        <v>56</v>
      </c>
      <c r="B52" s="41" t="s">
        <v>46</v>
      </c>
      <c r="C52" s="42">
        <v>57797.072</v>
      </c>
      <c r="D52" s="43" t="s">
        <v>55</v>
      </c>
      <c r="E52" s="1">
        <f t="shared" si="0"/>
        <v>13791.419904959672</v>
      </c>
      <c r="F52" s="1">
        <f t="shared" si="1"/>
        <v>13791.5</v>
      </c>
      <c r="G52" s="28">
        <f t="shared" si="4"/>
        <v>-2.7540999995835591E-2</v>
      </c>
      <c r="I52" s="1">
        <f t="shared" si="7"/>
        <v>-2.7540999995835591E-2</v>
      </c>
      <c r="O52" s="1">
        <f t="shared" ca="1" si="2"/>
        <v>-2.7178767084103772E-2</v>
      </c>
      <c r="Q52" s="26">
        <f t="shared" si="3"/>
        <v>42778.572</v>
      </c>
    </row>
    <row r="53" spans="1:17" x14ac:dyDescent="0.2">
      <c r="A53" s="40" t="s">
        <v>56</v>
      </c>
      <c r="B53" s="41" t="s">
        <v>45</v>
      </c>
      <c r="C53" s="42">
        <v>57797.243000000002</v>
      </c>
      <c r="D53" s="43" t="s">
        <v>55</v>
      </c>
      <c r="E53" s="1">
        <f t="shared" si="0"/>
        <v>13791.917209048042</v>
      </c>
      <c r="F53" s="1">
        <f t="shared" si="1"/>
        <v>13792</v>
      </c>
      <c r="G53" s="28">
        <f t="shared" si="4"/>
        <v>-2.8467999996792059E-2</v>
      </c>
      <c r="I53" s="1">
        <f t="shared" si="7"/>
        <v>-2.8467999996792059E-2</v>
      </c>
      <c r="O53" s="1">
        <f t="shared" ca="1" si="2"/>
        <v>-2.7179758554586618E-2</v>
      </c>
      <c r="Q53" s="26">
        <f t="shared" si="3"/>
        <v>42778.743000000002</v>
      </c>
    </row>
    <row r="54" spans="1:17" x14ac:dyDescent="0.2">
      <c r="A54" s="40" t="s">
        <v>56</v>
      </c>
      <c r="B54" s="41" t="s">
        <v>45</v>
      </c>
      <c r="C54" s="44">
        <v>57817.183400000002</v>
      </c>
      <c r="D54" s="43" t="s">
        <v>55</v>
      </c>
      <c r="E54" s="1">
        <f t="shared" si="0"/>
        <v>13849.908100531053</v>
      </c>
      <c r="F54" s="1">
        <f t="shared" si="1"/>
        <v>13850</v>
      </c>
      <c r="G54" s="28">
        <f t="shared" si="4"/>
        <v>-3.1599999994796235E-2</v>
      </c>
      <c r="I54" s="1">
        <f t="shared" si="7"/>
        <v>-3.1599999994796235E-2</v>
      </c>
      <c r="O54" s="1">
        <f t="shared" ca="1" si="2"/>
        <v>-2.7294769130596593E-2</v>
      </c>
      <c r="Q54" s="26">
        <f t="shared" si="3"/>
        <v>42798.683400000002</v>
      </c>
    </row>
    <row r="55" spans="1:17" x14ac:dyDescent="0.2">
      <c r="A55" s="38" t="s">
        <v>58</v>
      </c>
      <c r="B55" s="45" t="s">
        <v>45</v>
      </c>
      <c r="C55" s="46">
        <v>57840.393799999998</v>
      </c>
      <c r="D55" s="46">
        <v>1.1999999999999999E-3</v>
      </c>
      <c r="E55" s="1">
        <f t="shared" si="0"/>
        <v>13917.408842124858</v>
      </c>
      <c r="F55" s="1">
        <f t="shared" si="1"/>
        <v>13917.5</v>
      </c>
      <c r="G55" s="28">
        <f t="shared" si="4"/>
        <v>-3.1344999995781109E-2</v>
      </c>
      <c r="I55" s="1">
        <f t="shared" si="7"/>
        <v>-3.1344999995781109E-2</v>
      </c>
      <c r="O55" s="1">
        <f t="shared" ca="1" si="2"/>
        <v>-2.7428617645780605E-2</v>
      </c>
      <c r="Q55" s="26">
        <f t="shared" si="3"/>
        <v>42821.893799999998</v>
      </c>
    </row>
  </sheetData>
  <sheetProtection sheet="1" objects="1" scenarios="1" selectLockedCells="1" selectUnlockedCells="1"/>
  <mergeCells count="1">
    <mergeCell ref="S3:T3"/>
  </mergeCells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A (old)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2023-08-22T08:11:27Z</dcterms:created>
  <dcterms:modified xsi:type="dcterms:W3CDTF">2024-03-09T04:24:21Z</dcterms:modified>
</cp:coreProperties>
</file>