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45558F7-562B-4872-899A-F934C9FE7F6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<sst xmlns="http://schemas.openxmlformats.org/spreadsheetml/2006/main" count="52" uniqueCount="47">
  <si>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</si>
  <si>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</si>
  <si>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</si>
  <si>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</si>
  <si>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</si>
  <si>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</si>
  <si>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</si>
  <si>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</si>
  <si>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</si>
  <si>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</si>
  <si>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</si>
  <si>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</si>
  <si>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</si>
  <si>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</si>
  <si>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</si>
  <si>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</si>
  <si>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</si>
  <si>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</si>
  <si>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</si>
  <si>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</si>
  <si>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</si>
  <si>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</si>
  <si>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</si>
  <si>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</si>
  <si>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</si>
  <si>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</si>
  <si>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</si>
  <si>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</si>
  <si>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</si>
  <si>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</si>
  <si>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</si>
  <si>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</si>
  <si>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</si>
  <si>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</si>
  <si>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</si>
  <si>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</si>
  <si>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</si>
  <si>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</si>
  <si>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</si>
  <si>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</si>
  <si>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</si>
  <si>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</si>
  <si>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V0357 UMa / GSC 3470-0515</t>
  </si>
  <si>
    <t>EA</t>
  </si>
  <si>
    <t>IBVS 6029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</si>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</sst>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UMa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CA-4622-99A0-A8193193B4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2.3800000002665911E-2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A-4622-99A0-A8193193B4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CA-4622-99A0-A8193193B4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CA-4622-99A0-A8193193B4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CA-4622-99A0-A8193193B4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CA-4622-99A0-A8193193B4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CA-4622-99A0-A8193193B4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2.3800000002665911E-2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CA-4622-99A0-A8193193B4D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CA-4622-99A0-A8193193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0648"/>
        <c:axId val="1"/>
      </c:scatterChart>
      <c:valAx>
        <c:axId val="756490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9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883C505-B8C5-FED9-0BC6-C46FA581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V12" sqref="V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1" t="s">
        <v>42</v>
      </c>
    </row>
    <row r="2" spans="1:7" s="2" customFormat="1" ht="12.95" customHeight="1" x14ac:dyDescent="0.2">
      <c r="A2" s="2" t="s">
        <v>24</v>
      </c>
      <c r="B2" s="2" t="s">
        <v>43</v>
      </c>
      <c r="C2" s="3"/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 t="s">
        <v>40</v>
      </c>
      <c r="D4" s="6" t="s">
        <v>40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32">
        <v>51417.56</v>
      </c>
      <c r="D7" s="8" t="s">
        <v>41</v>
      </c>
    </row>
    <row r="8" spans="1:7" s="2" customFormat="1" ht="12.95" customHeight="1" x14ac:dyDescent="0.2">
      <c r="A8" s="2" t="s">
        <v>3</v>
      </c>
      <c r="C8" s="32">
        <v>2.3073000000000001</v>
      </c>
      <c r="D8" s="8" t="s">
        <v>41</v>
      </c>
    </row>
    <row r="9" spans="1:7" s="2" customFormat="1" ht="12.95" customHeight="1" x14ac:dyDescent="0.2">
      <c r="A9" s="9" t="s">
        <v>30</v>
      </c>
      <c r="C9" s="10">
        <v>-9.5</v>
      </c>
      <c r="D9" s="2" t="s">
        <v>31</v>
      </c>
    </row>
    <row r="10" spans="1:7" s="2" customFormat="1" ht="12.95" customHeight="1" thickBot="1" x14ac:dyDescent="0.25">
      <c r="C10" s="11" t="s">
        <v>20</v>
      </c>
      <c r="D10" s="11" t="s">
        <v>21</v>
      </c>
    </row>
    <row r="11" spans="1:7" s="2" customFormat="1" ht="12.95" customHeight="1" x14ac:dyDescent="0.2">
      <c r="A11" s="2" t="s">
        <v>15</v>
      </c>
      <c r="C11" s="12">
        <f ca="1">INTERCEPT(INDIRECT($G$11):G992,INDIRECT($F$11):F992)</f>
        <v>0</v>
      </c>
      <c r="D11" s="3"/>
      <c r="F11" s="13" t="str">
        <f>"F"&amp;E19</f>
        <v>F21</v>
      </c>
      <c r="G11" s="12" t="str">
        <f>"G"&amp;E19</f>
        <v>G21</v>
      </c>
    </row>
    <row r="12" spans="1:7" s="2" customFormat="1" ht="12.95" customHeight="1" x14ac:dyDescent="0.2">
      <c r="A12" s="2" t="s">
        <v>16</v>
      </c>
      <c r="C12" s="12">
        <f ca="1">SLOPE(INDIRECT($G$11):G992,INDIRECT($F$11):F992)</f>
        <v>1.1852589642761908E-5</v>
      </c>
      <c r="D12" s="3"/>
    </row>
    <row r="13" spans="1:7" s="2" customFormat="1" ht="12.95" customHeight="1" x14ac:dyDescent="0.2">
      <c r="A13" s="2" t="s">
        <v>19</v>
      </c>
      <c r="C13" s="3" t="s">
        <v>13</v>
      </c>
      <c r="D13" s="14" t="s">
        <v>37</v>
      </c>
      <c r="E13" s="10">
        <v>1</v>
      </c>
    </row>
    <row r="14" spans="1:7" s="2" customFormat="1" ht="12.95" customHeight="1" x14ac:dyDescent="0.2">
      <c r="D14" s="14" t="s">
        <v>32</v>
      </c>
      <c r="E14" s="15">
        <f ca="1">NOW()+15018.5+$C$9/24</f>
        <v>60378.733210532402</v>
      </c>
    </row>
    <row r="15" spans="1:7" s="2" customFormat="1" ht="12.95" customHeight="1" x14ac:dyDescent="0.2">
      <c r="A15" s="16" t="s">
        <v>17</v>
      </c>
      <c r="C15" s="17">
        <f ca="1">(C7+C11)+(C8+C12)*INT(MAX(F21:F3533))</f>
        <v>56050.642200000002</v>
      </c>
      <c r="D15" s="14" t="s">
        <v>38</v>
      </c>
      <c r="E15" s="15">
        <f ca="1">ROUND(2*(E14-$C$7)/$C$8,0)/2+E13</f>
        <v>3885</v>
      </c>
    </row>
    <row r="16" spans="1:7" s="2" customFormat="1" ht="12.95" customHeight="1" x14ac:dyDescent="0.2">
      <c r="A16" s="4" t="s">
        <v>4</v>
      </c>
      <c r="C16" s="18">
        <f ca="1">+C8+C12</f>
        <v>2.3073118525896428</v>
      </c>
      <c r="D16" s="14" t="s">
        <v>39</v>
      </c>
      <c r="E16" s="12">
        <f ca="1">ROUND(2*(E14-$C$15)/$C$16,0)/2+E13</f>
        <v>1877</v>
      </c>
    </row>
    <row r="17" spans="1:18" s="2" customFormat="1" ht="12.95" customHeight="1" thickBot="1" x14ac:dyDescent="0.25">
      <c r="A17" s="14" t="s">
        <v>29</v>
      </c>
      <c r="C17" s="2">
        <f>COUNT(C21:C2191)</f>
        <v>2</v>
      </c>
      <c r="D17" s="14" t="s">
        <v>33</v>
      </c>
      <c r="E17" s="19">
        <f ca="1">+$C$15+$C$16*E16-15018.5-$C$9/24</f>
        <v>45363.362380644096</v>
      </c>
    </row>
    <row r="18" spans="1:18" s="2" customFormat="1" ht="12.95" customHeight="1" thickTop="1" thickBot="1" x14ac:dyDescent="0.25">
      <c r="A18" s="4" t="s">
        <v>5</v>
      </c>
      <c r="C18" s="20">
        <f ca="1">+C15</f>
        <v>56050.642200000002</v>
      </c>
      <c r="D18" s="21">
        <f ca="1">+C16</f>
        <v>2.3073118525896428</v>
      </c>
      <c r="E18" s="22" t="s">
        <v>34</v>
      </c>
    </row>
    <row r="19" spans="1:18" s="2" customFormat="1" ht="12.95" customHeight="1" thickTop="1" x14ac:dyDescent="0.2">
      <c r="A19" s="23" t="s">
        <v>35</v>
      </c>
      <c r="E19" s="24">
        <v>21</v>
      </c>
    </row>
    <row r="20" spans="1:18" s="2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5" t="s">
        <v>41</v>
      </c>
      <c r="I20" s="25" t="s">
        <v>46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1" t="s">
        <v>14</v>
      </c>
      <c r="R20" s="27" t="s">
        <v>36</v>
      </c>
    </row>
    <row r="21" spans="1:18" s="2" customFormat="1" ht="12.95" customHeight="1" x14ac:dyDescent="0.2">
      <c r="A21" s="2" t="s">
        <v>41</v>
      </c>
      <c r="C21" s="7">
        <f>C7</f>
        <v>51417.56</v>
      </c>
      <c r="D21" s="7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0</v>
      </c>
      <c r="Q21" s="28">
        <f>+C21-15018.5</f>
        <v>36399.06</v>
      </c>
    </row>
    <row r="22" spans="1:18" s="2" customFormat="1" ht="12.95" customHeight="1" x14ac:dyDescent="0.2">
      <c r="A22" s="29" t="s">
        <v>44</v>
      </c>
      <c r="B22" s="30" t="s">
        <v>45</v>
      </c>
      <c r="C22" s="29">
        <v>56050.642200000002</v>
      </c>
      <c r="D22" s="29">
        <v>2.3999999999999998E-3</v>
      </c>
      <c r="E22" s="2">
        <f>+(C22-C$7)/C$8</f>
        <v>2008.0103150868999</v>
      </c>
      <c r="F22" s="2">
        <f>ROUND(2*E22,0)/2</f>
        <v>2008</v>
      </c>
      <c r="G22" s="2">
        <f>+C22-(C$7+F22*C$8)</f>
        <v>2.3800000002665911E-2</v>
      </c>
      <c r="I22" s="2">
        <f>+G22</f>
        <v>2.3800000002665911E-2</v>
      </c>
      <c r="O22" s="2">
        <f ca="1">+C$11+C$12*$F22</f>
        <v>2.3800000002665911E-2</v>
      </c>
      <c r="Q22" s="28">
        <f>+C22-15018.5</f>
        <v>41032.142200000002</v>
      </c>
    </row>
    <row r="23" spans="1:18" s="2" customFormat="1" ht="12.95" customHeight="1" x14ac:dyDescent="0.2">
      <c r="C23" s="7"/>
      <c r="D23" s="7"/>
      <c r="Q23" s="28"/>
    </row>
    <row r="24" spans="1:18" s="2" customFormat="1" ht="12.95" customHeight="1" x14ac:dyDescent="0.2">
      <c r="C24" s="7"/>
      <c r="D24" s="7"/>
      <c r="Q24" s="28"/>
    </row>
    <row r="25" spans="1:18" s="2" customFormat="1" ht="12.95" customHeight="1" x14ac:dyDescent="0.2">
      <c r="C25" s="7"/>
      <c r="D25" s="7"/>
      <c r="Q25" s="28"/>
    </row>
    <row r="26" spans="1:18" s="2" customFormat="1" ht="12.95" customHeight="1" x14ac:dyDescent="0.2">
      <c r="C26" s="7"/>
      <c r="D26" s="7"/>
      <c r="Q26" s="28"/>
    </row>
    <row r="27" spans="1:18" s="2" customFormat="1" ht="12.95" customHeight="1" x14ac:dyDescent="0.2">
      <c r="C27" s="7"/>
      <c r="D27" s="7"/>
      <c r="Q27" s="28"/>
    </row>
    <row r="28" spans="1:18" s="2" customFormat="1" ht="12.95" customHeight="1" x14ac:dyDescent="0.2">
      <c r="C28" s="7"/>
      <c r="D28" s="7"/>
      <c r="Q28" s="28"/>
    </row>
    <row r="29" spans="1:18" s="2" customFormat="1" ht="12.95" customHeight="1" x14ac:dyDescent="0.2">
      <c r="C29" s="7"/>
      <c r="D29" s="7"/>
      <c r="Q29" s="28"/>
    </row>
    <row r="30" spans="1:18" s="2" customFormat="1" ht="12.95" customHeight="1" x14ac:dyDescent="0.2">
      <c r="C30" s="7"/>
      <c r="D30" s="7"/>
      <c r="Q30" s="28"/>
    </row>
    <row r="31" spans="1:18" s="2" customFormat="1" ht="12.95" customHeight="1" x14ac:dyDescent="0.2">
      <c r="C31" s="7"/>
      <c r="D31" s="7"/>
      <c r="Q31" s="28"/>
    </row>
    <row r="32" spans="1:18" s="2" customFormat="1" ht="12.95" customHeight="1" x14ac:dyDescent="0.2">
      <c r="C32" s="7"/>
      <c r="D32" s="7"/>
      <c r="Q32" s="28"/>
    </row>
    <row r="33" spans="3:17" s="2" customFormat="1" ht="12.95" customHeight="1" x14ac:dyDescent="0.2">
      <c r="C33" s="7"/>
      <c r="D33" s="7"/>
      <c r="Q33" s="28"/>
    </row>
    <row r="34" spans="3:17" s="2" customFormat="1" ht="12.95" customHeight="1" x14ac:dyDescent="0.2">
      <c r="C34" s="7"/>
      <c r="D34" s="7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2024-03-09T04:35:49Z</dcterms:modified>
</cp:coreProperties>
</file>