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9439624-16A2-4E16-B652-B1606FA70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30" i="1" l="1"/>
  <c r="O29" i="1"/>
  <c r="O28" i="1"/>
  <c r="O23" i="1"/>
  <c r="O27" i="1"/>
  <c r="O22" i="1"/>
  <c r="O26" i="1"/>
  <c r="O25" i="1"/>
  <c r="O24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<sst xmlns="http://schemas.openxmlformats.org/spreadsheetml/2006/main" count="67" uniqueCount="51">
  <si>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</si>
  <si>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</si>
  <si>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</si>
  <si>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</si>
  <si>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</si>
  <si>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</si>
  <si>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</si>
  <si>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</si>
  <si>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</si>
  <si>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</si>
  <si>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</si>
  <si>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</si>
  <si>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</si>
  <si>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</si>
  <si>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</si>
  <si>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</si>
  <si>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</si>
  <si>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</si>
  <si>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</si>
  <si>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</si>
  <si>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</si>
  <si>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</si>
  <si>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</si>
  <si>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</si>
  <si>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</si>
  <si>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</si>
  <si>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</si>
  <si>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</si>
  <si>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</si>
  <si>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</si>
  <si>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</si>
  <si>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</si>
  <si>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</si>
  <si>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</si>
  <si>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</si>
  <si>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</si>
  <si>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</si>
  <si>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</si>
  <si>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</si>
  <si>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</si>
  <si>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</si>
  <si>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</si>
  <si>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</si>
  <si>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</si>
  <si>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V0446 UMa</t>
  </si>
  <si>
    <t>EW</t>
  </si>
  <si>
    <t>VSX</t>
  </si>
  <si>
    <t>JBAV, 60</t>
  </si>
  <si>
    <t>I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</si>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</sst>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V0446</a:t>
            </a:r>
            <a:r>
              <a:rPr lang="en-AU" baseline="0"/>
              <a:t> UMa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7.6000000000931323E-2</c:v>
                </c:pt>
                <c:pt idx="2">
                  <c:v>7.7239999998710118E-2</c:v>
                </c:pt>
                <c:pt idx="3">
                  <c:v>7.6600000000325963E-2</c:v>
                </c:pt>
                <c:pt idx="4">
                  <c:v>7.9140000001643784E-2</c:v>
                </c:pt>
                <c:pt idx="5">
                  <c:v>7.6039999999920838E-2</c:v>
                </c:pt>
                <c:pt idx="6">
                  <c:v>7.3879999996279366E-2</c:v>
                </c:pt>
                <c:pt idx="7">
                  <c:v>9.6920000156387687E-2</c:v>
                </c:pt>
                <c:pt idx="8">
                  <c:v>9.7319999942556024E-2</c:v>
                </c:pt>
                <c:pt idx="9">
                  <c:v>9.7720000194385648E-2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-1.1674321061719561E-3</c:v>
                </c:pt>
                <c:pt idx="1">
                  <c:v>7.7393210922485134E-2</c:v>
                </c:pt>
                <c:pt idx="2">
                  <c:v>7.7398816391127917E-2</c:v>
                </c:pt>
                <c:pt idx="3">
                  <c:v>7.7421238265699063E-2</c:v>
                </c:pt>
                <c:pt idx="4">
                  <c:v>7.7426843734341846E-2</c:v>
                </c:pt>
                <c:pt idx="5">
                  <c:v>7.7791199196122984E-2</c:v>
                </c:pt>
                <c:pt idx="6">
                  <c:v>7.7796804664765781E-2</c:v>
                </c:pt>
                <c:pt idx="7">
                  <c:v>9.5599773074256669E-2</c:v>
                </c:pt>
                <c:pt idx="8">
                  <c:v>9.5599773074256669E-2</c:v>
                </c:pt>
                <c:pt idx="9">
                  <c:v>9.5599773074256669E-2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  <c:pt idx="7">
                  <c:v>8631.5</c:v>
                </c:pt>
                <c:pt idx="8">
                  <c:v>8631.5</c:v>
                </c:pt>
                <c:pt idx="9">
                  <c:v>8631.5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s="18" customFormat="1" ht="20.25" x14ac:dyDescent="0.2">
      <c r="A1" s="17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8" customFormat="1" ht="12.95" customHeight="1" x14ac:dyDescent="0.2">
      <c r="A2" s="18" t="s">
        <v>23</v>
      </c>
      <c r="B2" s="19" t="s">
        <v>45</v>
      </c>
      <c r="C2" s="20"/>
      <c r="D2" s="21"/>
    </row>
    <row r="3" spans="1:15" s="18" customFormat="1" ht="12.95" customHeight="1" thickBot="1" x14ac:dyDescent="0.25"/>
    <row r="4" spans="1:15" s="18" customFormat="1" ht="12.95" customHeight="1" thickTop="1" thickBot="1" x14ac:dyDescent="0.25">
      <c r="A4" s="22" t="s">
        <v>0</v>
      </c>
      <c r="C4" s="23" t="s">
        <v>37</v>
      </c>
      <c r="D4" s="24" t="s">
        <v>37</v>
      </c>
    </row>
    <row r="5" spans="1:15" s="18" customFormat="1" ht="12.95" customHeight="1" thickTop="1" x14ac:dyDescent="0.2">
      <c r="A5" s="25" t="s">
        <v>28</v>
      </c>
      <c r="C5" s="26">
        <v>-9.5</v>
      </c>
      <c r="D5" s="18" t="s">
        <v>29</v>
      </c>
    </row>
    <row r="6" spans="1:15" s="18" customFormat="1" ht="12.95" customHeight="1" x14ac:dyDescent="0.2">
      <c r="A6" s="22" t="s">
        <v>1</v>
      </c>
    </row>
    <row r="7" spans="1:15" s="18" customFormat="1" ht="12.95" customHeight="1" x14ac:dyDescent="0.2">
      <c r="A7" s="18" t="s">
        <v>2</v>
      </c>
      <c r="C7" s="48">
        <v>56299.845000000001</v>
      </c>
      <c r="D7" s="28" t="s">
        <v>46</v>
      </c>
    </row>
    <row r="8" spans="1:15" s="18" customFormat="1" ht="12.95" customHeight="1" x14ac:dyDescent="0.2">
      <c r="A8" s="18" t="s">
        <v>3</v>
      </c>
      <c r="C8" s="48">
        <v>0.42231999999999997</v>
      </c>
      <c r="D8" s="28" t="s">
        <v>46</v>
      </c>
    </row>
    <row r="9" spans="1:15" s="18" customFormat="1" ht="12.95" customHeight="1" x14ac:dyDescent="0.2">
      <c r="A9" s="29" t="s">
        <v>32</v>
      </c>
      <c r="B9" s="30">
        <v>21</v>
      </c>
      <c r="C9" s="31" t="str">
        <f>"F"&amp;B9</f>
        <v>F21</v>
      </c>
      <c r="D9" s="32" t="str">
        <f>"G"&amp;B9</f>
        <v>G21</v>
      </c>
    </row>
    <row r="10" spans="1:15" s="18" customFormat="1" ht="12.95" customHeight="1" thickBot="1" x14ac:dyDescent="0.25">
      <c r="C10" s="33" t="s">
        <v>19</v>
      </c>
      <c r="D10" s="33" t="s">
        <v>20</v>
      </c>
    </row>
    <row r="11" spans="1:15" s="18" customFormat="1" ht="12.95" customHeight="1" x14ac:dyDescent="0.2">
      <c r="A11" s="18" t="s">
        <v>15</v>
      </c>
      <c r="C11" s="32">
        <f ca="1">INTERCEPT(INDIRECT($D$9):G992,INDIRECT($C$9):F992)</f>
        <v>-1.1674321061719561E-3</v>
      </c>
      <c r="D11" s="21"/>
    </row>
    <row r="12" spans="1:15" s="18" customFormat="1" ht="12.95" customHeight="1" x14ac:dyDescent="0.2">
      <c r="A12" s="18" t="s">
        <v>16</v>
      </c>
      <c r="C12" s="32">
        <f ca="1">SLOPE(INDIRECT($D$9):G992,INDIRECT($C$9):F992)</f>
        <v>1.1210937285573612E-5</v>
      </c>
      <c r="D12" s="21"/>
    </row>
    <row r="13" spans="1:15" s="18" customFormat="1" ht="12.95" customHeight="1" x14ac:dyDescent="0.2">
      <c r="A13" s="18" t="s">
        <v>18</v>
      </c>
      <c r="C13" s="21" t="s">
        <v>13</v>
      </c>
    </row>
    <row r="14" spans="1:15" s="18" customFormat="1" ht="12.95" customHeight="1" x14ac:dyDescent="0.2">
      <c r="E14" s="34" t="s">
        <v>34</v>
      </c>
      <c r="F14" s="35">
        <v>1</v>
      </c>
    </row>
    <row r="15" spans="1:15" s="18" customFormat="1" ht="12.95" customHeight="1" x14ac:dyDescent="0.2">
      <c r="A15" s="36" t="s">
        <v>17</v>
      </c>
      <c r="C15" s="37">
        <f ca="1">(C7+C11)+(C8+C12)*INT(MAX(F21:F3533))</f>
        <v>59944.984514167605</v>
      </c>
      <c r="E15" s="34" t="s">
        <v>30</v>
      </c>
      <c r="F15" s="38">
        <f ca="1">NOW()+15018.5+$C$5/24</f>
        <v>60378.751429282405</v>
      </c>
    </row>
    <row r="16" spans="1:15" s="18" customFormat="1" ht="12.95" customHeight="1" x14ac:dyDescent="0.2">
      <c r="A16" s="22" t="s">
        <v>4</v>
      </c>
      <c r="C16" s="38">
        <f ca="1">+C8+C12</f>
        <v>0.42233121093728554</v>
      </c>
      <c r="E16" s="34" t="s">
        <v>35</v>
      </c>
      <c r="F16" s="39">
        <f ca="1">ROUND(2*(F15-$C$7)/$C$8,0)/2+F14</f>
        <v>9659.5</v>
      </c>
    </row>
    <row r="17" spans="1:21" s="18" customFormat="1" ht="12.95" customHeight="1" thickBot="1" x14ac:dyDescent="0.25">
      <c r="A17" s="34" t="s">
        <v>27</v>
      </c>
      <c r="C17" s="18">
        <f>COUNT(C21:C2191)</f>
        <v>10</v>
      </c>
      <c r="E17" s="34" t="s">
        <v>36</v>
      </c>
      <c r="F17" s="32">
        <f ca="1">ROUND(2*(F15-$C$15)/$C$16,0)/2+F14</f>
        <v>1028</v>
      </c>
    </row>
    <row r="18" spans="1:21" s="18" customFormat="1" ht="12.95" customHeight="1" thickTop="1" thickBot="1" x14ac:dyDescent="0.25">
      <c r="A18" s="22" t="s">
        <v>5</v>
      </c>
      <c r="C18" s="40">
        <f ca="1">+C15</f>
        <v>59944.984514167605</v>
      </c>
      <c r="D18" s="41">
        <f ca="1">+C16</f>
        <v>0.42233121093728554</v>
      </c>
      <c r="E18" s="34" t="s">
        <v>31</v>
      </c>
      <c r="F18" s="42">
        <f ca="1">+$C$15+$C$16*F17-15018.5-$C$5/24</f>
        <v>45361.036832344471</v>
      </c>
    </row>
    <row r="19" spans="1:21" s="18" customFormat="1" ht="12.95" customHeight="1" thickTop="1" x14ac:dyDescent="0.2">
      <c r="F19" s="43" t="s">
        <v>43</v>
      </c>
    </row>
    <row r="20" spans="1:21" s="18" customFormat="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12</v>
      </c>
      <c r="E20" s="33" t="s">
        <v>9</v>
      </c>
      <c r="F20" s="33" t="s">
        <v>10</v>
      </c>
      <c r="G20" s="33" t="s">
        <v>11</v>
      </c>
      <c r="H20" s="44" t="s">
        <v>38</v>
      </c>
      <c r="I20" s="44" t="s">
        <v>39</v>
      </c>
      <c r="J20" s="44" t="s">
        <v>40</v>
      </c>
      <c r="K20" s="44" t="s">
        <v>41</v>
      </c>
      <c r="L20" s="44" t="s">
        <v>24</v>
      </c>
      <c r="M20" s="44" t="s">
        <v>25</v>
      </c>
      <c r="N20" s="44" t="s">
        <v>26</v>
      </c>
      <c r="O20" s="44" t="s">
        <v>22</v>
      </c>
      <c r="P20" s="45" t="s">
        <v>21</v>
      </c>
      <c r="Q20" s="33" t="s">
        <v>14</v>
      </c>
      <c r="U20" s="46" t="s">
        <v>33</v>
      </c>
    </row>
    <row r="21" spans="1:21" s="18" customFormat="1" ht="12.95" customHeight="1" x14ac:dyDescent="0.2">
      <c r="A21" s="18" t="str">
        <f>$D$7</f>
        <v>VSX</v>
      </c>
      <c r="C21" s="27">
        <f>$C$7</f>
        <v>56299.845000000001</v>
      </c>
      <c r="D21" s="27"/>
      <c r="E21" s="18">
        <f>+(C21-C$7)/C$8</f>
        <v>0</v>
      </c>
      <c r="F21" s="18">
        <f>ROUND(2*E21,0)/2</f>
        <v>0</v>
      </c>
      <c r="G21" s="18">
        <f>+C21-(C$7+F21*C$8)</f>
        <v>0</v>
      </c>
      <c r="K21" s="18">
        <f>+G21</f>
        <v>0</v>
      </c>
      <c r="O21" s="18">
        <f ca="1">+C$11+C$12*$F21</f>
        <v>-1.1674321061719561E-3</v>
      </c>
      <c r="Q21" s="47">
        <f>+C21-15018.5</f>
        <v>41281.345000000001</v>
      </c>
    </row>
    <row r="22" spans="1:21" s="18" customFormat="1" ht="12.95" customHeight="1" x14ac:dyDescent="0.2">
      <c r="A22" s="13" t="s">
        <v>47</v>
      </c>
      <c r="B22" s="14" t="s">
        <v>48</v>
      </c>
      <c r="C22" s="49">
        <v>59259.328399999999</v>
      </c>
      <c r="D22" s="50">
        <v>1.8E-3</v>
      </c>
      <c r="E22" s="18">
        <f t="shared" ref="E22:E27" si="0">+(C22-C$7)/C$8</f>
        <v>7007.6799583254342</v>
      </c>
      <c r="F22" s="18">
        <f t="shared" ref="F22:F27" si="1">ROUND(2*E22,0)/2</f>
        <v>7007.5</v>
      </c>
      <c r="G22" s="18">
        <f t="shared" ref="G22:G27" si="2">+C22-(C$7+F22*C$8)</f>
        <v>7.6000000000931323E-2</v>
      </c>
      <c r="K22" s="18">
        <f t="shared" ref="K22:K27" si="3">+G22</f>
        <v>7.6000000000931323E-2</v>
      </c>
      <c r="O22" s="18">
        <f t="shared" ref="O22:O27" ca="1" si="4">+C$11+C$12*$F22</f>
        <v>7.7393210922485134E-2</v>
      </c>
      <c r="Q22" s="47">
        <f t="shared" ref="Q22:Q27" si="5">+C22-15018.5</f>
        <v>44240.828399999999</v>
      </c>
    </row>
    <row r="23" spans="1:21" ht="12.95" customHeight="1" x14ac:dyDescent="0.2">
      <c r="A23" s="13" t="s">
        <v>47</v>
      </c>
      <c r="B23" s="14" t="s">
        <v>48</v>
      </c>
      <c r="C23" s="49">
        <v>59259.540800000002</v>
      </c>
      <c r="D23" s="50">
        <v>8.0000000000000004E-4</v>
      </c>
      <c r="E23">
        <f t="shared" si="0"/>
        <v>7008.1828944875961</v>
      </c>
      <c r="F23">
        <f t="shared" si="1"/>
        <v>7008</v>
      </c>
      <c r="G23">
        <f t="shared" si="2"/>
        <v>7.7239999998710118E-2</v>
      </c>
      <c r="K23">
        <f t="shared" si="3"/>
        <v>7.7239999998710118E-2</v>
      </c>
      <c r="O23">
        <f t="shared" ca="1" si="4"/>
        <v>7.7398816391127917E-2</v>
      </c>
      <c r="Q23" s="12">
        <f t="shared" si="5"/>
        <v>44241.040800000002</v>
      </c>
    </row>
    <row r="24" spans="1:21" ht="12.95" customHeight="1" x14ac:dyDescent="0.2">
      <c r="A24" s="13" t="s">
        <v>47</v>
      </c>
      <c r="B24" s="14" t="s">
        <v>48</v>
      </c>
      <c r="C24" s="49">
        <v>59260.3848</v>
      </c>
      <c r="D24" s="50">
        <v>6.9999999999999999E-4</v>
      </c>
      <c r="E24">
        <f t="shared" si="0"/>
        <v>7010.1813790490596</v>
      </c>
      <c r="F24">
        <f t="shared" si="1"/>
        <v>7010</v>
      </c>
      <c r="G24">
        <f t="shared" si="2"/>
        <v>7.6600000000325963E-2</v>
      </c>
      <c r="K24">
        <f t="shared" si="3"/>
        <v>7.6600000000325963E-2</v>
      </c>
      <c r="O24">
        <f t="shared" ca="1" si="4"/>
        <v>7.7421238265699063E-2</v>
      </c>
      <c r="Q24" s="12">
        <f t="shared" si="5"/>
        <v>44241.8848</v>
      </c>
    </row>
    <row r="25" spans="1:21" ht="12.95" customHeight="1" x14ac:dyDescent="0.2">
      <c r="A25" s="13" t="s">
        <v>47</v>
      </c>
      <c r="B25" s="14" t="s">
        <v>48</v>
      </c>
      <c r="C25" s="49">
        <v>59260.5985</v>
      </c>
      <c r="D25" s="50">
        <v>2E-3</v>
      </c>
      <c r="E25">
        <f t="shared" si="0"/>
        <v>7010.6873934457262</v>
      </c>
      <c r="F25">
        <f t="shared" si="1"/>
        <v>7010.5</v>
      </c>
      <c r="G25">
        <f t="shared" si="2"/>
        <v>7.9140000001643784E-2</v>
      </c>
      <c r="K25">
        <f t="shared" si="3"/>
        <v>7.9140000001643784E-2</v>
      </c>
      <c r="O25">
        <f t="shared" ca="1" si="4"/>
        <v>7.7426843734341846E-2</v>
      </c>
      <c r="Q25" s="12">
        <f t="shared" si="5"/>
        <v>44242.0985</v>
      </c>
    </row>
    <row r="26" spans="1:21" ht="12.95" customHeight="1" x14ac:dyDescent="0.2">
      <c r="A26" s="13" t="s">
        <v>47</v>
      </c>
      <c r="B26" s="14" t="s">
        <v>48</v>
      </c>
      <c r="C26" s="49">
        <v>59274.320800000001</v>
      </c>
      <c r="D26" s="50">
        <v>1.5E-3</v>
      </c>
      <c r="E26">
        <f t="shared" si="0"/>
        <v>7043.1800530403498</v>
      </c>
      <c r="F26">
        <f t="shared" si="1"/>
        <v>7043</v>
      </c>
      <c r="G26">
        <f t="shared" si="2"/>
        <v>7.6039999999920838E-2</v>
      </c>
      <c r="K26">
        <f t="shared" si="3"/>
        <v>7.6039999999920838E-2</v>
      </c>
      <c r="O26">
        <f t="shared" ca="1" si="4"/>
        <v>7.7791199196122984E-2</v>
      </c>
      <c r="Q26" s="12">
        <f t="shared" si="5"/>
        <v>44255.820800000001</v>
      </c>
    </row>
    <row r="27" spans="1:21" ht="12.95" customHeight="1" x14ac:dyDescent="0.2">
      <c r="A27" s="13" t="s">
        <v>47</v>
      </c>
      <c r="B27" s="14" t="s">
        <v>48</v>
      </c>
      <c r="C27" s="49">
        <v>59274.529799999997</v>
      </c>
      <c r="D27" s="50">
        <v>1.6000000000000001E-3</v>
      </c>
      <c r="E27">
        <f t="shared" si="0"/>
        <v>7043.6749384352997</v>
      </c>
      <c r="F27">
        <f t="shared" si="1"/>
        <v>7043.5</v>
      </c>
      <c r="G27">
        <f t="shared" si="2"/>
        <v>7.3879999996279366E-2</v>
      </c>
      <c r="K27">
        <f t="shared" si="3"/>
        <v>7.3879999996279366E-2</v>
      </c>
      <c r="O27">
        <f t="shared" ca="1" si="4"/>
        <v>7.7796804664765781E-2</v>
      </c>
      <c r="Q27" s="12">
        <f t="shared" si="5"/>
        <v>44256.029799999997</v>
      </c>
    </row>
    <row r="28" spans="1:21" ht="12.95" customHeight="1" x14ac:dyDescent="0.2">
      <c r="A28" s="15" t="s">
        <v>49</v>
      </c>
      <c r="B28" s="16" t="s">
        <v>50</v>
      </c>
      <c r="C28" s="51">
        <v>59945.19700000016</v>
      </c>
      <c r="D28" s="2"/>
      <c r="E28">
        <f t="shared" ref="E28:E30" si="6">+(C28-C$7)/C$8</f>
        <v>8631.7294942227672</v>
      </c>
      <c r="F28">
        <f t="shared" ref="F28:F30" si="7">ROUND(2*E28,0)/2</f>
        <v>8631.5</v>
      </c>
      <c r="G28">
        <f t="shared" ref="G28:G30" si="8">+C28-(C$7+F28*C$8)</f>
        <v>9.6920000156387687E-2</v>
      </c>
      <c r="K28">
        <f t="shared" ref="K28:K30" si="9">+G28</f>
        <v>9.6920000156387687E-2</v>
      </c>
      <c r="O28">
        <f t="shared" ref="O28:O30" ca="1" si="10">+C$11+C$12*$F28</f>
        <v>9.5599773074256669E-2</v>
      </c>
      <c r="Q28" s="12">
        <f t="shared" ref="Q28:Q30" si="11">+C28-15018.5</f>
        <v>44926.69700000016</v>
      </c>
    </row>
    <row r="29" spans="1:21" ht="12.95" customHeight="1" x14ac:dyDescent="0.2">
      <c r="A29" s="15" t="s">
        <v>49</v>
      </c>
      <c r="B29" s="16" t="s">
        <v>50</v>
      </c>
      <c r="C29" s="51">
        <v>59945.197399999946</v>
      </c>
      <c r="D29" s="2"/>
      <c r="E29">
        <f t="shared" si="6"/>
        <v>8631.7304413713427</v>
      </c>
      <c r="F29">
        <f t="shared" si="7"/>
        <v>8631.5</v>
      </c>
      <c r="G29">
        <f t="shared" si="8"/>
        <v>9.7319999942556024E-2</v>
      </c>
      <c r="K29">
        <f t="shared" si="9"/>
        <v>9.7319999942556024E-2</v>
      </c>
      <c r="O29">
        <f t="shared" ca="1" si="10"/>
        <v>9.5599773074256669E-2</v>
      </c>
      <c r="Q29" s="12">
        <f t="shared" si="11"/>
        <v>44926.697399999946</v>
      </c>
    </row>
    <row r="30" spans="1:21" ht="12.95" customHeight="1" x14ac:dyDescent="0.2">
      <c r="A30" s="15" t="s">
        <v>49</v>
      </c>
      <c r="B30" s="16" t="s">
        <v>50</v>
      </c>
      <c r="C30" s="51">
        <v>59945.197800000198</v>
      </c>
      <c r="D30" s="2"/>
      <c r="E30">
        <f t="shared" si="6"/>
        <v>8631.7313885210206</v>
      </c>
      <c r="F30">
        <f t="shared" si="7"/>
        <v>8631.5</v>
      </c>
      <c r="G30">
        <f t="shared" si="8"/>
        <v>9.7720000194385648E-2</v>
      </c>
      <c r="K30">
        <f t="shared" si="9"/>
        <v>9.7720000194385648E-2</v>
      </c>
      <c r="O30">
        <f t="shared" ca="1" si="10"/>
        <v>9.5599773074256669E-2</v>
      </c>
      <c r="Q30" s="12">
        <f t="shared" si="11"/>
        <v>44926.697800000198</v>
      </c>
    </row>
    <row r="31" spans="1:21" ht="12.95" customHeight="1" x14ac:dyDescent="0.2">
      <c r="C31" s="2"/>
      <c r="D31" s="2"/>
      <c r="Q31" s="1"/>
    </row>
    <row r="32" spans="1:21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ht="12.95" customHeight="1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2024-03-09T05:02:03Z</dcterms:modified>
</cp:coreProperties>
</file>