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6D66ECE-DE1F-4CA3-AF34-D60B674283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F22" i="1"/>
  <c r="G22" i="1"/>
  <c r="I22" i="1"/>
  <c r="E22" i="1"/>
  <c r="E23" i="1"/>
  <c r="G11" i="1"/>
  <c r="F11" i="1"/>
  <c r="Q22" i="1"/>
  <c r="Q23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2" i="1"/>
  <c r="O23" i="1"/>
  <c r="O21" i="1"/>
  <c r="E16" i="1" l="1"/>
  <c r="E17" i="1" s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<sst xmlns="http://schemas.openxmlformats.org/spreadsheetml/2006/main" count="55" uniqueCount="50">
  <si>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</si>
  <si>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</si>
  <si>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</si>
  <si>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</si>
  <si>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</si>
  <si>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</si>
  <si>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</si>
  <si>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</si>
  <si>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</si>
  <si>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</si>
  <si>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</si>
  <si>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</si>
  <si>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</si>
  <si>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</si>
  <si>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</si>
  <si>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</si>
  <si>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</si>
  <si>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</si>
  <si>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</si>
  <si>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</si>
  <si>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</si>
  <si>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</si>
  <si>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</si>
  <si>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</si>
  <si>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</si>
  <si>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</si>
  <si>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</si>
  <si>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</si>
  <si>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</si>
  <si>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</si>
  <si>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</si>
  <si>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</si>
  <si>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</si>
  <si>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</si>
  <si>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</si>
  <si>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</si>
  <si>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</si>
  <si>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</si>
  <si>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</si>
  <si>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</si>
  <si>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UMi</t>
  </si>
  <si>
    <t>EA</t>
  </si>
  <si>
    <t>OEJV 0083</t>
  </si>
  <si>
    <t>not avail.</t>
  </si>
  <si>
    <t>IBVS 5992</t>
  </si>
  <si>
    <t>II</t>
  </si>
  <si>
    <t>IBVS 6029</t>
  </si>
  <si>
    <t>OEJV</t>
  </si>
  <si>
    <t>AC Umi / GSC 4579-1005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</si>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</sst>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8" fillId="2" borderId="0" xfId="0" applyFont="1" applyFill="1" applyAlignment="1"/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UMi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2E-41F7-80A4-36F57FC654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-2.417785000114236</c:v>
                </c:pt>
                <c:pt idx="2">
                  <c:v>-2.6701400001256843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2E-41F7-80A4-36F57FC654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2E-41F7-80A4-36F57FC654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2E-41F7-80A4-36F57FC654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2E-41F7-80A4-36F57FC654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2E-41F7-80A4-36F57FC654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2E-41F7-80A4-36F57FC654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0.38894198474591812</c:v>
                </c:pt>
                <c:pt idx="1">
                  <c:v>-2.417785000114236</c:v>
                </c:pt>
                <c:pt idx="2">
                  <c:v>-2.6701400001256843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2E-41F7-80A4-36F57FC654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6556.5</c:v>
                </c:pt>
                <c:pt idx="2">
                  <c:v>7146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2E-41F7-80A4-36F57FC6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8720"/>
        <c:axId val="1"/>
      </c:scatterChart>
      <c:valAx>
        <c:axId val="30489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8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AB50EE-374F-A299-273D-42C660B8B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48</v>
      </c>
    </row>
    <row r="2" spans="1:7" x14ac:dyDescent="0.2">
      <c r="A2" t="s">
        <v>23</v>
      </c>
      <c r="B2" s="27" t="s">
        <v>41</v>
      </c>
      <c r="C2" s="2"/>
      <c r="D2" s="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9" t="s">
        <v>43</v>
      </c>
      <c r="D4" s="30" t="s">
        <v>43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51453.603000000119</v>
      </c>
      <c r="D7" s="28" t="s">
        <v>42</v>
      </c>
    </row>
    <row r="8" spans="1:7" x14ac:dyDescent="0.2">
      <c r="A8" t="s">
        <v>3</v>
      </c>
      <c r="C8" s="7">
        <v>0.64329000000000003</v>
      </c>
      <c r="D8" s="28" t="s">
        <v>42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0.38894198474591812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-4.2808312130864851E-4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60326.723343171296</v>
      </c>
    </row>
    <row r="15" spans="1:7" x14ac:dyDescent="0.2">
      <c r="A15" s="11" t="s">
        <v>17</v>
      </c>
      <c r="B15" s="9"/>
      <c r="C15" s="12">
        <f ca="1">(C7+C11)+(C8+C12)*INT(MAX(F21:F3533))</f>
        <v>56047.883199999997</v>
      </c>
      <c r="D15" s="13" t="s">
        <v>38</v>
      </c>
      <c r="E15" s="14">
        <f ca="1">ROUND(2*(E14-$C$7)/$C$8,0)/2+E13</f>
        <v>13794.5</v>
      </c>
    </row>
    <row r="16" spans="1:7" x14ac:dyDescent="0.2">
      <c r="A16" s="15" t="s">
        <v>4</v>
      </c>
      <c r="B16" s="9"/>
      <c r="C16" s="16">
        <f ca="1">+C8+C12</f>
        <v>0.64286191687869143</v>
      </c>
      <c r="D16" s="13" t="s">
        <v>39</v>
      </c>
      <c r="E16" s="23">
        <f ca="1">ROUND(2*(E14-$C$15)/$C$16,0)/2+E13</f>
        <v>6657</v>
      </c>
    </row>
    <row r="17" spans="1:18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45309.31081399478</v>
      </c>
    </row>
    <row r="18" spans="1:18" ht="14.25" thickTop="1" thickBot="1" x14ac:dyDescent="0.25">
      <c r="A18" s="15" t="s">
        <v>5</v>
      </c>
      <c r="B18" s="9"/>
      <c r="C18" s="18">
        <f ca="1">+C15</f>
        <v>56047.883199999997</v>
      </c>
      <c r="D18" s="19">
        <f ca="1">+C16</f>
        <v>0.64286191687869143</v>
      </c>
      <c r="E18" s="20" t="s">
        <v>34</v>
      </c>
    </row>
    <row r="19" spans="1:18" ht="13.5" thickTop="1" x14ac:dyDescent="0.2">
      <c r="A19" s="24" t="s">
        <v>35</v>
      </c>
      <c r="E19" s="25">
        <v>22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47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s="27" t="s">
        <v>42</v>
      </c>
      <c r="C21" s="7">
        <v>51453.603000000119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0.38894198474591812</v>
      </c>
      <c r="Q21" s="1">
        <f>+C21-15018.5</f>
        <v>36435.103000000119</v>
      </c>
    </row>
    <row r="22" spans="1:18" x14ac:dyDescent="0.2">
      <c r="A22" s="31" t="s">
        <v>44</v>
      </c>
      <c r="B22" s="32" t="s">
        <v>45</v>
      </c>
      <c r="C22" s="31">
        <v>55668.916100000002</v>
      </c>
      <c r="D22" s="31">
        <v>1.5E-3</v>
      </c>
      <c r="E22">
        <f>+(C22-C$7)/C$8</f>
        <v>6552.7415318128415</v>
      </c>
      <c r="F22" s="35">
        <f>ROUND(2*E22,0)/2+4</f>
        <v>6556.5</v>
      </c>
      <c r="G22">
        <f>+C22-(C$7+F22*C$8)</f>
        <v>-2.417785000114236</v>
      </c>
      <c r="I22">
        <f>+G22</f>
        <v>-2.417785000114236</v>
      </c>
      <c r="O22">
        <f ca="1">+C$11+C$12*$F22</f>
        <v>-2.417785000114236</v>
      </c>
      <c r="Q22" s="1">
        <f>+C22-15018.5</f>
        <v>40650.416100000002</v>
      </c>
    </row>
    <row r="23" spans="1:18" x14ac:dyDescent="0.2">
      <c r="A23" s="33" t="s">
        <v>46</v>
      </c>
      <c r="B23" s="34" t="s">
        <v>45</v>
      </c>
      <c r="C23" s="33">
        <v>56047.883199999997</v>
      </c>
      <c r="D23" s="33">
        <v>1.1000000000000001E-3</v>
      </c>
      <c r="E23">
        <f>+(C23-C$7)/C$8</f>
        <v>7141.8492437312525</v>
      </c>
      <c r="F23" s="35">
        <f>ROUND(2*E23,0)/2+4</f>
        <v>7146</v>
      </c>
      <c r="G23">
        <f>+C23-(C$7+F23*C$8)</f>
        <v>-2.6701400001256843</v>
      </c>
      <c r="I23">
        <f>+G23</f>
        <v>-2.6701400001256843</v>
      </c>
      <c r="O23">
        <f ca="1">+C$11+C$12*$F23</f>
        <v>-2.6701400001256843</v>
      </c>
      <c r="Q23" s="1">
        <f>+C23-15018.5</f>
        <v>41029.383199999997</v>
      </c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2024-01-17T04:21:36Z</dcterms:modified>
</cp:coreProperties>
</file>