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0C88A0E-5281-4A21-BA10-5ADB7BC200E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E21" i="1"/>
  <c r="F21" i="1"/>
  <c r="G21" i="1"/>
  <c r="H21" i="1"/>
  <c r="G11" i="1"/>
  <c r="E14" i="1"/>
  <c r="E15" i="1" s="1"/>
  <c r="C17" i="1"/>
  <c r="Q21" i="1"/>
  <c r="C11" i="1"/>
  <c r="C12" i="1"/>
  <c r="C16" i="1" l="1"/>
  <c r="D18" i="1" s="1"/>
  <c r="O23" i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<sst xmlns="http://schemas.openxmlformats.org/spreadsheetml/2006/main" count="57" uniqueCount="51">
  <si>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</si>
  <si>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</si>
  <si>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</si>
  <si>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</si>
  <si>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</si>
  <si>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</si>
  <si>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</si>
  <si>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</si>
  <si>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</si>
  <si>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</si>
  <si>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</si>
  <si>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</si>
  <si>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</si>
  <si>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</si>
  <si>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</si>
  <si>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</si>
  <si>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</si>
  <si>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</si>
  <si>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</si>
  <si>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</si>
  <si>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</si>
  <si>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</si>
  <si>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</si>
  <si>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</si>
  <si>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</si>
  <si>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</si>
  <si>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</si>
  <si>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</si>
  <si>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</si>
  <si>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</si>
  <si>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</si>
  <si>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</si>
  <si>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</si>
  <si>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</si>
  <si>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</si>
  <si>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</si>
  <si>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</si>
  <si>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</si>
  <si>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</si>
  <si>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</si>
  <si>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</si>
  <si>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</si>
  <si>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G4418-0800</t>
  </si>
  <si>
    <t>UMi</t>
  </si>
  <si>
    <t>EA</t>
  </si>
  <si>
    <t>4418-0800</t>
  </si>
  <si>
    <t>IBVS 5992</t>
  </si>
  <si>
    <t>I</t>
  </si>
  <si>
    <t>IBVS 6029</t>
  </si>
  <si>
    <t>AS Umi / GSC 4418-0800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</si>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</sst>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UMi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B1-4515-A515-42D7FF35DD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7.0599999962723814E-3</c:v>
                </c:pt>
                <c:pt idx="2">
                  <c:v>5.8600000047590584E-3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B1-4515-A515-42D7FF35DD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B1-4515-A515-42D7FF35DD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B1-4515-A515-42D7FF35DD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B1-4515-A515-42D7FF35DD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B1-4515-A515-42D7FF35DD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B1-4515-A515-42D7FF35DD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6.6473028116909028E-5</c:v>
                </c:pt>
                <c:pt idx="1">
                  <c:v>6.1777699671047622E-3</c:v>
                </c:pt>
                <c:pt idx="2">
                  <c:v>6.6757570058097694E-3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B1-4515-A515-42D7FF35DD4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</c:v>
                </c:pt>
                <c:pt idx="2">
                  <c:v>3318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B1-4515-A515-42D7FF35D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216560"/>
        <c:axId val="1"/>
      </c:scatterChart>
      <c:valAx>
        <c:axId val="52521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216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617751-AA0E-2125-BC24-52E68A6EA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20" sqref="K20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49</v>
      </c>
    </row>
    <row r="2" spans="1:7" x14ac:dyDescent="0.2">
      <c r="A2" t="s">
        <v>23</v>
      </c>
      <c r="B2" t="s">
        <v>44</v>
      </c>
      <c r="D2" s="2" t="s">
        <v>43</v>
      </c>
      <c r="E2" s="30" t="s">
        <v>42</v>
      </c>
    </row>
    <row r="3" spans="1:7" ht="13.5" thickBot="1" x14ac:dyDescent="0.25">
      <c r="E3" t="s">
        <v>45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51460.724999999999</v>
      </c>
      <c r="D7" s="29" t="s">
        <v>39</v>
      </c>
    </row>
    <row r="8" spans="1:7" x14ac:dyDescent="0.2">
      <c r="A8" t="s">
        <v>3</v>
      </c>
      <c r="C8">
        <v>1.38008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6.6473028116909028E-5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1.9919481548200303E-6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60326.726705208333</v>
      </c>
    </row>
    <row r="15" spans="1:7" x14ac:dyDescent="0.2">
      <c r="A15" s="13" t="s">
        <v>17</v>
      </c>
      <c r="B15" s="11"/>
      <c r="C15" s="14">
        <f ca="1">(C7+C11)+(C8+C12)*INT(MAX(F21:F3533))</f>
        <v>56039.837115757</v>
      </c>
      <c r="D15" s="15" t="s">
        <v>37</v>
      </c>
      <c r="E15" s="16">
        <f ca="1">ROUND(2*(E14-$C$7)/$C$8,0)/2+E13</f>
        <v>6425.5</v>
      </c>
    </row>
    <row r="16" spans="1:7" x14ac:dyDescent="0.2">
      <c r="A16" s="17" t="s">
        <v>4</v>
      </c>
      <c r="B16" s="11"/>
      <c r="C16" s="18">
        <f ca="1">+C8+C12</f>
        <v>1.3800819919481548</v>
      </c>
      <c r="D16" s="15" t="s">
        <v>38</v>
      </c>
      <c r="E16" s="25">
        <f ca="1">ROUND(2*(E14-$C$15)/$C$16,0)/2+E13</f>
        <v>3107.5</v>
      </c>
    </row>
    <row r="17" spans="1:18" ht="13.5" thickBot="1" x14ac:dyDescent="0.25">
      <c r="A17" s="15" t="s">
        <v>29</v>
      </c>
      <c r="B17" s="11"/>
      <c r="C17" s="11">
        <f>COUNT(C21:C2191)</f>
        <v>3</v>
      </c>
      <c r="D17" s="15" t="s">
        <v>33</v>
      </c>
      <c r="E17" s="19">
        <f ca="1">+$C$15+$C$16*E16-15018.5-$C$9/24</f>
        <v>45310.337739069226</v>
      </c>
    </row>
    <row r="18" spans="1:18" ht="14.25" thickTop="1" thickBot="1" x14ac:dyDescent="0.25">
      <c r="A18" s="17" t="s">
        <v>5</v>
      </c>
      <c r="B18" s="11"/>
      <c r="C18" s="20">
        <f ca="1">+C15</f>
        <v>56039.837115757</v>
      </c>
      <c r="D18" s="21">
        <f ca="1">+C16</f>
        <v>1.3800819919481548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v>51460.724999999999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6.6473028116909028E-5</v>
      </c>
      <c r="Q21" s="1">
        <f>+C21-15018.5</f>
        <v>36442.224999999999</v>
      </c>
    </row>
    <row r="22" spans="1:18" x14ac:dyDescent="0.2">
      <c r="A22" s="31" t="s">
        <v>46</v>
      </c>
      <c r="B22" s="32" t="s">
        <v>47</v>
      </c>
      <c r="C22" s="31">
        <v>55694.817499999997</v>
      </c>
      <c r="D22" s="31">
        <v>4.0000000000000002E-4</v>
      </c>
      <c r="E22">
        <f>+(C22-C$7)/C$8</f>
        <v>3068.0051156454692</v>
      </c>
      <c r="F22">
        <f>ROUND(2*E22,0)/2</f>
        <v>3068</v>
      </c>
      <c r="G22">
        <f>+C22-(C$7+F22*C$8)</f>
        <v>7.0599999962723814E-3</v>
      </c>
      <c r="I22">
        <f>+G22</f>
        <v>7.0599999962723814E-3</v>
      </c>
      <c r="O22">
        <f ca="1">+C$11+C$12*$F22</f>
        <v>6.1777699671047622E-3</v>
      </c>
      <c r="Q22" s="1">
        <f>+C22-15018.5</f>
        <v>40676.317499999997</v>
      </c>
    </row>
    <row r="23" spans="1:18" x14ac:dyDescent="0.2">
      <c r="A23" s="33" t="s">
        <v>48</v>
      </c>
      <c r="B23" s="34" t="s">
        <v>47</v>
      </c>
      <c r="C23" s="33">
        <v>56039.836300000003</v>
      </c>
      <c r="D23" s="33">
        <v>5.9999999999999995E-4</v>
      </c>
      <c r="E23">
        <f>+(C23-C$7)/C$8</f>
        <v>3318.0042461306621</v>
      </c>
      <c r="F23">
        <f>ROUND(2*E23,0)/2</f>
        <v>3318</v>
      </c>
      <c r="G23">
        <f>+C23-(C$7+F23*C$8)</f>
        <v>5.8600000047590584E-3</v>
      </c>
      <c r="I23">
        <f>+G23</f>
        <v>5.8600000047590584E-3</v>
      </c>
      <c r="O23">
        <f ca="1">+C$11+C$12*$F23</f>
        <v>6.6757570058097694E-3</v>
      </c>
      <c r="Q23" s="1">
        <f>+C23-15018.5</f>
        <v>41021.336300000003</v>
      </c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2024-01-17T04:26:27Z</dcterms:modified>
</cp:coreProperties>
</file>