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941CE66-DA6C-46F5-90B6-B7199A7EC0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H69" i="1"/>
  <c r="Q69" i="1"/>
  <c r="E70" i="1"/>
  <c r="F70" i="1"/>
  <c r="G70" i="1"/>
  <c r="H70" i="1"/>
  <c r="Q70" i="1"/>
  <c r="E71" i="1"/>
  <c r="F71" i="1"/>
  <c r="G71" i="1"/>
  <c r="H71" i="1"/>
  <c r="Q71" i="1"/>
  <c r="E72" i="1"/>
  <c r="F72" i="1"/>
  <c r="G72" i="1"/>
  <c r="H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I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G126" i="1"/>
  <c r="K126" i="1"/>
  <c r="Q126" i="1"/>
  <c r="E127" i="1"/>
  <c r="F127" i="1"/>
  <c r="G127" i="1"/>
  <c r="J127" i="1"/>
  <c r="Q127" i="1"/>
  <c r="E128" i="1"/>
  <c r="F128" i="1"/>
  <c r="G128" i="1"/>
  <c r="J128" i="1"/>
  <c r="Q128" i="1"/>
  <c r="E129" i="1"/>
  <c r="F129" i="1"/>
  <c r="G129" i="1"/>
  <c r="K129" i="1"/>
  <c r="Q129" i="1"/>
  <c r="E130" i="1"/>
  <c r="F130" i="1"/>
  <c r="G130" i="1"/>
  <c r="K130" i="1"/>
  <c r="Q130" i="1"/>
  <c r="E131" i="1"/>
  <c r="F131" i="1"/>
  <c r="G131" i="1"/>
  <c r="J131" i="1"/>
  <c r="Q131" i="1"/>
  <c r="E132" i="1"/>
  <c r="F132" i="1"/>
  <c r="G132" i="1"/>
  <c r="K132" i="1"/>
  <c r="Q132" i="1"/>
  <c r="E133" i="1"/>
  <c r="F133" i="1"/>
  <c r="G133" i="1"/>
  <c r="K133" i="1"/>
  <c r="Q133" i="1"/>
  <c r="E134" i="1"/>
  <c r="F134" i="1"/>
  <c r="G134" i="1"/>
  <c r="K134" i="1"/>
  <c r="Q134" i="1"/>
  <c r="E135" i="1"/>
  <c r="F135" i="1"/>
  <c r="G135" i="1"/>
  <c r="K135" i="1"/>
  <c r="Q135" i="1"/>
  <c r="E136" i="1"/>
  <c r="F136" i="1"/>
  <c r="G136" i="1"/>
  <c r="K136" i="1"/>
  <c r="Q136" i="1"/>
  <c r="E137" i="1"/>
  <c r="F137" i="1"/>
  <c r="G137" i="1"/>
  <c r="K137" i="1"/>
  <c r="Q137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F14" i="2"/>
  <c r="D14" i="2"/>
  <c r="G14" i="2"/>
  <c r="C14" i="2"/>
  <c r="E14" i="2"/>
  <c r="H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C17" i="2"/>
  <c r="E17" i="2"/>
  <c r="D17" i="2"/>
  <c r="G17" i="2"/>
  <c r="H17" i="2"/>
  <c r="B17" i="2"/>
  <c r="A18" i="2"/>
  <c r="B18" i="2"/>
  <c r="D18" i="2"/>
  <c r="G18" i="2"/>
  <c r="C18" i="2"/>
  <c r="E18" i="2"/>
  <c r="H18" i="2"/>
  <c r="A19" i="2"/>
  <c r="B19" i="2"/>
  <c r="D19" i="2"/>
  <c r="G19" i="2"/>
  <c r="C19" i="2"/>
  <c r="E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B23" i="2"/>
  <c r="D23" i="2"/>
  <c r="G23" i="2"/>
  <c r="C23" i="2"/>
  <c r="E23" i="2"/>
  <c r="H23" i="2"/>
  <c r="A24" i="2"/>
  <c r="B24" i="2"/>
  <c r="C24" i="2"/>
  <c r="E24" i="2"/>
  <c r="D24" i="2"/>
  <c r="G24" i="2"/>
  <c r="H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B27" i="2"/>
  <c r="D27" i="2"/>
  <c r="G27" i="2"/>
  <c r="C27" i="2"/>
  <c r="E27" i="2"/>
  <c r="H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D34" i="2"/>
  <c r="E34" i="2"/>
  <c r="G34" i="2"/>
  <c r="H34" i="2"/>
  <c r="A35" i="2"/>
  <c r="B35" i="2"/>
  <c r="D35" i="2"/>
  <c r="G35" i="2"/>
  <c r="C35" i="2"/>
  <c r="E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B39" i="2"/>
  <c r="D39" i="2"/>
  <c r="G39" i="2"/>
  <c r="C39" i="2"/>
  <c r="E39" i="2"/>
  <c r="H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D42" i="2"/>
  <c r="E42" i="2"/>
  <c r="G42" i="2"/>
  <c r="H42" i="2"/>
  <c r="A43" i="2"/>
  <c r="B43" i="2"/>
  <c r="D43" i="2"/>
  <c r="G43" i="2"/>
  <c r="C43" i="2"/>
  <c r="E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B47" i="2"/>
  <c r="D47" i="2"/>
  <c r="G47" i="2"/>
  <c r="C47" i="2"/>
  <c r="E47" i="2"/>
  <c r="H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D50" i="2"/>
  <c r="E50" i="2"/>
  <c r="G50" i="2"/>
  <c r="H50" i="2"/>
  <c r="A51" i="2"/>
  <c r="B51" i="2"/>
  <c r="D51" i="2"/>
  <c r="G51" i="2"/>
  <c r="C51" i="2"/>
  <c r="E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D58" i="2"/>
  <c r="E58" i="2"/>
  <c r="G58" i="2"/>
  <c r="H58" i="2"/>
  <c r="A59" i="2"/>
  <c r="B59" i="2"/>
  <c r="D59" i="2"/>
  <c r="G59" i="2"/>
  <c r="C59" i="2"/>
  <c r="E59" i="2"/>
  <c r="H59" i="2"/>
  <c r="A60" i="2"/>
  <c r="D60" i="2"/>
  <c r="G60" i="2"/>
  <c r="C60" i="2"/>
  <c r="E60" i="2"/>
  <c r="H60" i="2"/>
  <c r="B60" i="2"/>
  <c r="A61" i="2"/>
  <c r="D61" i="2"/>
  <c r="E61" i="2"/>
  <c r="G61" i="2"/>
  <c r="C61" i="2"/>
  <c r="H61" i="2"/>
  <c r="B61" i="2"/>
  <c r="A62" i="2"/>
  <c r="D62" i="2"/>
  <c r="E62" i="2"/>
  <c r="G62" i="2"/>
  <c r="C62" i="2"/>
  <c r="H62" i="2"/>
  <c r="B62" i="2"/>
  <c r="A63" i="2"/>
  <c r="D63" i="2"/>
  <c r="G63" i="2"/>
  <c r="C63" i="2"/>
  <c r="E63" i="2"/>
  <c r="H63" i="2"/>
  <c r="B63" i="2"/>
  <c r="A64" i="2"/>
  <c r="B64" i="2"/>
  <c r="C64" i="2"/>
  <c r="E64" i="2"/>
  <c r="D64" i="2"/>
  <c r="G64" i="2"/>
  <c r="H64" i="2"/>
  <c r="A65" i="2"/>
  <c r="B65" i="2"/>
  <c r="C65" i="2"/>
  <c r="E65" i="2"/>
  <c r="D65" i="2"/>
  <c r="G65" i="2"/>
  <c r="H65" i="2"/>
  <c r="A66" i="2"/>
  <c r="B66" i="2"/>
  <c r="C66" i="2"/>
  <c r="D66" i="2"/>
  <c r="E66" i="2"/>
  <c r="G66" i="2"/>
  <c r="H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D69" i="2"/>
  <c r="G69" i="2"/>
  <c r="C69" i="2"/>
  <c r="E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E71" i="2"/>
  <c r="H71" i="2"/>
  <c r="A72" i="2"/>
  <c r="B72" i="2"/>
  <c r="C72" i="2"/>
  <c r="E72" i="2"/>
  <c r="D72" i="2"/>
  <c r="G72" i="2"/>
  <c r="H72" i="2"/>
  <c r="A73" i="2"/>
  <c r="B73" i="2"/>
  <c r="C73" i="2"/>
  <c r="E73" i="2"/>
  <c r="D73" i="2"/>
  <c r="G73" i="2"/>
  <c r="H73" i="2"/>
  <c r="A74" i="2"/>
  <c r="B74" i="2"/>
  <c r="C74" i="2"/>
  <c r="D74" i="2"/>
  <c r="E74" i="2"/>
  <c r="G74" i="2"/>
  <c r="H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C77" i="2"/>
  <c r="E77" i="2"/>
  <c r="D77" i="2"/>
  <c r="G77" i="2"/>
  <c r="H77" i="2"/>
  <c r="B77" i="2"/>
  <c r="A78" i="2"/>
  <c r="D78" i="2"/>
  <c r="E78" i="2"/>
  <c r="G78" i="2"/>
  <c r="C78" i="2"/>
  <c r="H78" i="2"/>
  <c r="B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C82" i="2"/>
  <c r="E82" i="2"/>
  <c r="D82" i="2"/>
  <c r="G82" i="2"/>
  <c r="H82" i="2"/>
  <c r="B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C86" i="2"/>
  <c r="D86" i="2"/>
  <c r="E86" i="2"/>
  <c r="G86" i="2"/>
  <c r="H86" i="2"/>
  <c r="B86" i="2"/>
  <c r="A87" i="2"/>
  <c r="D87" i="2"/>
  <c r="G87" i="2"/>
  <c r="C87" i="2"/>
  <c r="E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C90" i="2"/>
  <c r="E90" i="2"/>
  <c r="D90" i="2"/>
  <c r="G90" i="2"/>
  <c r="H90" i="2"/>
  <c r="B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C94" i="2"/>
  <c r="D94" i="2"/>
  <c r="E94" i="2"/>
  <c r="G94" i="2"/>
  <c r="H94" i="2"/>
  <c r="B94" i="2"/>
  <c r="A95" i="2"/>
  <c r="D95" i="2"/>
  <c r="G95" i="2"/>
  <c r="C95" i="2"/>
  <c r="E95" i="2"/>
  <c r="H95" i="2"/>
  <c r="B95" i="2"/>
  <c r="A96" i="2"/>
  <c r="F96" i="2"/>
  <c r="D96" i="2"/>
  <c r="G96" i="2"/>
  <c r="C96" i="2"/>
  <c r="E96" i="2"/>
  <c r="H96" i="2"/>
  <c r="B96" i="2"/>
  <c r="A97" i="2"/>
  <c r="F97" i="2"/>
  <c r="D97" i="2"/>
  <c r="G97" i="2"/>
  <c r="C97" i="2"/>
  <c r="E97" i="2"/>
  <c r="H97" i="2"/>
  <c r="B97" i="2"/>
  <c r="A98" i="2"/>
  <c r="F98" i="2"/>
  <c r="D98" i="2"/>
  <c r="G98" i="2"/>
  <c r="C98" i="2"/>
  <c r="E98" i="2"/>
  <c r="H98" i="2"/>
  <c r="B98" i="2"/>
  <c r="A99" i="2"/>
  <c r="F99" i="2"/>
  <c r="D99" i="2"/>
  <c r="G99" i="2"/>
  <c r="C99" i="2"/>
  <c r="E99" i="2"/>
  <c r="H99" i="2"/>
  <c r="B99" i="2"/>
  <c r="A100" i="2"/>
  <c r="D100" i="2"/>
  <c r="G100" i="2"/>
  <c r="C100" i="2"/>
  <c r="E100" i="2"/>
  <c r="H100" i="2"/>
  <c r="B100" i="2"/>
  <c r="A101" i="2"/>
  <c r="D101" i="2"/>
  <c r="G101" i="2"/>
  <c r="C101" i="2"/>
  <c r="E101" i="2"/>
  <c r="H101" i="2"/>
  <c r="B101" i="2"/>
  <c r="A102" i="2"/>
  <c r="C102" i="2"/>
  <c r="E102" i="2"/>
  <c r="D102" i="2"/>
  <c r="G102" i="2"/>
  <c r="H102" i="2"/>
  <c r="B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B105" i="2"/>
  <c r="C105" i="2"/>
  <c r="E105" i="2"/>
  <c r="D105" i="2"/>
  <c r="G105" i="2"/>
  <c r="H105" i="2"/>
  <c r="A106" i="2"/>
  <c r="C106" i="2"/>
  <c r="D106" i="2"/>
  <c r="E106" i="2"/>
  <c r="G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E108" i="2"/>
  <c r="H108" i="2"/>
  <c r="B108" i="2"/>
  <c r="A109" i="2"/>
  <c r="D109" i="2"/>
  <c r="G109" i="2"/>
  <c r="C109" i="2"/>
  <c r="E109" i="2"/>
  <c r="H109" i="2"/>
  <c r="B109" i="2"/>
  <c r="A110" i="2"/>
  <c r="C110" i="2"/>
  <c r="E110" i="2"/>
  <c r="D110" i="2"/>
  <c r="G110" i="2"/>
  <c r="H110" i="2"/>
  <c r="B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B113" i="2"/>
  <c r="C113" i="2"/>
  <c r="E113" i="2"/>
  <c r="D113" i="2"/>
  <c r="G113" i="2"/>
  <c r="H113" i="2"/>
  <c r="A114" i="2"/>
  <c r="C114" i="2"/>
  <c r="D114" i="2"/>
  <c r="E114" i="2"/>
  <c r="G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C118" i="2"/>
  <c r="E118" i="2"/>
  <c r="D118" i="2"/>
  <c r="G118" i="2"/>
  <c r="H118" i="2"/>
  <c r="B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C12" i="1"/>
  <c r="C11" i="1"/>
  <c r="O25" i="1" l="1"/>
  <c r="O29" i="1"/>
  <c r="O88" i="1"/>
  <c r="O125" i="1"/>
  <c r="O57" i="1"/>
  <c r="O79" i="1"/>
  <c r="O61" i="1"/>
  <c r="O127" i="1"/>
  <c r="O55" i="1"/>
  <c r="O65" i="1"/>
  <c r="O27" i="1"/>
  <c r="O110" i="1"/>
  <c r="O21" i="1"/>
  <c r="O51" i="1"/>
  <c r="O56" i="1"/>
  <c r="O98" i="1"/>
  <c r="O22" i="1"/>
  <c r="O94" i="1"/>
  <c r="O72" i="1"/>
  <c r="O47" i="1"/>
  <c r="O124" i="1"/>
  <c r="O109" i="1"/>
  <c r="O122" i="1"/>
  <c r="O116" i="1"/>
  <c r="O108" i="1"/>
  <c r="O58" i="1"/>
  <c r="O123" i="1"/>
  <c r="O96" i="1"/>
  <c r="O91" i="1"/>
  <c r="O130" i="1"/>
  <c r="O137" i="1"/>
  <c r="O41" i="1"/>
  <c r="O129" i="1"/>
  <c r="O132" i="1"/>
  <c r="C15" i="1"/>
  <c r="O68" i="1"/>
  <c r="O24" i="1"/>
  <c r="O50" i="1"/>
  <c r="O101" i="1"/>
  <c r="O112" i="1"/>
  <c r="O35" i="1"/>
  <c r="O33" i="1"/>
  <c r="O31" i="1"/>
  <c r="O49" i="1"/>
  <c r="O37" i="1"/>
  <c r="O46" i="1"/>
  <c r="O40" i="1"/>
  <c r="O59" i="1"/>
  <c r="O128" i="1"/>
  <c r="O44" i="1"/>
  <c r="O26" i="1"/>
  <c r="O133" i="1"/>
  <c r="O93" i="1"/>
  <c r="O39" i="1"/>
  <c r="O62" i="1"/>
  <c r="O134" i="1"/>
  <c r="O86" i="1"/>
  <c r="O131" i="1"/>
  <c r="O64" i="1"/>
  <c r="O67" i="1"/>
  <c r="O54" i="1"/>
  <c r="O119" i="1"/>
  <c r="O30" i="1"/>
  <c r="O87" i="1"/>
  <c r="O48" i="1"/>
  <c r="O106" i="1"/>
  <c r="O117" i="1"/>
  <c r="O43" i="1"/>
  <c r="O78" i="1"/>
  <c r="O135" i="1"/>
  <c r="O114" i="1"/>
  <c r="O52" i="1"/>
  <c r="O82" i="1"/>
  <c r="O104" i="1"/>
  <c r="O53" i="1"/>
  <c r="O136" i="1"/>
  <c r="O42" i="1"/>
  <c r="O63" i="1"/>
  <c r="O81" i="1"/>
  <c r="O34" i="1"/>
  <c r="O66" i="1"/>
  <c r="O36" i="1"/>
  <c r="O70" i="1"/>
  <c r="O28" i="1"/>
  <c r="O121" i="1"/>
  <c r="O102" i="1"/>
  <c r="O32" i="1"/>
  <c r="O69" i="1"/>
  <c r="O126" i="1"/>
  <c r="O105" i="1"/>
  <c r="O77" i="1"/>
  <c r="O85" i="1"/>
  <c r="O60" i="1"/>
  <c r="O76" i="1"/>
  <c r="O95" i="1"/>
  <c r="O80" i="1"/>
  <c r="O23" i="1"/>
  <c r="O83" i="1"/>
  <c r="O84" i="1"/>
  <c r="O103" i="1"/>
  <c r="O107" i="1"/>
  <c r="O38" i="1"/>
  <c r="O90" i="1"/>
  <c r="O71" i="1"/>
  <c r="O11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<sst xmlns="http://schemas.openxmlformats.org/spreadsheetml/2006/main" count="1054" uniqueCount="446">
  <si>
    <t xml:space="preserve">RT UMi / GSC 04576-00098 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</si>
  <si>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</si>
  <si>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</si>
  <si>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</si>
  <si>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</si>
  <si>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</si>
  <si>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</si>
  <si>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</si>
  <si>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</si>
  <si>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</si>
  <si>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</si>
  <si>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</si>
  <si>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</si>
  <si>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</si>
  <si>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</si>
  <si>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</si>
  <si>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</si>
  <si>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</si>
  <si>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</si>
  <si>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</si>
  <si>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</si>
  <si>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</si>
  <si>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</si>
  <si>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</si>
  <si>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</si>
  <si>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</si>
  <si>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</si>
  <si>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</si>
  <si>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</si>
  <si>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</si>
  <si>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</si>
  <si>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</si>
  <si>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</si>
  <si>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</si>
  <si>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</si>
  <si>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</si>
  <si>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</si>
  <si>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</si>
  <si>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</si>
  <si>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</si>
  <si>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</si>
  <si>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</si>
  <si>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KVB 22 </t>
  </si>
  <si>
    <t>I</t>
  </si>
  <si>
    <t> KVB 23 </t>
  </si>
  <si>
    <t> VB 11 </t>
  </si>
  <si>
    <t> GEOS 20 </t>
  </si>
  <si>
    <t>GCVS 4</t>
  </si>
  <si>
    <t> AAPS 29.333 </t>
  </si>
  <si>
    <t> VSSC 59.20 </t>
  </si>
  <si>
    <t>PRIV. INF.</t>
  </si>
  <si>
    <t>BAAVSS 60</t>
  </si>
  <si>
    <t> VSSC 60.23 </t>
  </si>
  <si>
    <t>BAAVSS 61</t>
  </si>
  <si>
    <t> VSSC 68.36 </t>
  </si>
  <si>
    <t>BBSAG Bull.86</t>
  </si>
  <si>
    <t>BBSAG Bull.87</t>
  </si>
  <si>
    <t>BBSAG Bull.89</t>
  </si>
  <si>
    <t> VSSC 73 </t>
  </si>
  <si>
    <t>IBVS 5438</t>
  </si>
  <si>
    <t>BBSAG Bull.96</t>
  </si>
  <si>
    <t>BBSAG Bull.105</t>
  </si>
  <si>
    <t>BBSAG Bull.112</t>
  </si>
  <si>
    <t>BBSAG Bull.116</t>
  </si>
  <si>
    <t>BBSAG Bull.115</t>
  </si>
  <si>
    <t>IBVS 5364</t>
  </si>
  <si>
    <t>IBVS 5835</t>
  </si>
  <si>
    <t>IBVS 5802</t>
  </si>
  <si>
    <t>IBVS 5918</t>
  </si>
  <si>
    <t>VSB 51 </t>
  </si>
  <si>
    <t>II</t>
  </si>
  <si>
    <t>IBVS 6010</t>
  </si>
  <si>
    <t>IBVS 5992</t>
  </si>
  <si>
    <t>IBVS 6196</t>
  </si>
  <si>
    <t>IBVS 6244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</si>
  <si>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</si>
  <si>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</si>
  <si>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</si>
  <si>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</si>
  <si>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</si>
  <si>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</si>
  <si>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</si>
  <si>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</si>
  <si>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2441306.2902 </t>
  </si>
  <si>
    <t> 20.12.1971 18:57 </t>
  </si>
  <si>
    <t> 0.0000 </t>
  </si>
  <si>
    <t>E </t>
  </si>
  <si>
    <t>?</t>
  </si>
  <si>
    <t> Satis &amp; Tempesti </t>
  </si>
  <si>
    <t>2444977.380 </t>
  </si>
  <si>
    <t> 07.01.1982 21:07 </t>
  </si>
  <si>
    <t> 0.060 </t>
  </si>
  <si>
    <t>V </t>
  </si>
  <si>
    <t> T.Brelstaff </t>
  </si>
  <si>
    <t>2445815.482 </t>
  </si>
  <si>
    <t> 24.04.1984 23:34 </t>
  </si>
  <si>
    <t> 0.069 </t>
  </si>
  <si>
    <t> VSSC 61.20 </t>
  </si>
  <si>
    <t>2445931.514 </t>
  </si>
  <si>
    <t> 19.08.1984 00:20 </t>
  </si>
  <si>
    <t> 0.057 </t>
  </si>
  <si>
    <t>2446994.371 </t>
  </si>
  <si>
    <t> 17.07.1987 20:54 </t>
  </si>
  <si>
    <t> 0.102 </t>
  </si>
  <si>
    <t> A.Maraziti </t>
  </si>
  <si>
    <t> BBS 86 </t>
  </si>
  <si>
    <t>2447005.414 </t>
  </si>
  <si>
    <t> 28.07.1987 21:56 </t>
  </si>
  <si>
    <t> 0.093 </t>
  </si>
  <si>
    <t> F.Acerbi </t>
  </si>
  <si>
    <t> BBS 87 </t>
  </si>
  <si>
    <t>2447005.421 </t>
  </si>
  <si>
    <t> 28.07.1987 22:06 </t>
  </si>
  <si>
    <t> 0.100 </t>
  </si>
  <si>
    <t>2447401.44 </t>
  </si>
  <si>
    <t> 27.08.1988 22:33 </t>
  </si>
  <si>
    <t> 0.10 </t>
  </si>
  <si>
    <t> A.Paschke </t>
  </si>
  <si>
    <t> BBS 89 </t>
  </si>
  <si>
    <t>2447775.384 </t>
  </si>
  <si>
    <t> 05.09.1989 21:12 </t>
  </si>
  <si>
    <t> 0.123 </t>
  </si>
  <si>
    <t> M.Martignoni </t>
  </si>
  <si>
    <t> BBS 129 </t>
  </si>
  <si>
    <t>2448112.434 </t>
  </si>
  <si>
    <t> 08.08.1990 22:24 </t>
  </si>
  <si>
    <t> 0.094 </t>
  </si>
  <si>
    <t> H.Peter </t>
  </si>
  <si>
    <t> BBS 96 </t>
  </si>
  <si>
    <t>2448123.548 </t>
  </si>
  <si>
    <t> 20.08.1990 01:09 </t>
  </si>
  <si>
    <t> 0.156 </t>
  </si>
  <si>
    <t>2449232.383 </t>
  </si>
  <si>
    <t> 01.09.1993 21:11 </t>
  </si>
  <si>
    <t> 0.130 </t>
  </si>
  <si>
    <t> BBS 105 </t>
  </si>
  <si>
    <t>2450234.396 </t>
  </si>
  <si>
    <t> 30.05.1996 21:30 </t>
  </si>
  <si>
    <t> 0.116 </t>
  </si>
  <si>
    <t> BBS 112 </t>
  </si>
  <si>
    <t>2450571.471 </t>
  </si>
  <si>
    <t> 02.05.1997 23:18 </t>
  </si>
  <si>
    <t> 0.112 </t>
  </si>
  <si>
    <t> J.Vandenbroere </t>
  </si>
  <si>
    <t> BBS 116 </t>
  </si>
  <si>
    <t>2450595.409 </t>
  </si>
  <si>
    <t> 26.05.1997 21:48 </t>
  </si>
  <si>
    <t> 0.104 </t>
  </si>
  <si>
    <t> BBS 115 </t>
  </si>
  <si>
    <t>2452529.4791 </t>
  </si>
  <si>
    <t> 11.09.2002 23:29 </t>
  </si>
  <si>
    <t> 0.1144 </t>
  </si>
  <si>
    <t> O.Demircan et al. </t>
  </si>
  <si>
    <t>IBVS 5364 </t>
  </si>
  <si>
    <t>2454172.5058 </t>
  </si>
  <si>
    <t> 13.03.2007 00:08 </t>
  </si>
  <si>
    <t> 0.1110 </t>
  </si>
  <si>
    <t>C </t>
  </si>
  <si>
    <t> T.Borkovits et al. </t>
  </si>
  <si>
    <t>IBVS 5835 </t>
  </si>
  <si>
    <t>2454207.5026 </t>
  </si>
  <si>
    <t> 17.04.2007 00:03 </t>
  </si>
  <si>
    <t> 0.1106 </t>
  </si>
  <si>
    <t>-I</t>
  </si>
  <si>
    <t> F.Agerer </t>
  </si>
  <si>
    <t>BAVM 186 </t>
  </si>
  <si>
    <t>2454977.4614 </t>
  </si>
  <si>
    <t> 25.05.2009 23:04 </t>
  </si>
  <si>
    <t>7422</t>
  </si>
  <si>
    <t> 0.1292 </t>
  </si>
  <si>
    <t>o</t>
  </si>
  <si>
    <t> H.Jungbluth </t>
  </si>
  <si>
    <t>BAVM 209 </t>
  </si>
  <si>
    <t>2455408.4925 </t>
  </si>
  <si>
    <t> 30.07.2010 23:49 </t>
  </si>
  <si>
    <t>7656</t>
  </si>
  <si>
    <t> 0.1412 </t>
  </si>
  <si>
    <t> M.&amp; K.Rätz </t>
  </si>
  <si>
    <t>BAVM 220 </t>
  </si>
  <si>
    <t>2455730.8331 </t>
  </si>
  <si>
    <t> 18.06.2011 07:59 </t>
  </si>
  <si>
    <t>7831</t>
  </si>
  <si>
    <t> 0.1385 </t>
  </si>
  <si>
    <t> R.Diethelm </t>
  </si>
  <si>
    <t>IBVS 5992 </t>
  </si>
  <si>
    <t>2426631.317 </t>
  </si>
  <si>
    <t> 16.10.1931 19:36 </t>
  </si>
  <si>
    <t> -0.062 </t>
  </si>
  <si>
    <t>P </t>
  </si>
  <si>
    <t> W.Strohmeier </t>
  </si>
  <si>
    <t>2426631.425 </t>
  </si>
  <si>
    <t> 16.10.1931 22:12 </t>
  </si>
  <si>
    <t> 0.046 </t>
  </si>
  <si>
    <t>2426767.659 </t>
  </si>
  <si>
    <t> 01.03.1932 03:48 </t>
  </si>
  <si>
    <t> -0.025 </t>
  </si>
  <si>
    <t>2426863.417 </t>
  </si>
  <si>
    <t> 04.06.1932 22:00 </t>
  </si>
  <si>
    <t> -0.049 </t>
  </si>
  <si>
    <t>2427596.526 </t>
  </si>
  <si>
    <t> 08.06.1934 00:37 </t>
  </si>
  <si>
    <t> -0.041 </t>
  </si>
  <si>
    <t>2428250.490 </t>
  </si>
  <si>
    <t> 22.03.1936 23:45 </t>
  </si>
  <si>
    <t> 0.026 </t>
  </si>
  <si>
    <t>2428309.455 </t>
  </si>
  <si>
    <t> 20.05.1936 22:55 </t>
  </si>
  <si>
    <t> 0.049 </t>
  </si>
  <si>
    <t>2428423.557 </t>
  </si>
  <si>
    <t> 12.09.1936 01:22 </t>
  </si>
  <si>
    <t> -0.051 </t>
  </si>
  <si>
    <t>2428425.356 </t>
  </si>
  <si>
    <t> 13.09.1936 20:32 </t>
  </si>
  <si>
    <t> -0.094 </t>
  </si>
  <si>
    <t>2428425.408 </t>
  </si>
  <si>
    <t> 13.09.1936 21:47 </t>
  </si>
  <si>
    <t> -0.042 </t>
  </si>
  <si>
    <t>2428460.337 </t>
  </si>
  <si>
    <t> 18.10.1936 20:05 </t>
  </si>
  <si>
    <t> -0.110 </t>
  </si>
  <si>
    <t>2429077.429 </t>
  </si>
  <si>
    <t> 27.06.1938 22:17 </t>
  </si>
  <si>
    <t> -0.075 </t>
  </si>
  <si>
    <t>2429112.421 </t>
  </si>
  <si>
    <t> 01.08.1938 22:06 </t>
  </si>
  <si>
    <t> -0.081 </t>
  </si>
  <si>
    <t>2429195.440 </t>
  </si>
  <si>
    <t> 23.10.1938 22:33 </t>
  </si>
  <si>
    <t> 0.050 </t>
  </si>
  <si>
    <t>2429313.267 </t>
  </si>
  <si>
    <t> 18.02.1939 18:24 </t>
  </si>
  <si>
    <t> -0.009 </t>
  </si>
  <si>
    <t>2430254.483 </t>
  </si>
  <si>
    <t> 16.09.1941 23:35 </t>
  </si>
  <si>
    <t> -0.035 </t>
  </si>
  <si>
    <t>2434662.383 </t>
  </si>
  <si>
    <t> 11.10.1953 21:11 </t>
  </si>
  <si>
    <t>2435314.406 </t>
  </si>
  <si>
    <t> 25.07.1955 21:44 </t>
  </si>
  <si>
    <t> 0.018 </t>
  </si>
  <si>
    <t>2435699.410 </t>
  </si>
  <si>
    <t> 13.08.1956 21:50 </t>
  </si>
  <si>
    <t> 0.052 </t>
  </si>
  <si>
    <t>2437399.539 </t>
  </si>
  <si>
    <t> 10.04.1961 00:56 </t>
  </si>
  <si>
    <t> Strohmeier&amp;Knigge </t>
  </si>
  <si>
    <t>2438567.292 </t>
  </si>
  <si>
    <t> 20.06.1964 19:00 </t>
  </si>
  <si>
    <t> -0.001 </t>
  </si>
  <si>
    <t>F </t>
  </si>
  <si>
    <t> T.Berthold </t>
  </si>
  <si>
    <t>2439136.457 </t>
  </si>
  <si>
    <t> 10.01.1966 22:58 </t>
  </si>
  <si>
    <t> -0.002 </t>
  </si>
  <si>
    <t>2439707.454 </t>
  </si>
  <si>
    <t> 04.08.1967 22:53 </t>
  </si>
  <si>
    <t> -0.013 </t>
  </si>
  <si>
    <t>2440464.489 </t>
  </si>
  <si>
    <t> 30.08.1969 23:44 </t>
  </si>
  <si>
    <t>2441713.3706 </t>
  </si>
  <si>
    <t> 30.01.1973 20:53 </t>
  </si>
  <si>
    <t> 0.0068 </t>
  </si>
  <si>
    <t>2441829.4064 </t>
  </si>
  <si>
    <t> 26.05.1973 21:45 </t>
  </si>
  <si>
    <t> -0.0010 </t>
  </si>
  <si>
    <t>2442017.2869 </t>
  </si>
  <si>
    <t> 30.11.1973 18:53 </t>
  </si>
  <si>
    <t> -0.0006 </t>
  </si>
  <si>
    <t>2442448.383 </t>
  </si>
  <si>
    <t> 04.02.1975 21:11 </t>
  </si>
  <si>
    <t> 0.076 </t>
  </si>
  <si>
    <t>2442658.354 </t>
  </si>
  <si>
    <t> 02.09.1975 20:29 </t>
  </si>
  <si>
    <t> 0.064 </t>
  </si>
  <si>
    <t>2442717.243 </t>
  </si>
  <si>
    <t> 31.10.1975 17:49 </t>
  </si>
  <si>
    <t> 0.010 </t>
  </si>
  <si>
    <t>2442840.628 </t>
  </si>
  <si>
    <t> 03.03.1976 03:04 </t>
  </si>
  <si>
    <t> -0.017 </t>
  </si>
  <si>
    <t>2442960.446 </t>
  </si>
  <si>
    <t> 30.06.1976 22:42 </t>
  </si>
  <si>
    <t> 0.074 </t>
  </si>
  <si>
    <t>2443078.296 </t>
  </si>
  <si>
    <t> 26.10.1976 19:06 </t>
  </si>
  <si>
    <t> 0.038 </t>
  </si>
  <si>
    <t>2443273.486 </t>
  </si>
  <si>
    <t> 09.05.1977 23:39 </t>
  </si>
  <si>
    <t> -0.020 </t>
  </si>
  <si>
    <t>2443400.576 </t>
  </si>
  <si>
    <t> 14.09.1977 01:49 </t>
  </si>
  <si>
    <t>2443483.450 </t>
  </si>
  <si>
    <t> 05.12.1977 22:48 </t>
  </si>
  <si>
    <t> -0.039 </t>
  </si>
  <si>
    <t>2443575.635 </t>
  </si>
  <si>
    <t> 08.03.1978 03:14 </t>
  </si>
  <si>
    <t> 0.048 </t>
  </si>
  <si>
    <t>2443577.409 </t>
  </si>
  <si>
    <t> 09.03.1978 21:48 </t>
  </si>
  <si>
    <t>2443579.306 </t>
  </si>
  <si>
    <t> 11.03.1978 19:20 </t>
  </si>
  <si>
    <t> 0.035 </t>
  </si>
  <si>
    <t>2443892.346 </t>
  </si>
  <si>
    <t> 18.01.1979 20:18 </t>
  </si>
  <si>
    <t> -0.059 </t>
  </si>
  <si>
    <t>2444146.570 </t>
  </si>
  <si>
    <t> 30.09.1979 01:40 </t>
  </si>
  <si>
    <t> -0.026 </t>
  </si>
  <si>
    <t>2444170.578 </t>
  </si>
  <si>
    <t> 24.10.1979 01:52 </t>
  </si>
  <si>
    <t> 0.037 </t>
  </si>
  <si>
    <t>2444590.607 </t>
  </si>
  <si>
    <t> 17.12.1980 02:34 </t>
  </si>
  <si>
    <t> 0.099 </t>
  </si>
  <si>
    <t>2444662.350 </t>
  </si>
  <si>
    <t> 26.02.1981 20:24 </t>
  </si>
  <si>
    <t> 0.005 </t>
  </si>
  <si>
    <t>2444813.421 </t>
  </si>
  <si>
    <t> 27.07.1981 22:06 </t>
  </si>
  <si>
    <t>2444813.443 </t>
  </si>
  <si>
    <t> 27.07.1981 22:37 </t>
  </si>
  <si>
    <t> J.Fabregat </t>
  </si>
  <si>
    <t>2444813.444 </t>
  </si>
  <si>
    <t> 27.07.1981 22:39 </t>
  </si>
  <si>
    <t> 0.058 </t>
  </si>
  <si>
    <t> A.Figer </t>
  </si>
  <si>
    <t>2444813.452 </t>
  </si>
  <si>
    <t> 27.07.1981 22:50 </t>
  </si>
  <si>
    <t> 0.066 </t>
  </si>
  <si>
    <t> P.Ralincourt </t>
  </si>
  <si>
    <t>2444813.463 </t>
  </si>
  <si>
    <t> 27.07.1981 23:06 </t>
  </si>
  <si>
    <t> 0.077 </t>
  </si>
  <si>
    <t> J.Busquets </t>
  </si>
  <si>
    <t>2444813.471 </t>
  </si>
  <si>
    <t> 27.07.1981 23:18 </t>
  </si>
  <si>
    <t> 0.085 </t>
  </si>
  <si>
    <t> P.Matagne </t>
  </si>
  <si>
    <t>2444813.498 </t>
  </si>
  <si>
    <t> 27.07.1981 23:57 </t>
  </si>
  <si>
    <t> E.Nezry </t>
  </si>
  <si>
    <t>2445012.369 </t>
  </si>
  <si>
    <t> 11.02.1982 20:51 </t>
  </si>
  <si>
    <t> 0.051 </t>
  </si>
  <si>
    <t>2445082.349 </t>
  </si>
  <si>
    <t> 22.04.1982 20:22 </t>
  </si>
  <si>
    <t>2445174.439 </t>
  </si>
  <si>
    <t> 23.07.1982 22:32 </t>
  </si>
  <si>
    <t> 0.029 </t>
  </si>
  <si>
    <t> R.Boninsegna </t>
  </si>
  <si>
    <t>2445174.454 </t>
  </si>
  <si>
    <t> 23.07.1982 22:53 </t>
  </si>
  <si>
    <t> 0.044 </t>
  </si>
  <si>
    <t>2445174.459 </t>
  </si>
  <si>
    <t> 23.07.1982 23:00 </t>
  </si>
  <si>
    <t> M.Benucci </t>
  </si>
  <si>
    <t>2445174.462 </t>
  </si>
  <si>
    <t> 23.07.1982 23:05 </t>
  </si>
  <si>
    <t>2445174.469 </t>
  </si>
  <si>
    <t> 23.07.1982 23:15 </t>
  </si>
  <si>
    <t> 0.059 </t>
  </si>
  <si>
    <t> S.Ferrand </t>
  </si>
  <si>
    <t>2445174.475 </t>
  </si>
  <si>
    <t> 23.07.1982 23:24 </t>
  </si>
  <si>
    <t> 0.065 </t>
  </si>
  <si>
    <t> P.Guiraudou </t>
  </si>
  <si>
    <t>2445174.477 </t>
  </si>
  <si>
    <t> 23.07.1982 23:26 </t>
  </si>
  <si>
    <t> 0.067 </t>
  </si>
  <si>
    <t>2445559.407 </t>
  </si>
  <si>
    <t> 12.08.1983 21:46 </t>
  </si>
  <si>
    <t> 0.027 </t>
  </si>
  <si>
    <t>2445559.426 </t>
  </si>
  <si>
    <t> 12.08.1983 22:13 </t>
  </si>
  <si>
    <t> P.Baruffetti </t>
  </si>
  <si>
    <t>2445559.428 </t>
  </si>
  <si>
    <t> 12.08.1983 22:16 </t>
  </si>
  <si>
    <t>2445909.447 </t>
  </si>
  <si>
    <t> 27.07.1984 22:43 </t>
  </si>
  <si>
    <t> G.Boistel </t>
  </si>
  <si>
    <t>2445909.459 </t>
  </si>
  <si>
    <t> 27.07.1984 23:00 </t>
  </si>
  <si>
    <t> 0.106 </t>
  </si>
  <si>
    <t>2446121.264 </t>
  </si>
  <si>
    <t> 24.02.1985 18:20 </t>
  </si>
  <si>
    <t>2446270.478 </t>
  </si>
  <si>
    <t> 23.07.1985 23:28 </t>
  </si>
  <si>
    <t>2446305.471 </t>
  </si>
  <si>
    <t> 27.08.1985 23:18 </t>
  </si>
  <si>
    <t> 0.096 </t>
  </si>
  <si>
    <t>2446631.508 </t>
  </si>
  <si>
    <t> 20.07.1986 00:11 </t>
  </si>
  <si>
    <t>2447005.410 </t>
  </si>
  <si>
    <t> 28.07.1987 21:50 </t>
  </si>
  <si>
    <t> 0.089 </t>
  </si>
  <si>
    <t> G.Nigro </t>
  </si>
  <si>
    <t>2447005.425 </t>
  </si>
  <si>
    <t> 28.07.1987 22:12 </t>
  </si>
  <si>
    <t> A.Boattini </t>
  </si>
  <si>
    <t>2447005.428 </t>
  </si>
  <si>
    <t> 28.07.1987 22:16 </t>
  </si>
  <si>
    <t> 0.107 </t>
  </si>
  <si>
    <t> D.Bertocchi </t>
  </si>
  <si>
    <t> A.Manna </t>
  </si>
  <si>
    <t>2447005.430 </t>
  </si>
  <si>
    <t> 28.07.1987 22:19 </t>
  </si>
  <si>
    <t> 0.109 </t>
  </si>
  <si>
    <t> M.T.Suadoni </t>
  </si>
  <si>
    <t>2447353.542 </t>
  </si>
  <si>
    <t> 11.07.1988 01:00 </t>
  </si>
  <si>
    <t> 0.091 </t>
  </si>
  <si>
    <t>2447355.385 </t>
  </si>
  <si>
    <t> 12.07.1988 21:14 </t>
  </si>
  <si>
    <t> 0.092 </t>
  </si>
  <si>
    <t>2447379.348 </t>
  </si>
  <si>
    <t> 05.08.1988 20:21 </t>
  </si>
  <si>
    <t>2447390.368 </t>
  </si>
  <si>
    <t> 16.08.1988 20:49 </t>
  </si>
  <si>
    <t>2447390.382 </t>
  </si>
  <si>
    <t> 16.08.1988 21:10 </t>
  </si>
  <si>
    <t>2447762.467 </t>
  </si>
  <si>
    <t> 23.08.1989 23:12 </t>
  </si>
  <si>
    <t>2447762.487 </t>
  </si>
  <si>
    <t> 23.08.1989 23:41 </t>
  </si>
  <si>
    <t> 0.120 </t>
  </si>
  <si>
    <t>2447773.521 </t>
  </si>
  <si>
    <t> 04.09.1989 00:30 </t>
  </si>
  <si>
    <t>2447856.401 </t>
  </si>
  <si>
    <t> 25.11.1989 21:37 </t>
  </si>
  <si>
    <t>2447983.497 </t>
  </si>
  <si>
    <t> 01.04.1990 23:55 </t>
  </si>
  <si>
    <t> 0.095 </t>
  </si>
  <si>
    <t>2448123.503 </t>
  </si>
  <si>
    <t> 20.08.1990 00:04 </t>
  </si>
  <si>
    <t> 0.111 </t>
  </si>
  <si>
    <t>2455226.1351 </t>
  </si>
  <si>
    <t> 29.01.2010 15:14 </t>
  </si>
  <si>
    <t>7557</t>
  </si>
  <si>
    <t> 0.1381 </t>
  </si>
  <si>
    <t>Rc</t>
  </si>
  <si>
    <t> K.Shiokawa </t>
  </si>
  <si>
    <t>2455249.1675 </t>
  </si>
  <si>
    <t> 21.02.2010 16:01 </t>
  </si>
  <si>
    <t>7569.5</t>
  </si>
  <si>
    <t> 0.1459 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</si>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</sst>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</cellStyleXfs>
  <cellXfs count="6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UMi - O-C Diagr.</a:t>
            </a:r>
          </a:p>
        </c:rich>
      </c:tx>
      <c:layout>
        <c:manualLayout>
          <c:xMode val="edge"/>
          <c:yMode val="edge"/>
          <c:x val="0.361016949152542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14581765703724331"/>
          <c:w val="0.79491525423728815"/>
          <c:h val="0.627769535238963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Active!$H$21:$H$137</c:f>
              <c:numCache>
                <c:formatCode>General</c:formatCode>
                <c:ptCount val="117"/>
                <c:pt idx="0">
                  <c:v>-6.1946000005264068E-2</c:v>
                </c:pt>
                <c:pt idx="1">
                  <c:v>4.6053999994910555E-2</c:v>
                </c:pt>
                <c:pt idx="2">
                  <c:v>-2.5134000003163237E-2</c:v>
                </c:pt>
                <c:pt idx="3">
                  <c:v>-4.9158000001625624E-2</c:v>
                </c:pt>
                <c:pt idx="4">
                  <c:v>-4.1033999998035142E-2</c:v>
                </c:pt>
                <c:pt idx="5">
                  <c:v>2.6455999999598134E-2</c:v>
                </c:pt>
                <c:pt idx="6">
                  <c:v>4.8671999997168314E-2</c:v>
                </c:pt>
                <c:pt idx="7">
                  <c:v>-5.0972000000911066E-2</c:v>
                </c:pt>
                <c:pt idx="8">
                  <c:v>-9.3934000004082918E-2</c:v>
                </c:pt>
                <c:pt idx="9">
                  <c:v>-4.193400000440306E-2</c:v>
                </c:pt>
                <c:pt idx="10">
                  <c:v>-0.11021200000323006</c:v>
                </c:pt>
                <c:pt idx="11">
                  <c:v>-7.5482000003830763E-2</c:v>
                </c:pt>
                <c:pt idx="12">
                  <c:v>-8.0760000004374888E-2</c:v>
                </c:pt>
                <c:pt idx="13">
                  <c:v>4.9949999996897532E-2</c:v>
                </c:pt>
                <c:pt idx="14">
                  <c:v>-8.6180000034801196E-3</c:v>
                </c:pt>
                <c:pt idx="15">
                  <c:v>-3.5200000002078013E-2</c:v>
                </c:pt>
                <c:pt idx="16">
                  <c:v>4.9734000000171363E-2</c:v>
                </c:pt>
                <c:pt idx="17">
                  <c:v>1.8186000001151115E-2</c:v>
                </c:pt>
                <c:pt idx="18">
                  <c:v>5.2128000002994668E-2</c:v>
                </c:pt>
                <c:pt idx="19">
                  <c:v>5.0201999991259072E-2</c:v>
                </c:pt>
                <c:pt idx="20">
                  <c:v>-7.0599999889964238E-4</c:v>
                </c:pt>
                <c:pt idx="21">
                  <c:v>-1.9640000027720816E-3</c:v>
                </c:pt>
                <c:pt idx="22">
                  <c:v>-1.3184000003093388E-2</c:v>
                </c:pt>
                <c:pt idx="23">
                  <c:v>-2.4566000000049826E-2</c:v>
                </c:pt>
                <c:pt idx="24">
                  <c:v>0</c:v>
                </c:pt>
                <c:pt idx="25">
                  <c:v>6.7980000021634623E-3</c:v>
                </c:pt>
                <c:pt idx="26">
                  <c:v>-1.0080000065499917E-3</c:v>
                </c:pt>
                <c:pt idx="27">
                  <c:v>-6.320000029518269E-4</c:v>
                </c:pt>
                <c:pt idx="28">
                  <c:v>7.6359999999112915E-2</c:v>
                </c:pt>
                <c:pt idx="29">
                  <c:v>6.3691999996080995E-2</c:v>
                </c:pt>
                <c:pt idx="30">
                  <c:v>9.907999999995809E-3</c:v>
                </c:pt>
                <c:pt idx="31">
                  <c:v>-1.6546000006201211E-2</c:v>
                </c:pt>
                <c:pt idx="32">
                  <c:v>7.3924000003898982E-2</c:v>
                </c:pt>
                <c:pt idx="33">
                  <c:v>3.8355999997293111E-2</c:v>
                </c:pt>
                <c:pt idx="34">
                  <c:v>-1.9616000005044043E-2</c:v>
                </c:pt>
                <c:pt idx="35">
                  <c:v>-2.4993999999423977E-2</c:v>
                </c:pt>
                <c:pt idx="36">
                  <c:v>-3.9284000005864073E-2</c:v>
                </c:pt>
                <c:pt idx="37">
                  <c:v>4.7615999996196479E-2</c:v>
                </c:pt>
                <c:pt idx="38">
                  <c:v>-2.0346000004792586E-2</c:v>
                </c:pt>
                <c:pt idx="39">
                  <c:v>3.4691999993810896E-2</c:v>
                </c:pt>
                <c:pt idx="40">
                  <c:v>-5.8848000007856172E-2</c:v>
                </c:pt>
                <c:pt idx="41">
                  <c:v>-2.5604000002203975E-2</c:v>
                </c:pt>
                <c:pt idx="42">
                  <c:v>3.6889999995764811E-2</c:v>
                </c:pt>
                <c:pt idx="43">
                  <c:v>9.8553999996511266E-2</c:v>
                </c:pt>
                <c:pt idx="44">
                  <c:v>5.0359999950160272E-3</c:v>
                </c:pt>
                <c:pt idx="45">
                  <c:v>3.5151999996742234E-2</c:v>
                </c:pt>
                <c:pt idx="46">
                  <c:v>5.7151999993948266E-2</c:v>
                </c:pt>
                <c:pt idx="47">
                  <c:v>5.8151999997789972E-2</c:v>
                </c:pt>
                <c:pt idx="48">
                  <c:v>6.6151999992143828E-2</c:v>
                </c:pt>
                <c:pt idx="49">
                  <c:v>7.7151999998022802E-2</c:v>
                </c:pt>
                <c:pt idx="50">
                  <c:v>8.5151999992376659E-2</c:v>
                </c:pt>
                <c:pt idx="51">
                  <c:v>0.1121519999942393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11-4A8C-B804-733C5D0F7A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Active!$I$21:$I$137</c:f>
              <c:numCache>
                <c:formatCode>General</c:formatCode>
                <c:ptCount val="117"/>
                <c:pt idx="52">
                  <c:v>3.6949999994249083E-2</c:v>
                </c:pt>
                <c:pt idx="53">
                  <c:v>5.9533999992709141E-2</c:v>
                </c:pt>
                <c:pt idx="54">
                  <c:v>4.7255999998014886E-2</c:v>
                </c:pt>
                <c:pt idx="55">
                  <c:v>5.1255999998829793E-2</c:v>
                </c:pt>
                <c:pt idx="56">
                  <c:v>3.6699999996926636E-2</c:v>
                </c:pt>
                <c:pt idx="57">
                  <c:v>2.8599999997823033E-2</c:v>
                </c:pt>
                <c:pt idx="58">
                  <c:v>4.3599999997240957E-2</c:v>
                </c:pt>
                <c:pt idx="59">
                  <c:v>4.860000000189757E-2</c:v>
                </c:pt>
                <c:pt idx="60">
                  <c:v>4.860000000189757E-2</c:v>
                </c:pt>
                <c:pt idx="61">
                  <c:v>5.1599999998870771E-2</c:v>
                </c:pt>
                <c:pt idx="62">
                  <c:v>5.859999999665888E-2</c:v>
                </c:pt>
                <c:pt idx="63">
                  <c:v>6.4599999997881241E-2</c:v>
                </c:pt>
                <c:pt idx="64">
                  <c:v>6.6599999998288695E-2</c:v>
                </c:pt>
                <c:pt idx="65">
                  <c:v>2.6541999999608379E-2</c:v>
                </c:pt>
                <c:pt idx="66">
                  <c:v>4.554199999984121E-2</c:v>
                </c:pt>
                <c:pt idx="67">
                  <c:v>4.7542000000248663E-2</c:v>
                </c:pt>
                <c:pt idx="68">
                  <c:v>6.8824000001768582E-2</c:v>
                </c:pt>
                <c:pt idx="69">
                  <c:v>9.3761999996786471E-2</c:v>
                </c:pt>
                <c:pt idx="70">
                  <c:v>0.10576199999923119</c:v>
                </c:pt>
                <c:pt idx="71">
                  <c:v>5.7218000001739711E-2</c:v>
                </c:pt>
                <c:pt idx="72">
                  <c:v>8.5132000000157859E-2</c:v>
                </c:pt>
                <c:pt idx="73">
                  <c:v>0.10020999999687774</c:v>
                </c:pt>
                <c:pt idx="74">
                  <c:v>9.5931999996537343E-2</c:v>
                </c:pt>
                <c:pt idx="75">
                  <c:v>0.10565800000040326</c:v>
                </c:pt>
                <c:pt idx="76">
                  <c:v>0.10214399999676971</c:v>
                </c:pt>
                <c:pt idx="77">
                  <c:v>8.9372000002185814E-2</c:v>
                </c:pt>
                <c:pt idx="78">
                  <c:v>9.3371999995724764E-2</c:v>
                </c:pt>
                <c:pt idx="79">
                  <c:v>0.10037200000078883</c:v>
                </c:pt>
                <c:pt idx="80">
                  <c:v>0.10437200000160374</c:v>
                </c:pt>
                <c:pt idx="81">
                  <c:v>0.10737199999857694</c:v>
                </c:pt>
                <c:pt idx="82">
                  <c:v>0.10737199999857694</c:v>
                </c:pt>
                <c:pt idx="83">
                  <c:v>0.10937199999898439</c:v>
                </c:pt>
                <c:pt idx="84">
                  <c:v>9.0553999994881451E-2</c:v>
                </c:pt>
                <c:pt idx="85">
                  <c:v>9.15919999970356E-2</c:v>
                </c:pt>
                <c:pt idx="86">
                  <c:v>0.10908599999675062</c:v>
                </c:pt>
                <c:pt idx="87">
                  <c:v>7.7314000001933891E-2</c:v>
                </c:pt>
                <c:pt idx="88">
                  <c:v>9.1313999997510109E-2</c:v>
                </c:pt>
                <c:pt idx="89">
                  <c:v>9.1313999997510109E-2</c:v>
                </c:pt>
                <c:pt idx="90">
                  <c:v>9.7541999995883089E-2</c:v>
                </c:pt>
                <c:pt idx="91">
                  <c:v>9.9989999995159451E-2</c:v>
                </c:pt>
                <c:pt idx="92">
                  <c:v>0.11998999999923399</c:v>
                </c:pt>
                <c:pt idx="93">
                  <c:v>0.10221799999999348</c:v>
                </c:pt>
                <c:pt idx="94">
                  <c:v>0.12325599999167025</c:v>
                </c:pt>
                <c:pt idx="95">
                  <c:v>9.3927999994775746E-2</c:v>
                </c:pt>
                <c:pt idx="96">
                  <c:v>9.4550000001618173E-2</c:v>
                </c:pt>
                <c:pt idx="97">
                  <c:v>9.420999999565538E-2</c:v>
                </c:pt>
                <c:pt idx="98">
                  <c:v>0.11143799999263138</c:v>
                </c:pt>
                <c:pt idx="99">
                  <c:v>0.1564379999981611</c:v>
                </c:pt>
                <c:pt idx="100">
                  <c:v>0.13031399999454152</c:v>
                </c:pt>
                <c:pt idx="101">
                  <c:v>0.11598599999706494</c:v>
                </c:pt>
                <c:pt idx="102">
                  <c:v>0.1119399999952293</c:v>
                </c:pt>
                <c:pt idx="103">
                  <c:v>0.10443399999348912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11-4A8C-B804-733C5D0F7A0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Active!$J$21:$J$137</c:f>
              <c:numCache>
                <c:formatCode>General</c:formatCode>
                <c:ptCount val="117"/>
                <c:pt idx="104">
                  <c:v>0.11443399999552639</c:v>
                </c:pt>
                <c:pt idx="106">
                  <c:v>0.11055199999827892</c:v>
                </c:pt>
                <c:pt idx="107">
                  <c:v>0.12923599999339785</c:v>
                </c:pt>
                <c:pt idx="110">
                  <c:v>0.14122800000041025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11-4A8C-B804-733C5D0F7A0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Active!$K$21:$K$137</c:f>
              <c:numCache>
                <c:formatCode>General</c:formatCode>
                <c:ptCount val="117"/>
                <c:pt idx="105">
                  <c:v>0.11102999999275198</c:v>
                </c:pt>
                <c:pt idx="108">
                  <c:v>0.13806599999952596</c:v>
                </c:pt>
                <c:pt idx="109">
                  <c:v>0.14594100000249455</c:v>
                </c:pt>
                <c:pt idx="111">
                  <c:v>0.13847800000075949</c:v>
                </c:pt>
                <c:pt idx="112">
                  <c:v>0.13506799999595387</c:v>
                </c:pt>
                <c:pt idx="113">
                  <c:v>0.1452379999900586</c:v>
                </c:pt>
                <c:pt idx="114">
                  <c:v>0.15436400000180583</c:v>
                </c:pt>
                <c:pt idx="115">
                  <c:v>0.15628299999661976</c:v>
                </c:pt>
                <c:pt idx="116">
                  <c:v>0.1605859998089727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11-4A8C-B804-733C5D0F7A0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11-4A8C-B804-733C5D0F7A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11-4A8C-B804-733C5D0F7A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11-4A8C-B804-733C5D0F7A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-7967</c:v>
                </c:pt>
                <c:pt idx="1">
                  <c:v>-7967</c:v>
                </c:pt>
                <c:pt idx="2">
                  <c:v>-7893</c:v>
                </c:pt>
                <c:pt idx="3">
                  <c:v>-7841</c:v>
                </c:pt>
                <c:pt idx="4">
                  <c:v>-7443</c:v>
                </c:pt>
                <c:pt idx="5">
                  <c:v>-7088</c:v>
                </c:pt>
                <c:pt idx="6">
                  <c:v>-7056</c:v>
                </c:pt>
                <c:pt idx="7">
                  <c:v>-6994</c:v>
                </c:pt>
                <c:pt idx="8">
                  <c:v>-6993</c:v>
                </c:pt>
                <c:pt idx="9">
                  <c:v>-6993</c:v>
                </c:pt>
                <c:pt idx="10">
                  <c:v>-6974</c:v>
                </c:pt>
                <c:pt idx="11">
                  <c:v>-6639</c:v>
                </c:pt>
                <c:pt idx="12">
                  <c:v>-6620</c:v>
                </c:pt>
                <c:pt idx="13">
                  <c:v>-6575</c:v>
                </c:pt>
                <c:pt idx="14">
                  <c:v>-6511</c:v>
                </c:pt>
                <c:pt idx="15">
                  <c:v>-6000</c:v>
                </c:pt>
                <c:pt idx="16">
                  <c:v>-3607</c:v>
                </c:pt>
                <c:pt idx="17">
                  <c:v>-3253</c:v>
                </c:pt>
                <c:pt idx="18">
                  <c:v>-3044</c:v>
                </c:pt>
                <c:pt idx="19">
                  <c:v>-2121</c:v>
                </c:pt>
                <c:pt idx="20">
                  <c:v>-1487</c:v>
                </c:pt>
                <c:pt idx="21">
                  <c:v>-1178</c:v>
                </c:pt>
                <c:pt idx="22">
                  <c:v>-868</c:v>
                </c:pt>
                <c:pt idx="23">
                  <c:v>-457</c:v>
                </c:pt>
                <c:pt idx="24">
                  <c:v>0</c:v>
                </c:pt>
                <c:pt idx="25">
                  <c:v>221</c:v>
                </c:pt>
                <c:pt idx="26">
                  <c:v>284</c:v>
                </c:pt>
                <c:pt idx="27">
                  <c:v>386</c:v>
                </c:pt>
                <c:pt idx="28">
                  <c:v>620</c:v>
                </c:pt>
                <c:pt idx="29">
                  <c:v>734</c:v>
                </c:pt>
                <c:pt idx="30">
                  <c:v>766</c:v>
                </c:pt>
                <c:pt idx="31">
                  <c:v>833</c:v>
                </c:pt>
                <c:pt idx="32">
                  <c:v>898</c:v>
                </c:pt>
                <c:pt idx="33">
                  <c:v>962</c:v>
                </c:pt>
                <c:pt idx="34">
                  <c:v>1068</c:v>
                </c:pt>
                <c:pt idx="35">
                  <c:v>1137</c:v>
                </c:pt>
                <c:pt idx="36">
                  <c:v>1182</c:v>
                </c:pt>
                <c:pt idx="37">
                  <c:v>1232</c:v>
                </c:pt>
                <c:pt idx="38">
                  <c:v>1233</c:v>
                </c:pt>
                <c:pt idx="39">
                  <c:v>1234</c:v>
                </c:pt>
                <c:pt idx="40">
                  <c:v>1404</c:v>
                </c:pt>
                <c:pt idx="41">
                  <c:v>1542</c:v>
                </c:pt>
                <c:pt idx="42">
                  <c:v>1555</c:v>
                </c:pt>
                <c:pt idx="43">
                  <c:v>1783</c:v>
                </c:pt>
                <c:pt idx="44">
                  <c:v>1822</c:v>
                </c:pt>
                <c:pt idx="45">
                  <c:v>1904</c:v>
                </c:pt>
                <c:pt idx="46">
                  <c:v>1904</c:v>
                </c:pt>
                <c:pt idx="47">
                  <c:v>1904</c:v>
                </c:pt>
                <c:pt idx="48">
                  <c:v>1904</c:v>
                </c:pt>
                <c:pt idx="49">
                  <c:v>1904</c:v>
                </c:pt>
                <c:pt idx="50">
                  <c:v>1904</c:v>
                </c:pt>
                <c:pt idx="51">
                  <c:v>1904</c:v>
                </c:pt>
                <c:pt idx="52">
                  <c:v>1925</c:v>
                </c:pt>
                <c:pt idx="53">
                  <c:v>1993</c:v>
                </c:pt>
                <c:pt idx="54">
                  <c:v>2012</c:v>
                </c:pt>
                <c:pt idx="55">
                  <c:v>2012</c:v>
                </c:pt>
                <c:pt idx="56">
                  <c:v>2050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2100</c:v>
                </c:pt>
                <c:pt idx="61">
                  <c:v>2100</c:v>
                </c:pt>
                <c:pt idx="62">
                  <c:v>2100</c:v>
                </c:pt>
                <c:pt idx="63">
                  <c:v>2100</c:v>
                </c:pt>
                <c:pt idx="64">
                  <c:v>2100</c:v>
                </c:pt>
                <c:pt idx="65">
                  <c:v>2309</c:v>
                </c:pt>
                <c:pt idx="66">
                  <c:v>2309</c:v>
                </c:pt>
                <c:pt idx="67">
                  <c:v>2309</c:v>
                </c:pt>
                <c:pt idx="68">
                  <c:v>2448</c:v>
                </c:pt>
                <c:pt idx="69">
                  <c:v>2499</c:v>
                </c:pt>
                <c:pt idx="70">
                  <c:v>2499</c:v>
                </c:pt>
                <c:pt idx="71">
                  <c:v>2511</c:v>
                </c:pt>
                <c:pt idx="72">
                  <c:v>2614</c:v>
                </c:pt>
                <c:pt idx="73">
                  <c:v>2695</c:v>
                </c:pt>
                <c:pt idx="74">
                  <c:v>2714</c:v>
                </c:pt>
                <c:pt idx="75">
                  <c:v>2891</c:v>
                </c:pt>
                <c:pt idx="76">
                  <c:v>3088</c:v>
                </c:pt>
                <c:pt idx="77">
                  <c:v>3094</c:v>
                </c:pt>
                <c:pt idx="78">
                  <c:v>3094</c:v>
                </c:pt>
                <c:pt idx="79">
                  <c:v>3094</c:v>
                </c:pt>
                <c:pt idx="80">
                  <c:v>3094</c:v>
                </c:pt>
                <c:pt idx="81">
                  <c:v>3094</c:v>
                </c:pt>
                <c:pt idx="82">
                  <c:v>3094</c:v>
                </c:pt>
                <c:pt idx="83">
                  <c:v>3094</c:v>
                </c:pt>
                <c:pt idx="84">
                  <c:v>3283</c:v>
                </c:pt>
                <c:pt idx="85">
                  <c:v>3284</c:v>
                </c:pt>
                <c:pt idx="86">
                  <c:v>3297</c:v>
                </c:pt>
                <c:pt idx="87">
                  <c:v>3303</c:v>
                </c:pt>
                <c:pt idx="88">
                  <c:v>3303</c:v>
                </c:pt>
                <c:pt idx="89">
                  <c:v>3303</c:v>
                </c:pt>
                <c:pt idx="90">
                  <c:v>3309</c:v>
                </c:pt>
                <c:pt idx="91">
                  <c:v>3505</c:v>
                </c:pt>
                <c:pt idx="92">
                  <c:v>3505</c:v>
                </c:pt>
                <c:pt idx="93">
                  <c:v>3511</c:v>
                </c:pt>
                <c:pt idx="94">
                  <c:v>3512</c:v>
                </c:pt>
                <c:pt idx="95">
                  <c:v>3556</c:v>
                </c:pt>
                <c:pt idx="96">
                  <c:v>3625</c:v>
                </c:pt>
                <c:pt idx="97">
                  <c:v>3695</c:v>
                </c:pt>
                <c:pt idx="98">
                  <c:v>3701</c:v>
                </c:pt>
                <c:pt idx="99">
                  <c:v>3701</c:v>
                </c:pt>
                <c:pt idx="100">
                  <c:v>4303</c:v>
                </c:pt>
                <c:pt idx="101">
                  <c:v>4847</c:v>
                </c:pt>
                <c:pt idx="102">
                  <c:v>5030</c:v>
                </c:pt>
                <c:pt idx="103">
                  <c:v>5043</c:v>
                </c:pt>
                <c:pt idx="104">
                  <c:v>6093</c:v>
                </c:pt>
                <c:pt idx="105">
                  <c:v>6985</c:v>
                </c:pt>
                <c:pt idx="106">
                  <c:v>7004</c:v>
                </c:pt>
                <c:pt idx="107">
                  <c:v>7422</c:v>
                </c:pt>
                <c:pt idx="108">
                  <c:v>7557</c:v>
                </c:pt>
                <c:pt idx="109">
                  <c:v>7569.5</c:v>
                </c:pt>
                <c:pt idx="110">
                  <c:v>7656</c:v>
                </c:pt>
                <c:pt idx="111">
                  <c:v>7831</c:v>
                </c:pt>
                <c:pt idx="112">
                  <c:v>8586</c:v>
                </c:pt>
                <c:pt idx="113">
                  <c:v>8801</c:v>
                </c:pt>
                <c:pt idx="114">
                  <c:v>8978</c:v>
                </c:pt>
                <c:pt idx="115">
                  <c:v>8978.5</c:v>
                </c:pt>
                <c:pt idx="116">
                  <c:v>9157</c:v>
                </c:pt>
              </c:numCache>
            </c:numRef>
          </c:xVal>
          <c:yVal>
            <c:numRef>
              <c:f>Active!$O$21:$O$137</c:f>
              <c:numCache>
                <c:formatCode>General</c:formatCode>
                <c:ptCount val="117"/>
                <c:pt idx="0">
                  <c:v>-6.4755377828799407E-2</c:v>
                </c:pt>
                <c:pt idx="1">
                  <c:v>-6.4755377828799407E-2</c:v>
                </c:pt>
                <c:pt idx="2">
                  <c:v>-6.3811981189303063E-2</c:v>
                </c:pt>
                <c:pt idx="3">
                  <c:v>-6.3149053821008341E-2</c:v>
                </c:pt>
                <c:pt idx="4">
                  <c:v>-5.8075109732906402E-2</c:v>
                </c:pt>
                <c:pt idx="5">
                  <c:v>-5.3549355583971253E-2</c:v>
                </c:pt>
                <c:pt idx="6">
                  <c:v>-5.3141400280405274E-2</c:v>
                </c:pt>
                <c:pt idx="7">
                  <c:v>-5.2350986879746181E-2</c:v>
                </c:pt>
                <c:pt idx="8">
                  <c:v>-5.2338238276509741E-2</c:v>
                </c:pt>
                <c:pt idx="9">
                  <c:v>-5.2338238276509741E-2</c:v>
                </c:pt>
                <c:pt idx="10">
                  <c:v>-5.2096014815017438E-2</c:v>
                </c:pt>
                <c:pt idx="11">
                  <c:v>-4.7825232730811032E-2</c:v>
                </c:pt>
                <c:pt idx="12">
                  <c:v>-4.758300926931873E-2</c:v>
                </c:pt>
                <c:pt idx="13">
                  <c:v>-4.7009322123679059E-2</c:v>
                </c:pt>
                <c:pt idx="14">
                  <c:v>-4.61934115165471E-2</c:v>
                </c:pt>
                <c:pt idx="15">
                  <c:v>-3.9678875262727772E-2</c:v>
                </c:pt>
                <c:pt idx="16">
                  <c:v>-9.1714677179339787E-3</c:v>
                </c:pt>
                <c:pt idx="17">
                  <c:v>-4.6584621722352768E-3</c:v>
                </c:pt>
                <c:pt idx="18">
                  <c:v>-1.9940040958199359E-3</c:v>
                </c:pt>
                <c:pt idx="19">
                  <c:v>9.7729566914114344E-3</c:v>
                </c:pt>
                <c:pt idx="20">
                  <c:v>1.7855571143312508E-2</c:v>
                </c:pt>
                <c:pt idx="21">
                  <c:v>2.1794889543371547E-2</c:v>
                </c:pt>
                <c:pt idx="22">
                  <c:v>2.5746956546667026E-2</c:v>
                </c:pt>
                <c:pt idx="23">
                  <c:v>3.0986632476842642E-2</c:v>
                </c:pt>
                <c:pt idx="25">
                  <c:v>3.9630185471146946E-2</c:v>
                </c:pt>
                <c:pt idx="26">
                  <c:v>4.0433347475042479E-2</c:v>
                </c:pt>
                <c:pt idx="27">
                  <c:v>4.173370500515905E-2</c:v>
                </c:pt>
                <c:pt idx="28">
                  <c:v>4.4716878162485318E-2</c:v>
                </c:pt>
                <c:pt idx="29">
                  <c:v>4.6170218931439133E-2</c:v>
                </c:pt>
                <c:pt idx="30">
                  <c:v>4.6578174235005119E-2</c:v>
                </c:pt>
                <c:pt idx="31">
                  <c:v>4.7432330651846405E-2</c:v>
                </c:pt>
                <c:pt idx="32">
                  <c:v>4.8260989862214804E-2</c:v>
                </c:pt>
                <c:pt idx="33">
                  <c:v>4.9076900469346776E-2</c:v>
                </c:pt>
                <c:pt idx="34">
                  <c:v>5.04282524124091E-2</c:v>
                </c:pt>
                <c:pt idx="35">
                  <c:v>5.1307906035723258E-2</c:v>
                </c:pt>
                <c:pt idx="36">
                  <c:v>5.1881593181362921E-2</c:v>
                </c:pt>
                <c:pt idx="37">
                  <c:v>5.251902334318477E-2</c:v>
                </c:pt>
                <c:pt idx="38">
                  <c:v>5.253177194642121E-2</c:v>
                </c:pt>
                <c:pt idx="39">
                  <c:v>5.254452054965765E-2</c:v>
                </c:pt>
                <c:pt idx="40">
                  <c:v>5.4711783099851946E-2</c:v>
                </c:pt>
                <c:pt idx="41">
                  <c:v>5.6471090346480249E-2</c:v>
                </c:pt>
                <c:pt idx="42">
                  <c:v>5.6636822188553933E-2</c:v>
                </c:pt>
                <c:pt idx="43">
                  <c:v>5.9543503726461569E-2</c:v>
                </c:pt>
                <c:pt idx="44">
                  <c:v>6.0040699252682614E-2</c:v>
                </c:pt>
                <c:pt idx="45">
                  <c:v>6.1086084718070449E-2</c:v>
                </c:pt>
                <c:pt idx="46">
                  <c:v>6.1086084718070449E-2</c:v>
                </c:pt>
                <c:pt idx="47">
                  <c:v>6.1086084718070449E-2</c:v>
                </c:pt>
                <c:pt idx="48">
                  <c:v>6.1086084718070449E-2</c:v>
                </c:pt>
                <c:pt idx="49">
                  <c:v>6.1086084718070449E-2</c:v>
                </c:pt>
                <c:pt idx="50">
                  <c:v>6.1086084718070449E-2</c:v>
                </c:pt>
                <c:pt idx="51">
                  <c:v>6.1086084718070449E-2</c:v>
                </c:pt>
                <c:pt idx="55">
                  <c:v>6.2462933867605652E-2</c:v>
                </c:pt>
                <c:pt idx="56">
                  <c:v>6.2947380790590257E-2</c:v>
                </c:pt>
                <c:pt idx="57">
                  <c:v>6.3584810952412113E-2</c:v>
                </c:pt>
                <c:pt idx="58">
                  <c:v>6.3584810952412113E-2</c:v>
                </c:pt>
                <c:pt idx="59">
                  <c:v>6.3584810952412113E-2</c:v>
                </c:pt>
                <c:pt idx="60">
                  <c:v>6.3584810952412113E-2</c:v>
                </c:pt>
                <c:pt idx="61">
                  <c:v>6.3584810952412113E-2</c:v>
                </c:pt>
                <c:pt idx="62">
                  <c:v>6.3584810952412113E-2</c:v>
                </c:pt>
                <c:pt idx="63">
                  <c:v>6.3584810952412113E-2</c:v>
                </c:pt>
                <c:pt idx="64">
                  <c:v>6.3584810952412113E-2</c:v>
                </c:pt>
                <c:pt idx="65">
                  <c:v>6.624926902882744E-2</c:v>
                </c:pt>
                <c:pt idx="66">
                  <c:v>6.624926902882744E-2</c:v>
                </c:pt>
                <c:pt idx="67">
                  <c:v>6.624926902882744E-2</c:v>
                </c:pt>
                <c:pt idx="69">
                  <c:v>6.8671503643750478E-2</c:v>
                </c:pt>
                <c:pt idx="70">
                  <c:v>6.8671503643750478E-2</c:v>
                </c:pt>
                <c:pt idx="72">
                  <c:v>7.0137593015940747E-2</c:v>
                </c:pt>
                <c:pt idx="73">
                  <c:v>7.1170229878092128E-2</c:v>
                </c:pt>
                <c:pt idx="74">
                  <c:v>7.1412453339584445E-2</c:v>
                </c:pt>
                <c:pt idx="75">
                  <c:v>7.3668956112433792E-2</c:v>
                </c:pt>
                <c:pt idx="77">
                  <c:v>7.6256922569430508E-2</c:v>
                </c:pt>
                <c:pt idx="80">
                  <c:v>7.6256922569430508E-2</c:v>
                </c:pt>
                <c:pt idx="81">
                  <c:v>7.6256922569430508E-2</c:v>
                </c:pt>
                <c:pt idx="82">
                  <c:v>7.6256922569430508E-2</c:v>
                </c:pt>
                <c:pt idx="83">
                  <c:v>7.6256922569430508E-2</c:v>
                </c:pt>
                <c:pt idx="84">
                  <c:v>7.8666408581117106E-2</c:v>
                </c:pt>
                <c:pt idx="85">
                  <c:v>7.8679157184353546E-2</c:v>
                </c:pt>
                <c:pt idx="86">
                  <c:v>7.8844889026427223E-2</c:v>
                </c:pt>
                <c:pt idx="87">
                  <c:v>7.8921380645845848E-2</c:v>
                </c:pt>
                <c:pt idx="88">
                  <c:v>7.8921380645845848E-2</c:v>
                </c:pt>
                <c:pt idx="89">
                  <c:v>7.8921380645845848E-2</c:v>
                </c:pt>
                <c:pt idx="91">
                  <c:v>8.1496598499606124E-2</c:v>
                </c:pt>
                <c:pt idx="92">
                  <c:v>8.1496598499606124E-2</c:v>
                </c:pt>
                <c:pt idx="93">
                  <c:v>8.1573090119024749E-2</c:v>
                </c:pt>
                <c:pt idx="95">
                  <c:v>8.2146777264664406E-2</c:v>
                </c:pt>
                <c:pt idx="96">
                  <c:v>8.3026430887978564E-2</c:v>
                </c:pt>
                <c:pt idx="98">
                  <c:v>8.3995324733947774E-2</c:v>
                </c:pt>
                <c:pt idx="100">
                  <c:v>9.1669983882282868E-2</c:v>
                </c:pt>
                <c:pt idx="101">
                  <c:v>9.8605224042904616E-2</c:v>
                </c:pt>
                <c:pt idx="102">
                  <c:v>0.10093821843517259</c:v>
                </c:pt>
                <c:pt idx="103">
                  <c:v>0.10110395027724627</c:v>
                </c:pt>
                <c:pt idx="104">
                  <c:v>0.11448998367550514</c:v>
                </c:pt>
                <c:pt idx="105">
                  <c:v>0.12586173776240697</c:v>
                </c:pt>
                <c:pt idx="106">
                  <c:v>0.12610396122389927</c:v>
                </c:pt>
                <c:pt idx="107">
                  <c:v>0.13143287737672993</c:v>
                </c:pt>
                <c:pt idx="108">
                  <c:v>0.13315393881364895</c:v>
                </c:pt>
                <c:pt idx="109">
                  <c:v>0.13331329635410441</c:v>
                </c:pt>
                <c:pt idx="110">
                  <c:v>0.1344160505340562</c:v>
                </c:pt>
                <c:pt idx="111">
                  <c:v>0.13664705610043271</c:v>
                </c:pt>
                <c:pt idx="112">
                  <c:v>0.14627225154394263</c:v>
                </c:pt>
                <c:pt idx="113">
                  <c:v>0.1490132012397766</c:v>
                </c:pt>
                <c:pt idx="114">
                  <c:v>0.15126970401262596</c:v>
                </c:pt>
                <c:pt idx="115">
                  <c:v>0.15127607831424417</c:v>
                </c:pt>
                <c:pt idx="116">
                  <c:v>0.15355170399194817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11-4A8C-B804-733C5D0F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860600"/>
        <c:axId val="1"/>
      </c:scatterChart>
      <c:valAx>
        <c:axId val="30386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542372881355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860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88135593220338"/>
          <c:y val="0.9088076726258274"/>
          <c:w val="0.710169491525423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438150</xdr:colOff>
      <xdr:row>17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32CEDE-EE4C-DFE5-A79E-DD4FDCACC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5835" TargetMode="External"/><Relationship Id="rId1" Type="http://schemas.openxmlformats.org/officeDocument/2006/relationships/hyperlink" Target="http://www.konkoly.hu/cgi-bin/IBVS?5364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workbookViewId="0">
      <pane xSplit="14" ySplit="22" topLeftCell="O12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41306.290200000003</v>
      </c>
      <c r="D4" s="8">
        <v>1.8419620000000001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  <c r="C6" s="1">
        <v>33</v>
      </c>
    </row>
    <row r="7" spans="1:6" x14ac:dyDescent="0.2">
      <c r="A7" s="1" t="s">
        <v>7</v>
      </c>
      <c r="C7" s="1">
        <f>+C4</f>
        <v>41306.290200000003</v>
      </c>
    </row>
    <row r="8" spans="1:6" x14ac:dyDescent="0.2">
      <c r="A8" s="1" t="s">
        <v>8</v>
      </c>
      <c r="C8" s="1">
        <f>+D4</f>
        <v>1.8419620000000001</v>
      </c>
    </row>
    <row r="9" spans="1:6" x14ac:dyDescent="0.2">
      <c r="A9" s="11" t="s">
        <v>9</v>
      </c>
      <c r="B9" s="12">
        <v>34</v>
      </c>
      <c r="C9" s="13" t="str">
        <f>"F"&amp;B9</f>
        <v>F34</v>
      </c>
      <c r="D9" s="14" t="str">
        <f>"G"&amp;B9</f>
        <v>G34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INTERCEPT(INDIRECT($D$9):G992,INDIRECT($C$9):F992)</f>
        <v>3.6812744155894361E-2</v>
      </c>
      <c r="D11" s="2"/>
      <c r="E11"/>
    </row>
    <row r="12" spans="1:6" x14ac:dyDescent="0.2">
      <c r="A12" t="s">
        <v>13</v>
      </c>
      <c r="B12"/>
      <c r="C12" s="16">
        <f ca="1">SLOPE(INDIRECT($D$9):G992,INDIRECT($C$9):F992)</f>
        <v>1.2748603236437023E-5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(C7+C11)+(C8+C12)*INT(MAX(F21:F3533))</f>
        <v>58173.289785703993</v>
      </c>
      <c r="E15" s="19" t="s">
        <v>17</v>
      </c>
      <c r="F15" s="10">
        <v>1</v>
      </c>
    </row>
    <row r="16" spans="1:6" x14ac:dyDescent="0.2">
      <c r="A16" s="17" t="s">
        <v>18</v>
      </c>
      <c r="B16"/>
      <c r="C16" s="18">
        <f ca="1">+C8+C12</f>
        <v>1.8419747486032365</v>
      </c>
      <c r="E16" s="19" t="s">
        <v>19</v>
      </c>
      <c r="F16" s="16">
        <f ca="1">NOW()+15018.5+$C$5/24</f>
        <v>60326.729164583332</v>
      </c>
    </row>
    <row r="17" spans="1:17" x14ac:dyDescent="0.2">
      <c r="A17" s="19" t="s">
        <v>20</v>
      </c>
      <c r="B17"/>
      <c r="C17">
        <f>COUNT(C21:C2191)</f>
        <v>117</v>
      </c>
      <c r="E17" s="19" t="s">
        <v>21</v>
      </c>
      <c r="F17" s="16">
        <f ca="1">ROUND(2*(F16-$C$7)/$C$8,0)/2+F15</f>
        <v>10327</v>
      </c>
    </row>
    <row r="18" spans="1:17" x14ac:dyDescent="0.2">
      <c r="A18" s="17" t="s">
        <v>22</v>
      </c>
      <c r="B18"/>
      <c r="C18" s="20">
        <f ca="1">+C15</f>
        <v>58173.289785703993</v>
      </c>
      <c r="D18" s="21">
        <f ca="1">+C16</f>
        <v>1.8419747486032365</v>
      </c>
      <c r="E18" s="19" t="s">
        <v>23</v>
      </c>
      <c r="F18" s="14">
        <f ca="1">ROUND(2*(F16-$C$15)/$C$16,0)/2+F15</f>
        <v>1170</v>
      </c>
    </row>
    <row r="19" spans="1:17" x14ac:dyDescent="0.2">
      <c r="E19" s="19" t="s">
        <v>24</v>
      </c>
      <c r="F19" s="22">
        <f ca="1">+$C$15+$C$16*F18-15018.5-$C$5/24</f>
        <v>45310.296074903119</v>
      </c>
    </row>
    <row r="20" spans="1:17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5" t="s">
        <v>41</v>
      </c>
    </row>
    <row r="21" spans="1:17" x14ac:dyDescent="0.2">
      <c r="A21" s="24" t="s">
        <v>42</v>
      </c>
      <c r="B21" s="25" t="s">
        <v>43</v>
      </c>
      <c r="C21" s="26">
        <v>26631.316999999999</v>
      </c>
      <c r="D21" s="27"/>
      <c r="E21" s="1">
        <f t="shared" ref="E21:E52" si="0">+(C21-C$7)/C$8</f>
        <v>-7967.0336304440607</v>
      </c>
      <c r="F21" s="1">
        <f t="shared" ref="F21:F52" si="1">ROUND(2*E21,0)/2</f>
        <v>-7967</v>
      </c>
      <c r="G21" s="1">
        <f t="shared" ref="G21:G52" si="2">+C21-(C$7+F21*C$8)</f>
        <v>-6.1946000005264068E-2</v>
      </c>
      <c r="H21" s="1">
        <f t="shared" ref="H21:H52" si="3">+G21</f>
        <v>-6.1946000005264068E-2</v>
      </c>
      <c r="O21" s="1">
        <f t="shared" ref="O21:O44" ca="1" si="4">+C$11+C$12*$F21</f>
        <v>-6.4755377828799407E-2</v>
      </c>
      <c r="Q21" s="59">
        <f t="shared" ref="Q21:Q52" si="5">+C21-15018.5</f>
        <v>11612.816999999999</v>
      </c>
    </row>
    <row r="22" spans="1:17" x14ac:dyDescent="0.2">
      <c r="A22" s="24" t="s">
        <v>42</v>
      </c>
      <c r="B22" s="25" t="s">
        <v>43</v>
      </c>
      <c r="C22" s="26">
        <v>26631.424999999999</v>
      </c>
      <c r="D22" s="27"/>
      <c r="E22" s="1">
        <f t="shared" si="0"/>
        <v>-7966.97499731265</v>
      </c>
      <c r="F22" s="1">
        <f t="shared" si="1"/>
        <v>-7967</v>
      </c>
      <c r="G22" s="1">
        <f t="shared" si="2"/>
        <v>4.6053999994910555E-2</v>
      </c>
      <c r="H22" s="1">
        <f t="shared" si="3"/>
        <v>4.6053999994910555E-2</v>
      </c>
      <c r="O22" s="1">
        <f t="shared" ca="1" si="4"/>
        <v>-6.4755377828799407E-2</v>
      </c>
      <c r="Q22" s="59">
        <f t="shared" si="5"/>
        <v>11612.924999999999</v>
      </c>
    </row>
    <row r="23" spans="1:17" x14ac:dyDescent="0.2">
      <c r="A23" s="24" t="s">
        <v>42</v>
      </c>
      <c r="B23" s="25" t="s">
        <v>43</v>
      </c>
      <c r="C23" s="26">
        <v>26767.659</v>
      </c>
      <c r="D23" s="27"/>
      <c r="E23" s="1">
        <f t="shared" si="0"/>
        <v>-7893.0136452326396</v>
      </c>
      <c r="F23" s="1">
        <f t="shared" si="1"/>
        <v>-7893</v>
      </c>
      <c r="G23" s="1">
        <f t="shared" si="2"/>
        <v>-2.5134000003163237E-2</v>
      </c>
      <c r="H23" s="1">
        <f t="shared" si="3"/>
        <v>-2.5134000003163237E-2</v>
      </c>
      <c r="O23" s="1">
        <f t="shared" ca="1" si="4"/>
        <v>-6.3811981189303063E-2</v>
      </c>
      <c r="Q23" s="59">
        <f t="shared" si="5"/>
        <v>11749.159</v>
      </c>
    </row>
    <row r="24" spans="1:17" x14ac:dyDescent="0.2">
      <c r="A24" s="24" t="s">
        <v>42</v>
      </c>
      <c r="B24" s="25" t="s">
        <v>43</v>
      </c>
      <c r="C24" s="26">
        <v>26863.417000000001</v>
      </c>
      <c r="D24" s="27"/>
      <c r="E24" s="1">
        <f t="shared" si="0"/>
        <v>-7841.0266878469811</v>
      </c>
      <c r="F24" s="1">
        <f t="shared" si="1"/>
        <v>-7841</v>
      </c>
      <c r="G24" s="1">
        <f t="shared" si="2"/>
        <v>-4.9158000001625624E-2</v>
      </c>
      <c r="H24" s="1">
        <f t="shared" si="3"/>
        <v>-4.9158000001625624E-2</v>
      </c>
      <c r="O24" s="1">
        <f t="shared" ca="1" si="4"/>
        <v>-6.3149053821008341E-2</v>
      </c>
      <c r="Q24" s="59">
        <f t="shared" si="5"/>
        <v>11844.917000000001</v>
      </c>
    </row>
    <row r="25" spans="1:17" x14ac:dyDescent="0.2">
      <c r="A25" s="24" t="s">
        <v>42</v>
      </c>
      <c r="B25" s="25" t="s">
        <v>43</v>
      </c>
      <c r="C25" s="26">
        <v>27596.526000000002</v>
      </c>
      <c r="D25" s="27"/>
      <c r="E25" s="1">
        <f t="shared" si="0"/>
        <v>-7443.0222773325404</v>
      </c>
      <c r="F25" s="1">
        <f t="shared" si="1"/>
        <v>-7443</v>
      </c>
      <c r="G25" s="1">
        <f t="shared" si="2"/>
        <v>-4.1033999998035142E-2</v>
      </c>
      <c r="H25" s="1">
        <f t="shared" si="3"/>
        <v>-4.1033999998035142E-2</v>
      </c>
      <c r="O25" s="1">
        <f t="shared" ca="1" si="4"/>
        <v>-5.8075109732906402E-2</v>
      </c>
      <c r="Q25" s="59">
        <f t="shared" si="5"/>
        <v>12578.026000000002</v>
      </c>
    </row>
    <row r="26" spans="1:17" x14ac:dyDescent="0.2">
      <c r="A26" s="24" t="s">
        <v>42</v>
      </c>
      <c r="B26" s="25" t="s">
        <v>43</v>
      </c>
      <c r="C26" s="26">
        <v>28250.49</v>
      </c>
      <c r="D26" s="27"/>
      <c r="E26" s="1">
        <f t="shared" si="0"/>
        <v>-7087.9856370544021</v>
      </c>
      <c r="F26" s="1">
        <f t="shared" si="1"/>
        <v>-7088</v>
      </c>
      <c r="G26" s="1">
        <f t="shared" si="2"/>
        <v>2.6455999999598134E-2</v>
      </c>
      <c r="H26" s="1">
        <f t="shared" si="3"/>
        <v>2.6455999999598134E-2</v>
      </c>
      <c r="O26" s="1">
        <f t="shared" ca="1" si="4"/>
        <v>-5.3549355583971253E-2</v>
      </c>
      <c r="Q26" s="59">
        <f t="shared" si="5"/>
        <v>13231.990000000002</v>
      </c>
    </row>
    <row r="27" spans="1:17" x14ac:dyDescent="0.2">
      <c r="A27" s="24" t="s">
        <v>42</v>
      </c>
      <c r="B27" s="25" t="s">
        <v>43</v>
      </c>
      <c r="C27" s="26">
        <v>28309.455000000002</v>
      </c>
      <c r="D27" s="27"/>
      <c r="E27" s="1">
        <f t="shared" si="0"/>
        <v>-7055.9735760021113</v>
      </c>
      <c r="F27" s="1">
        <f t="shared" si="1"/>
        <v>-7056</v>
      </c>
      <c r="G27" s="1">
        <f t="shared" si="2"/>
        <v>4.8671999997168314E-2</v>
      </c>
      <c r="H27" s="1">
        <f t="shared" si="3"/>
        <v>4.8671999997168314E-2</v>
      </c>
      <c r="O27" s="1">
        <f t="shared" ca="1" si="4"/>
        <v>-5.3141400280405274E-2</v>
      </c>
      <c r="Q27" s="59">
        <f t="shared" si="5"/>
        <v>13290.955000000002</v>
      </c>
    </row>
    <row r="28" spans="1:17" x14ac:dyDescent="0.2">
      <c r="A28" s="24" t="s">
        <v>42</v>
      </c>
      <c r="B28" s="25" t="s">
        <v>43</v>
      </c>
      <c r="C28" s="26">
        <v>28423.557000000001</v>
      </c>
      <c r="D28" s="27"/>
      <c r="E28" s="1">
        <f t="shared" si="0"/>
        <v>-6994.0276726664297</v>
      </c>
      <c r="F28" s="1">
        <f t="shared" si="1"/>
        <v>-6994</v>
      </c>
      <c r="G28" s="1">
        <f t="shared" si="2"/>
        <v>-5.0972000000911066E-2</v>
      </c>
      <c r="H28" s="1">
        <f t="shared" si="3"/>
        <v>-5.0972000000911066E-2</v>
      </c>
      <c r="O28" s="1">
        <f t="shared" ca="1" si="4"/>
        <v>-5.2350986879746181E-2</v>
      </c>
      <c r="Q28" s="59">
        <f t="shared" si="5"/>
        <v>13405.057000000001</v>
      </c>
    </row>
    <row r="29" spans="1:17" x14ac:dyDescent="0.2">
      <c r="A29" s="24" t="s">
        <v>42</v>
      </c>
      <c r="B29" s="25" t="s">
        <v>43</v>
      </c>
      <c r="C29" s="26">
        <v>28425.356</v>
      </c>
      <c r="D29" s="27"/>
      <c r="E29" s="1">
        <f t="shared" si="0"/>
        <v>-6993.0509967089456</v>
      </c>
      <c r="F29" s="1">
        <f t="shared" si="1"/>
        <v>-6993</v>
      </c>
      <c r="G29" s="1">
        <f t="shared" si="2"/>
        <v>-9.3934000004082918E-2</v>
      </c>
      <c r="H29" s="1">
        <f t="shared" si="3"/>
        <v>-9.3934000004082918E-2</v>
      </c>
      <c r="O29" s="1">
        <f t="shared" ca="1" si="4"/>
        <v>-5.2338238276509741E-2</v>
      </c>
      <c r="Q29" s="59">
        <f t="shared" si="5"/>
        <v>13406.856</v>
      </c>
    </row>
    <row r="30" spans="1:17" x14ac:dyDescent="0.2">
      <c r="A30" s="24" t="s">
        <v>42</v>
      </c>
      <c r="B30" s="25" t="s">
        <v>43</v>
      </c>
      <c r="C30" s="26">
        <v>28425.407999999999</v>
      </c>
      <c r="D30" s="27"/>
      <c r="E30" s="1">
        <f t="shared" si="0"/>
        <v>-6993.0227659419697</v>
      </c>
      <c r="F30" s="1">
        <f t="shared" si="1"/>
        <v>-6993</v>
      </c>
      <c r="G30" s="1">
        <f t="shared" si="2"/>
        <v>-4.193400000440306E-2</v>
      </c>
      <c r="H30" s="1">
        <f t="shared" si="3"/>
        <v>-4.193400000440306E-2</v>
      </c>
      <c r="O30" s="1">
        <f t="shared" ca="1" si="4"/>
        <v>-5.2338238276509741E-2</v>
      </c>
      <c r="Q30" s="59">
        <f t="shared" si="5"/>
        <v>13406.907999999999</v>
      </c>
    </row>
    <row r="31" spans="1:17" x14ac:dyDescent="0.2">
      <c r="A31" s="24" t="s">
        <v>42</v>
      </c>
      <c r="B31" s="25" t="s">
        <v>43</v>
      </c>
      <c r="C31" s="26">
        <v>28460.337</v>
      </c>
      <c r="D31" s="27"/>
      <c r="E31" s="1">
        <f t="shared" si="0"/>
        <v>-6974.059834024808</v>
      </c>
      <c r="F31" s="1">
        <f t="shared" si="1"/>
        <v>-6974</v>
      </c>
      <c r="G31" s="1">
        <f t="shared" si="2"/>
        <v>-0.11021200000323006</v>
      </c>
      <c r="H31" s="1">
        <f t="shared" si="3"/>
        <v>-0.11021200000323006</v>
      </c>
      <c r="O31" s="1">
        <f t="shared" ca="1" si="4"/>
        <v>-5.2096014815017438E-2</v>
      </c>
      <c r="Q31" s="59">
        <f t="shared" si="5"/>
        <v>13441.837</v>
      </c>
    </row>
    <row r="32" spans="1:17" x14ac:dyDescent="0.2">
      <c r="A32" s="24" t="s">
        <v>42</v>
      </c>
      <c r="B32" s="25" t="s">
        <v>43</v>
      </c>
      <c r="C32" s="26">
        <v>29077.429</v>
      </c>
      <c r="D32" s="27"/>
      <c r="E32" s="1">
        <f t="shared" si="0"/>
        <v>-6639.0409791298634</v>
      </c>
      <c r="F32" s="1">
        <f t="shared" si="1"/>
        <v>-6639</v>
      </c>
      <c r="G32" s="1">
        <f t="shared" si="2"/>
        <v>-7.5482000003830763E-2</v>
      </c>
      <c r="H32" s="1">
        <f t="shared" si="3"/>
        <v>-7.5482000003830763E-2</v>
      </c>
      <c r="O32" s="1">
        <f t="shared" ca="1" si="4"/>
        <v>-4.7825232730811032E-2</v>
      </c>
      <c r="Q32" s="59">
        <f t="shared" si="5"/>
        <v>14058.929</v>
      </c>
    </row>
    <row r="33" spans="1:17" x14ac:dyDescent="0.2">
      <c r="A33" s="24" t="s">
        <v>42</v>
      </c>
      <c r="B33" s="25" t="s">
        <v>43</v>
      </c>
      <c r="C33" s="26">
        <v>29112.420999999998</v>
      </c>
      <c r="D33" s="27"/>
      <c r="E33" s="1">
        <f t="shared" si="0"/>
        <v>-6620.0438445527125</v>
      </c>
      <c r="F33" s="1">
        <f t="shared" si="1"/>
        <v>-6620</v>
      </c>
      <c r="G33" s="1">
        <f t="shared" si="2"/>
        <v>-8.0760000004374888E-2</v>
      </c>
      <c r="H33" s="1">
        <f t="shared" si="3"/>
        <v>-8.0760000004374888E-2</v>
      </c>
      <c r="O33" s="1">
        <f t="shared" ca="1" si="4"/>
        <v>-4.758300926931873E-2</v>
      </c>
      <c r="Q33" s="59">
        <f t="shared" si="5"/>
        <v>14093.920999999998</v>
      </c>
    </row>
    <row r="34" spans="1:17" x14ac:dyDescent="0.2">
      <c r="A34" s="24" t="s">
        <v>42</v>
      </c>
      <c r="B34" s="25" t="s">
        <v>43</v>
      </c>
      <c r="C34" s="26">
        <v>29195.439999999999</v>
      </c>
      <c r="D34" s="27"/>
      <c r="E34" s="1">
        <f t="shared" si="0"/>
        <v>-6574.9728821767249</v>
      </c>
      <c r="F34" s="1">
        <f t="shared" si="1"/>
        <v>-6575</v>
      </c>
      <c r="G34" s="1">
        <f t="shared" si="2"/>
        <v>4.9949999996897532E-2</v>
      </c>
      <c r="H34" s="1">
        <f t="shared" si="3"/>
        <v>4.9949999996897532E-2</v>
      </c>
      <c r="O34" s="1">
        <f t="shared" ca="1" si="4"/>
        <v>-4.7009322123679059E-2</v>
      </c>
      <c r="Q34" s="59">
        <f t="shared" si="5"/>
        <v>14176.939999999999</v>
      </c>
    </row>
    <row r="35" spans="1:17" x14ac:dyDescent="0.2">
      <c r="A35" s="24" t="s">
        <v>42</v>
      </c>
      <c r="B35" s="25" t="s">
        <v>43</v>
      </c>
      <c r="C35" s="26">
        <v>29313.267</v>
      </c>
      <c r="D35" s="27"/>
      <c r="E35" s="1">
        <f t="shared" si="0"/>
        <v>-6511.0046787067286</v>
      </c>
      <c r="F35" s="1">
        <f t="shared" si="1"/>
        <v>-6511</v>
      </c>
      <c r="G35" s="1">
        <f t="shared" si="2"/>
        <v>-8.6180000034801196E-3</v>
      </c>
      <c r="H35" s="1">
        <f t="shared" si="3"/>
        <v>-8.6180000034801196E-3</v>
      </c>
      <c r="O35" s="1">
        <f t="shared" ca="1" si="4"/>
        <v>-4.61934115165471E-2</v>
      </c>
      <c r="Q35" s="59">
        <f t="shared" si="5"/>
        <v>14294.767</v>
      </c>
    </row>
    <row r="36" spans="1:17" x14ac:dyDescent="0.2">
      <c r="A36" s="24" t="s">
        <v>44</v>
      </c>
      <c r="B36" s="25" t="s">
        <v>43</v>
      </c>
      <c r="C36" s="26">
        <v>30254.483</v>
      </c>
      <c r="D36" s="27"/>
      <c r="E36" s="1">
        <f t="shared" si="0"/>
        <v>-6000.0191100576467</v>
      </c>
      <c r="F36" s="1">
        <f t="shared" si="1"/>
        <v>-6000</v>
      </c>
      <c r="G36" s="1">
        <f t="shared" si="2"/>
        <v>-3.5200000002078013E-2</v>
      </c>
      <c r="H36" s="1">
        <f t="shared" si="3"/>
        <v>-3.5200000002078013E-2</v>
      </c>
      <c r="O36" s="1">
        <f t="shared" ca="1" si="4"/>
        <v>-3.9678875262727772E-2</v>
      </c>
      <c r="Q36" s="59">
        <f t="shared" si="5"/>
        <v>15235.983</v>
      </c>
    </row>
    <row r="37" spans="1:17" x14ac:dyDescent="0.2">
      <c r="A37" s="24" t="s">
        <v>44</v>
      </c>
      <c r="B37" s="25" t="s">
        <v>43</v>
      </c>
      <c r="C37" s="26">
        <v>34662.383000000002</v>
      </c>
      <c r="D37" s="27"/>
      <c r="E37" s="1">
        <f t="shared" si="0"/>
        <v>-3606.9729994429858</v>
      </c>
      <c r="F37" s="1">
        <f t="shared" si="1"/>
        <v>-3607</v>
      </c>
      <c r="G37" s="1">
        <f t="shared" si="2"/>
        <v>4.9734000000171363E-2</v>
      </c>
      <c r="H37" s="1">
        <f t="shared" si="3"/>
        <v>4.9734000000171363E-2</v>
      </c>
      <c r="O37" s="1">
        <f t="shared" ca="1" si="4"/>
        <v>-9.1714677179339787E-3</v>
      </c>
      <c r="Q37" s="59">
        <f t="shared" si="5"/>
        <v>19643.883000000002</v>
      </c>
    </row>
    <row r="38" spans="1:17" x14ac:dyDescent="0.2">
      <c r="A38" s="24" t="s">
        <v>44</v>
      </c>
      <c r="B38" s="25" t="s">
        <v>43</v>
      </c>
      <c r="C38" s="26">
        <v>35314.406000000003</v>
      </c>
      <c r="D38" s="27"/>
      <c r="E38" s="1">
        <f t="shared" si="0"/>
        <v>-3252.9901268321496</v>
      </c>
      <c r="F38" s="1">
        <f t="shared" si="1"/>
        <v>-3253</v>
      </c>
      <c r="G38" s="1">
        <f t="shared" si="2"/>
        <v>1.8186000001151115E-2</v>
      </c>
      <c r="H38" s="1">
        <f t="shared" si="3"/>
        <v>1.8186000001151115E-2</v>
      </c>
      <c r="O38" s="1">
        <f t="shared" ca="1" si="4"/>
        <v>-4.6584621722352768E-3</v>
      </c>
      <c r="Q38" s="59">
        <f t="shared" si="5"/>
        <v>20295.906000000003</v>
      </c>
    </row>
    <row r="39" spans="1:17" x14ac:dyDescent="0.2">
      <c r="A39" s="24" t="s">
        <v>44</v>
      </c>
      <c r="B39" s="25" t="s">
        <v>43</v>
      </c>
      <c r="C39" s="26">
        <v>35699.410000000003</v>
      </c>
      <c r="D39" s="27"/>
      <c r="E39" s="1">
        <f t="shared" si="0"/>
        <v>-3043.9716997419055</v>
      </c>
      <c r="F39" s="1">
        <f t="shared" si="1"/>
        <v>-3044</v>
      </c>
      <c r="G39" s="1">
        <f t="shared" si="2"/>
        <v>5.2128000002994668E-2</v>
      </c>
      <c r="H39" s="1">
        <f t="shared" si="3"/>
        <v>5.2128000002994668E-2</v>
      </c>
      <c r="O39" s="1">
        <f t="shared" ca="1" si="4"/>
        <v>-1.9940040958199359E-3</v>
      </c>
      <c r="Q39" s="59">
        <f t="shared" si="5"/>
        <v>20680.910000000003</v>
      </c>
    </row>
    <row r="40" spans="1:17" x14ac:dyDescent="0.2">
      <c r="A40" s="24" t="s">
        <v>45</v>
      </c>
      <c r="B40" s="25" t="s">
        <v>43</v>
      </c>
      <c r="C40" s="26">
        <v>37399.538999999997</v>
      </c>
      <c r="D40" s="27"/>
      <c r="E40" s="1">
        <f t="shared" si="0"/>
        <v>-2120.9727453660857</v>
      </c>
      <c r="F40" s="1">
        <f t="shared" si="1"/>
        <v>-2121</v>
      </c>
      <c r="G40" s="1">
        <f t="shared" si="2"/>
        <v>5.0201999991259072E-2</v>
      </c>
      <c r="H40" s="1">
        <f t="shared" si="3"/>
        <v>5.0201999991259072E-2</v>
      </c>
      <c r="O40" s="1">
        <f t="shared" ca="1" si="4"/>
        <v>9.7729566914114344E-3</v>
      </c>
      <c r="Q40" s="59">
        <f t="shared" si="5"/>
        <v>22381.038999999997</v>
      </c>
    </row>
    <row r="41" spans="1:17" x14ac:dyDescent="0.2">
      <c r="A41" s="24" t="s">
        <v>46</v>
      </c>
      <c r="B41" s="25" t="s">
        <v>43</v>
      </c>
      <c r="C41" s="26">
        <v>38567.292000000001</v>
      </c>
      <c r="D41" s="27"/>
      <c r="E41" s="1">
        <f t="shared" si="0"/>
        <v>-1487.0003832869525</v>
      </c>
      <c r="F41" s="1">
        <f t="shared" si="1"/>
        <v>-1487</v>
      </c>
      <c r="G41" s="1">
        <f t="shared" si="2"/>
        <v>-7.0599999889964238E-4</v>
      </c>
      <c r="H41" s="1">
        <f t="shared" si="3"/>
        <v>-7.0599999889964238E-4</v>
      </c>
      <c r="O41" s="1">
        <f t="shared" ca="1" si="4"/>
        <v>1.7855571143312508E-2</v>
      </c>
      <c r="Q41" s="59">
        <f t="shared" si="5"/>
        <v>23548.792000000001</v>
      </c>
    </row>
    <row r="42" spans="1:17" x14ac:dyDescent="0.2">
      <c r="A42" s="24" t="s">
        <v>46</v>
      </c>
      <c r="B42" s="25" t="s">
        <v>43</v>
      </c>
      <c r="C42" s="26">
        <v>39136.457000000002</v>
      </c>
      <c r="D42" s="27"/>
      <c r="E42" s="1">
        <f t="shared" si="0"/>
        <v>-1178.0010662543532</v>
      </c>
      <c r="F42" s="1">
        <f t="shared" si="1"/>
        <v>-1178</v>
      </c>
      <c r="G42" s="1">
        <f t="shared" si="2"/>
        <v>-1.9640000027720816E-3</v>
      </c>
      <c r="H42" s="1">
        <f t="shared" si="3"/>
        <v>-1.9640000027720816E-3</v>
      </c>
      <c r="O42" s="1">
        <f t="shared" ca="1" si="4"/>
        <v>2.1794889543371547E-2</v>
      </c>
      <c r="Q42" s="59">
        <f t="shared" si="5"/>
        <v>24117.957000000002</v>
      </c>
    </row>
    <row r="43" spans="1:17" x14ac:dyDescent="0.2">
      <c r="A43" s="24" t="s">
        <v>46</v>
      </c>
      <c r="B43" s="25" t="s">
        <v>43</v>
      </c>
      <c r="C43" s="26">
        <v>39707.453999999998</v>
      </c>
      <c r="D43" s="27"/>
      <c r="E43" s="1">
        <f t="shared" si="0"/>
        <v>-868.00715758522983</v>
      </c>
      <c r="F43" s="1">
        <f t="shared" si="1"/>
        <v>-868</v>
      </c>
      <c r="G43" s="1">
        <f t="shared" si="2"/>
        <v>-1.3184000003093388E-2</v>
      </c>
      <c r="H43" s="1">
        <f t="shared" si="3"/>
        <v>-1.3184000003093388E-2</v>
      </c>
      <c r="O43" s="1">
        <f t="shared" ca="1" si="4"/>
        <v>2.5746956546667026E-2</v>
      </c>
      <c r="Q43" s="59">
        <f t="shared" si="5"/>
        <v>24688.953999999998</v>
      </c>
    </row>
    <row r="44" spans="1:17" x14ac:dyDescent="0.2">
      <c r="A44" s="24" t="s">
        <v>46</v>
      </c>
      <c r="B44" s="25" t="s">
        <v>43</v>
      </c>
      <c r="C44" s="26">
        <v>40464.489000000001</v>
      </c>
      <c r="D44" s="27"/>
      <c r="E44" s="1">
        <f t="shared" si="0"/>
        <v>-457.01333686579943</v>
      </c>
      <c r="F44" s="1">
        <f t="shared" si="1"/>
        <v>-457</v>
      </c>
      <c r="G44" s="1">
        <f t="shared" si="2"/>
        <v>-2.4566000000049826E-2</v>
      </c>
      <c r="H44" s="1">
        <f t="shared" si="3"/>
        <v>-2.4566000000049826E-2</v>
      </c>
      <c r="O44" s="1">
        <f t="shared" ca="1" si="4"/>
        <v>3.0986632476842642E-2</v>
      </c>
      <c r="Q44" s="59">
        <f t="shared" si="5"/>
        <v>25445.989000000001</v>
      </c>
    </row>
    <row r="45" spans="1:17" x14ac:dyDescent="0.2">
      <c r="A45" s="1" t="s">
        <v>47</v>
      </c>
      <c r="C45" s="27">
        <v>41306.290200000003</v>
      </c>
      <c r="D45" s="27" t="s">
        <v>15</v>
      </c>
      <c r="E45" s="1">
        <f t="shared" si="0"/>
        <v>0</v>
      </c>
      <c r="F45" s="1">
        <f t="shared" si="1"/>
        <v>0</v>
      </c>
      <c r="G45" s="1">
        <f t="shared" si="2"/>
        <v>0</v>
      </c>
      <c r="H45" s="1">
        <f t="shared" si="3"/>
        <v>0</v>
      </c>
      <c r="Q45" s="59">
        <f t="shared" si="5"/>
        <v>26287.790200000003</v>
      </c>
    </row>
    <row r="46" spans="1:17" x14ac:dyDescent="0.2">
      <c r="A46" s="24" t="s">
        <v>48</v>
      </c>
      <c r="B46" s="25" t="s">
        <v>43</v>
      </c>
      <c r="C46" s="26">
        <v>41713.370600000002</v>
      </c>
      <c r="D46" s="27"/>
      <c r="E46" s="1">
        <f t="shared" si="0"/>
        <v>221.0036906298821</v>
      </c>
      <c r="F46" s="1">
        <f t="shared" si="1"/>
        <v>221</v>
      </c>
      <c r="G46" s="1">
        <f t="shared" si="2"/>
        <v>6.7980000021634623E-3</v>
      </c>
      <c r="H46" s="1">
        <f t="shared" si="3"/>
        <v>6.7980000021634623E-3</v>
      </c>
      <c r="O46" s="1">
        <f t="shared" ref="O46:O72" ca="1" si="6">+C$11+C$12*$F46</f>
        <v>3.9630185471146946E-2</v>
      </c>
      <c r="Q46" s="59">
        <f t="shared" si="5"/>
        <v>26694.870600000002</v>
      </c>
    </row>
    <row r="47" spans="1:17" x14ac:dyDescent="0.2">
      <c r="A47" s="24" t="s">
        <v>48</v>
      </c>
      <c r="B47" s="25" t="s">
        <v>43</v>
      </c>
      <c r="C47" s="26">
        <v>41829.4064</v>
      </c>
      <c r="D47" s="27"/>
      <c r="E47" s="1">
        <f t="shared" si="0"/>
        <v>283.99945275743841</v>
      </c>
      <c r="F47" s="1">
        <f t="shared" si="1"/>
        <v>284</v>
      </c>
      <c r="G47" s="1">
        <f t="shared" si="2"/>
        <v>-1.0080000065499917E-3</v>
      </c>
      <c r="H47" s="1">
        <f t="shared" si="3"/>
        <v>-1.0080000065499917E-3</v>
      </c>
      <c r="O47" s="1">
        <f t="shared" ca="1" si="6"/>
        <v>4.0433347475042479E-2</v>
      </c>
      <c r="Q47" s="59">
        <f t="shared" si="5"/>
        <v>26810.9064</v>
      </c>
    </row>
    <row r="48" spans="1:17" x14ac:dyDescent="0.2">
      <c r="A48" s="24" t="s">
        <v>48</v>
      </c>
      <c r="B48" s="25" t="s">
        <v>43</v>
      </c>
      <c r="C48" s="26">
        <v>42017.286899999999</v>
      </c>
      <c r="D48" s="27"/>
      <c r="E48" s="1">
        <f t="shared" si="0"/>
        <v>385.9996568875992</v>
      </c>
      <c r="F48" s="1">
        <f t="shared" si="1"/>
        <v>386</v>
      </c>
      <c r="G48" s="1">
        <f t="shared" si="2"/>
        <v>-6.320000029518269E-4</v>
      </c>
      <c r="H48" s="1">
        <f t="shared" si="3"/>
        <v>-6.320000029518269E-4</v>
      </c>
      <c r="O48" s="1">
        <f t="shared" ca="1" si="6"/>
        <v>4.173370500515905E-2</v>
      </c>
      <c r="Q48" s="59">
        <f t="shared" si="5"/>
        <v>26998.786899999999</v>
      </c>
    </row>
    <row r="49" spans="1:17" x14ac:dyDescent="0.2">
      <c r="A49" s="24" t="s">
        <v>46</v>
      </c>
      <c r="B49" s="25" t="s">
        <v>43</v>
      </c>
      <c r="C49" s="26">
        <v>42448.383000000002</v>
      </c>
      <c r="D49" s="27"/>
      <c r="E49" s="1">
        <f t="shared" si="0"/>
        <v>620.04145579550413</v>
      </c>
      <c r="F49" s="1">
        <f t="shared" si="1"/>
        <v>620</v>
      </c>
      <c r="G49" s="1">
        <f t="shared" si="2"/>
        <v>7.6359999999112915E-2</v>
      </c>
      <c r="H49" s="1">
        <f t="shared" si="3"/>
        <v>7.6359999999112915E-2</v>
      </c>
      <c r="O49" s="1">
        <f t="shared" ca="1" si="6"/>
        <v>4.4716878162485318E-2</v>
      </c>
      <c r="Q49" s="59">
        <f t="shared" si="5"/>
        <v>27429.883000000002</v>
      </c>
    </row>
    <row r="50" spans="1:17" x14ac:dyDescent="0.2">
      <c r="A50" s="24" t="s">
        <v>46</v>
      </c>
      <c r="B50" s="25" t="s">
        <v>43</v>
      </c>
      <c r="C50" s="26">
        <v>42658.353999999999</v>
      </c>
      <c r="D50" s="27"/>
      <c r="E50" s="1">
        <f t="shared" si="0"/>
        <v>734.03457834634821</v>
      </c>
      <c r="F50" s="1">
        <f t="shared" si="1"/>
        <v>734</v>
      </c>
      <c r="G50" s="1">
        <f t="shared" si="2"/>
        <v>6.3691999996080995E-2</v>
      </c>
      <c r="H50" s="1">
        <f t="shared" si="3"/>
        <v>6.3691999996080995E-2</v>
      </c>
      <c r="O50" s="1">
        <f t="shared" ca="1" si="6"/>
        <v>4.6170218931439133E-2</v>
      </c>
      <c r="Q50" s="59">
        <f t="shared" si="5"/>
        <v>27639.853999999999</v>
      </c>
    </row>
    <row r="51" spans="1:17" x14ac:dyDescent="0.2">
      <c r="A51" s="24" t="s">
        <v>46</v>
      </c>
      <c r="B51" s="25" t="s">
        <v>43</v>
      </c>
      <c r="C51" s="26">
        <v>42717.243000000002</v>
      </c>
      <c r="D51" s="27"/>
      <c r="E51" s="1">
        <f t="shared" si="0"/>
        <v>766.00537904690702</v>
      </c>
      <c r="F51" s="1">
        <f t="shared" si="1"/>
        <v>766</v>
      </c>
      <c r="G51" s="1">
        <f t="shared" si="2"/>
        <v>9.907999999995809E-3</v>
      </c>
      <c r="H51" s="1">
        <f t="shared" si="3"/>
        <v>9.907999999995809E-3</v>
      </c>
      <c r="O51" s="1">
        <f t="shared" ca="1" si="6"/>
        <v>4.6578174235005119E-2</v>
      </c>
      <c r="Q51" s="59">
        <f t="shared" si="5"/>
        <v>27698.743000000002</v>
      </c>
    </row>
    <row r="52" spans="1:17" x14ac:dyDescent="0.2">
      <c r="A52" s="24" t="s">
        <v>46</v>
      </c>
      <c r="B52" s="25" t="s">
        <v>43</v>
      </c>
      <c r="C52" s="26">
        <v>42840.627999999997</v>
      </c>
      <c r="D52" s="27"/>
      <c r="E52" s="1">
        <f t="shared" si="0"/>
        <v>832.99101718710472</v>
      </c>
      <c r="F52" s="1">
        <f t="shared" si="1"/>
        <v>833</v>
      </c>
      <c r="G52" s="1">
        <f t="shared" si="2"/>
        <v>-1.6546000006201211E-2</v>
      </c>
      <c r="H52" s="1">
        <f t="shared" si="3"/>
        <v>-1.6546000006201211E-2</v>
      </c>
      <c r="O52" s="1">
        <f t="shared" ca="1" si="6"/>
        <v>4.7432330651846405E-2</v>
      </c>
      <c r="Q52" s="59">
        <f t="shared" si="5"/>
        <v>27822.127999999997</v>
      </c>
    </row>
    <row r="53" spans="1:17" x14ac:dyDescent="0.2">
      <c r="A53" s="24" t="s">
        <v>46</v>
      </c>
      <c r="B53" s="25" t="s">
        <v>43</v>
      </c>
      <c r="C53" s="26">
        <v>42960.446000000004</v>
      </c>
      <c r="D53" s="27"/>
      <c r="E53" s="1">
        <f t="shared" ref="E53:E84" si="7">+(C53-C$7)/C$8</f>
        <v>898.04013329265229</v>
      </c>
      <c r="F53" s="1">
        <f t="shared" ref="F53:F84" si="8">ROUND(2*E53,0)/2</f>
        <v>898</v>
      </c>
      <c r="G53" s="1">
        <f t="shared" ref="G53:G84" si="9">+C53-(C$7+F53*C$8)</f>
        <v>7.3924000003898982E-2</v>
      </c>
      <c r="H53" s="1">
        <f t="shared" ref="H53:H72" si="10">+G53</f>
        <v>7.3924000003898982E-2</v>
      </c>
      <c r="O53" s="1">
        <f t="shared" ca="1" si="6"/>
        <v>4.8260989862214804E-2</v>
      </c>
      <c r="Q53" s="59">
        <f t="shared" ref="Q53:Q84" si="11">+C53-15018.5</f>
        <v>27941.946000000004</v>
      </c>
    </row>
    <row r="54" spans="1:17" x14ac:dyDescent="0.2">
      <c r="A54" s="24" t="s">
        <v>46</v>
      </c>
      <c r="B54" s="25" t="s">
        <v>43</v>
      </c>
      <c r="C54" s="26">
        <v>43078.296000000002</v>
      </c>
      <c r="D54" s="27"/>
      <c r="E54" s="1">
        <f t="shared" si="7"/>
        <v>962.02082344804012</v>
      </c>
      <c r="F54" s="1">
        <f t="shared" si="8"/>
        <v>962</v>
      </c>
      <c r="G54" s="1">
        <f t="shared" si="9"/>
        <v>3.8355999997293111E-2</v>
      </c>
      <c r="H54" s="1">
        <f t="shared" si="10"/>
        <v>3.8355999997293111E-2</v>
      </c>
      <c r="O54" s="1">
        <f t="shared" ca="1" si="6"/>
        <v>4.9076900469346776E-2</v>
      </c>
      <c r="Q54" s="59">
        <f t="shared" si="11"/>
        <v>28059.796000000002</v>
      </c>
    </row>
    <row r="55" spans="1:17" x14ac:dyDescent="0.2">
      <c r="A55" s="24" t="s">
        <v>46</v>
      </c>
      <c r="B55" s="25" t="s">
        <v>43</v>
      </c>
      <c r="C55" s="26">
        <v>43273.485999999997</v>
      </c>
      <c r="D55" s="27"/>
      <c r="E55" s="1">
        <f t="shared" si="7"/>
        <v>1067.9893504860545</v>
      </c>
      <c r="F55" s="1">
        <f t="shared" si="8"/>
        <v>1068</v>
      </c>
      <c r="G55" s="1">
        <f t="shared" si="9"/>
        <v>-1.9616000005044043E-2</v>
      </c>
      <c r="H55" s="1">
        <f t="shared" si="10"/>
        <v>-1.9616000005044043E-2</v>
      </c>
      <c r="O55" s="1">
        <f t="shared" ca="1" si="6"/>
        <v>5.04282524124091E-2</v>
      </c>
      <c r="Q55" s="59">
        <f t="shared" si="11"/>
        <v>28254.985999999997</v>
      </c>
    </row>
    <row r="56" spans="1:17" x14ac:dyDescent="0.2">
      <c r="A56" s="24" t="s">
        <v>46</v>
      </c>
      <c r="B56" s="25" t="s">
        <v>43</v>
      </c>
      <c r="C56" s="26">
        <v>43400.576000000001</v>
      </c>
      <c r="D56" s="27"/>
      <c r="E56" s="1">
        <f t="shared" si="7"/>
        <v>1136.9864307732721</v>
      </c>
      <c r="F56" s="1">
        <f t="shared" si="8"/>
        <v>1137</v>
      </c>
      <c r="G56" s="1">
        <f t="shared" si="9"/>
        <v>-2.4993999999423977E-2</v>
      </c>
      <c r="H56" s="1">
        <f t="shared" si="10"/>
        <v>-2.4993999999423977E-2</v>
      </c>
      <c r="O56" s="1">
        <f t="shared" ca="1" si="6"/>
        <v>5.1307906035723258E-2</v>
      </c>
      <c r="Q56" s="59">
        <f t="shared" si="11"/>
        <v>28382.076000000001</v>
      </c>
    </row>
    <row r="57" spans="1:17" x14ac:dyDescent="0.2">
      <c r="A57" s="24" t="s">
        <v>46</v>
      </c>
      <c r="B57" s="25" t="s">
        <v>43</v>
      </c>
      <c r="C57" s="26">
        <v>43483.45</v>
      </c>
      <c r="D57" s="27"/>
      <c r="E57" s="1">
        <f t="shared" si="7"/>
        <v>1181.9786727413452</v>
      </c>
      <c r="F57" s="1">
        <f t="shared" si="8"/>
        <v>1182</v>
      </c>
      <c r="G57" s="1">
        <f t="shared" si="9"/>
        <v>-3.9284000005864073E-2</v>
      </c>
      <c r="H57" s="1">
        <f t="shared" si="10"/>
        <v>-3.9284000005864073E-2</v>
      </c>
      <c r="O57" s="1">
        <f t="shared" ca="1" si="6"/>
        <v>5.1881593181362921E-2</v>
      </c>
      <c r="Q57" s="59">
        <f t="shared" si="11"/>
        <v>28464.949999999997</v>
      </c>
    </row>
    <row r="58" spans="1:17" x14ac:dyDescent="0.2">
      <c r="A58" s="24" t="s">
        <v>46</v>
      </c>
      <c r="B58" s="25" t="s">
        <v>43</v>
      </c>
      <c r="C58" s="26">
        <v>43575.635000000002</v>
      </c>
      <c r="D58" s="27"/>
      <c r="E58" s="1">
        <f t="shared" si="7"/>
        <v>1232.0258506961593</v>
      </c>
      <c r="F58" s="1">
        <f t="shared" si="8"/>
        <v>1232</v>
      </c>
      <c r="G58" s="1">
        <f t="shared" si="9"/>
        <v>4.7615999996196479E-2</v>
      </c>
      <c r="H58" s="1">
        <f t="shared" si="10"/>
        <v>4.7615999996196479E-2</v>
      </c>
      <c r="O58" s="1">
        <f t="shared" ca="1" si="6"/>
        <v>5.251902334318477E-2</v>
      </c>
      <c r="Q58" s="59">
        <f t="shared" si="11"/>
        <v>28557.135000000002</v>
      </c>
    </row>
    <row r="59" spans="1:17" x14ac:dyDescent="0.2">
      <c r="A59" s="24" t="s">
        <v>46</v>
      </c>
      <c r="B59" s="25" t="s">
        <v>43</v>
      </c>
      <c r="C59" s="26">
        <v>43577.409</v>
      </c>
      <c r="D59" s="27"/>
      <c r="E59" s="1">
        <f t="shared" si="7"/>
        <v>1232.9889541695195</v>
      </c>
      <c r="F59" s="1">
        <f t="shared" si="8"/>
        <v>1233</v>
      </c>
      <c r="G59" s="1">
        <f t="shared" si="9"/>
        <v>-2.0346000004792586E-2</v>
      </c>
      <c r="H59" s="1">
        <f t="shared" si="10"/>
        <v>-2.0346000004792586E-2</v>
      </c>
      <c r="O59" s="1">
        <f t="shared" ca="1" si="6"/>
        <v>5.253177194642121E-2</v>
      </c>
      <c r="Q59" s="59">
        <f t="shared" si="11"/>
        <v>28558.909</v>
      </c>
    </row>
    <row r="60" spans="1:17" x14ac:dyDescent="0.2">
      <c r="A60" s="24" t="s">
        <v>46</v>
      </c>
      <c r="B60" s="25" t="s">
        <v>43</v>
      </c>
      <c r="C60" s="26">
        <v>43579.305999999997</v>
      </c>
      <c r="D60" s="27"/>
      <c r="E60" s="1">
        <f t="shared" si="7"/>
        <v>1234.0188342647641</v>
      </c>
      <c r="F60" s="1">
        <f t="shared" si="8"/>
        <v>1234</v>
      </c>
      <c r="G60" s="1">
        <f t="shared" si="9"/>
        <v>3.4691999993810896E-2</v>
      </c>
      <c r="H60" s="1">
        <f t="shared" si="10"/>
        <v>3.4691999993810896E-2</v>
      </c>
      <c r="O60" s="1">
        <f t="shared" ca="1" si="6"/>
        <v>5.254452054965765E-2</v>
      </c>
      <c r="Q60" s="59">
        <f t="shared" si="11"/>
        <v>28560.805999999997</v>
      </c>
    </row>
    <row r="61" spans="1:17" x14ac:dyDescent="0.2">
      <c r="A61" s="24" t="s">
        <v>46</v>
      </c>
      <c r="B61" s="25" t="s">
        <v>43</v>
      </c>
      <c r="C61" s="26">
        <v>43892.345999999998</v>
      </c>
      <c r="D61" s="27"/>
      <c r="E61" s="1">
        <f t="shared" si="7"/>
        <v>1403.9680514581705</v>
      </c>
      <c r="F61" s="1">
        <f t="shared" si="8"/>
        <v>1404</v>
      </c>
      <c r="G61" s="1">
        <f t="shared" si="9"/>
        <v>-5.8848000007856172E-2</v>
      </c>
      <c r="H61" s="1">
        <f t="shared" si="10"/>
        <v>-5.8848000007856172E-2</v>
      </c>
      <c r="O61" s="1">
        <f t="shared" ca="1" si="6"/>
        <v>5.4711783099851946E-2</v>
      </c>
      <c r="Q61" s="59">
        <f t="shared" si="11"/>
        <v>28873.845999999998</v>
      </c>
    </row>
    <row r="62" spans="1:17" x14ac:dyDescent="0.2">
      <c r="A62" s="24" t="s">
        <v>46</v>
      </c>
      <c r="B62" s="25" t="s">
        <v>43</v>
      </c>
      <c r="C62" s="26">
        <v>44146.57</v>
      </c>
      <c r="D62" s="27"/>
      <c r="E62" s="1">
        <f t="shared" si="7"/>
        <v>1541.9860996046586</v>
      </c>
      <c r="F62" s="1">
        <f t="shared" si="8"/>
        <v>1542</v>
      </c>
      <c r="G62" s="1">
        <f t="shared" si="9"/>
        <v>-2.5604000002203975E-2</v>
      </c>
      <c r="H62" s="1">
        <f t="shared" si="10"/>
        <v>-2.5604000002203975E-2</v>
      </c>
      <c r="O62" s="1">
        <f t="shared" ca="1" si="6"/>
        <v>5.6471090346480249E-2</v>
      </c>
      <c r="Q62" s="59">
        <f t="shared" si="11"/>
        <v>29128.07</v>
      </c>
    </row>
    <row r="63" spans="1:17" x14ac:dyDescent="0.2">
      <c r="A63" s="24" t="s">
        <v>46</v>
      </c>
      <c r="B63" s="25" t="s">
        <v>43</v>
      </c>
      <c r="C63" s="26">
        <v>44170.578000000001</v>
      </c>
      <c r="D63" s="27"/>
      <c r="E63" s="1">
        <f t="shared" si="7"/>
        <v>1555.0200275575708</v>
      </c>
      <c r="F63" s="1">
        <f t="shared" si="8"/>
        <v>1555</v>
      </c>
      <c r="G63" s="1">
        <f t="shared" si="9"/>
        <v>3.6889999995764811E-2</v>
      </c>
      <c r="H63" s="1">
        <f t="shared" si="10"/>
        <v>3.6889999995764811E-2</v>
      </c>
      <c r="O63" s="1">
        <f t="shared" ca="1" si="6"/>
        <v>5.6636822188553933E-2</v>
      </c>
      <c r="Q63" s="59">
        <f t="shared" si="11"/>
        <v>29152.078000000001</v>
      </c>
    </row>
    <row r="64" spans="1:17" x14ac:dyDescent="0.2">
      <c r="A64" s="24" t="s">
        <v>46</v>
      </c>
      <c r="B64" s="25" t="s">
        <v>43</v>
      </c>
      <c r="C64" s="26">
        <v>44590.607000000004</v>
      </c>
      <c r="D64" s="27"/>
      <c r="E64" s="1">
        <f t="shared" si="7"/>
        <v>1783.0535049040102</v>
      </c>
      <c r="F64" s="1">
        <f t="shared" si="8"/>
        <v>1783</v>
      </c>
      <c r="G64" s="1">
        <f t="shared" si="9"/>
        <v>9.8553999996511266E-2</v>
      </c>
      <c r="H64" s="1">
        <f t="shared" si="10"/>
        <v>9.8553999996511266E-2</v>
      </c>
      <c r="O64" s="1">
        <f t="shared" ca="1" si="6"/>
        <v>5.9543503726461569E-2</v>
      </c>
      <c r="Q64" s="59">
        <f t="shared" si="11"/>
        <v>29572.107000000004</v>
      </c>
    </row>
    <row r="65" spans="1:17" x14ac:dyDescent="0.2">
      <c r="A65" s="24" t="s">
        <v>46</v>
      </c>
      <c r="B65" s="25" t="s">
        <v>43</v>
      </c>
      <c r="C65" s="26">
        <v>44662.35</v>
      </c>
      <c r="D65" s="27"/>
      <c r="E65" s="1">
        <f t="shared" si="7"/>
        <v>1822.0027340411991</v>
      </c>
      <c r="F65" s="1">
        <f t="shared" si="8"/>
        <v>1822</v>
      </c>
      <c r="G65" s="1">
        <f t="shared" si="9"/>
        <v>5.0359999950160272E-3</v>
      </c>
      <c r="H65" s="1">
        <f t="shared" si="10"/>
        <v>5.0359999950160272E-3</v>
      </c>
      <c r="O65" s="1">
        <f t="shared" ca="1" si="6"/>
        <v>6.0040699252682614E-2</v>
      </c>
      <c r="Q65" s="59">
        <f t="shared" si="11"/>
        <v>29643.85</v>
      </c>
    </row>
    <row r="66" spans="1:17" x14ac:dyDescent="0.2">
      <c r="A66" s="24" t="s">
        <v>49</v>
      </c>
      <c r="B66" s="25" t="s">
        <v>43</v>
      </c>
      <c r="C66" s="26">
        <v>44813.421000000002</v>
      </c>
      <c r="D66" s="27"/>
      <c r="E66" s="1">
        <f t="shared" si="7"/>
        <v>1904.0190839984748</v>
      </c>
      <c r="F66" s="1">
        <f t="shared" si="8"/>
        <v>1904</v>
      </c>
      <c r="G66" s="1">
        <f t="shared" si="9"/>
        <v>3.5151999996742234E-2</v>
      </c>
      <c r="H66" s="1">
        <f t="shared" si="10"/>
        <v>3.5151999996742234E-2</v>
      </c>
      <c r="O66" s="1">
        <f t="shared" ca="1" si="6"/>
        <v>6.1086084718070449E-2</v>
      </c>
      <c r="Q66" s="59">
        <f t="shared" si="11"/>
        <v>29794.921000000002</v>
      </c>
    </row>
    <row r="67" spans="1:17" x14ac:dyDescent="0.2">
      <c r="A67" s="24" t="s">
        <v>46</v>
      </c>
      <c r="B67" s="25" t="s">
        <v>43</v>
      </c>
      <c r="C67" s="26">
        <v>44813.442999999999</v>
      </c>
      <c r="D67" s="27"/>
      <c r="E67" s="1">
        <f t="shared" si="7"/>
        <v>1904.0310277845015</v>
      </c>
      <c r="F67" s="1">
        <f t="shared" si="8"/>
        <v>1904</v>
      </c>
      <c r="G67" s="1">
        <f t="shared" si="9"/>
        <v>5.7151999993948266E-2</v>
      </c>
      <c r="H67" s="1">
        <f t="shared" si="10"/>
        <v>5.7151999993948266E-2</v>
      </c>
      <c r="O67" s="1">
        <f t="shared" ca="1" si="6"/>
        <v>6.1086084718070449E-2</v>
      </c>
      <c r="Q67" s="59">
        <f t="shared" si="11"/>
        <v>29794.942999999999</v>
      </c>
    </row>
    <row r="68" spans="1:17" x14ac:dyDescent="0.2">
      <c r="A68" s="24" t="s">
        <v>46</v>
      </c>
      <c r="B68" s="25" t="s">
        <v>43</v>
      </c>
      <c r="C68" s="26">
        <v>44813.444000000003</v>
      </c>
      <c r="D68" s="27"/>
      <c r="E68" s="1">
        <f t="shared" si="7"/>
        <v>1904.0315706838685</v>
      </c>
      <c r="F68" s="1">
        <f t="shared" si="8"/>
        <v>1904</v>
      </c>
      <c r="G68" s="1">
        <f t="shared" si="9"/>
        <v>5.8151999997789972E-2</v>
      </c>
      <c r="H68" s="1">
        <f t="shared" si="10"/>
        <v>5.8151999997789972E-2</v>
      </c>
      <c r="O68" s="1">
        <f t="shared" ca="1" si="6"/>
        <v>6.1086084718070449E-2</v>
      </c>
      <c r="Q68" s="59">
        <f t="shared" si="11"/>
        <v>29794.944000000003</v>
      </c>
    </row>
    <row r="69" spans="1:17" x14ac:dyDescent="0.2">
      <c r="A69" s="24" t="s">
        <v>46</v>
      </c>
      <c r="B69" s="25" t="s">
        <v>43</v>
      </c>
      <c r="C69" s="26">
        <v>44813.451999999997</v>
      </c>
      <c r="D69" s="27"/>
      <c r="E69" s="1">
        <f t="shared" si="7"/>
        <v>1904.0359138787849</v>
      </c>
      <c r="F69" s="1">
        <f t="shared" si="8"/>
        <v>1904</v>
      </c>
      <c r="G69" s="1">
        <f t="shared" si="9"/>
        <v>6.6151999992143828E-2</v>
      </c>
      <c r="H69" s="1">
        <f t="shared" si="10"/>
        <v>6.6151999992143828E-2</v>
      </c>
      <c r="O69" s="1">
        <f t="shared" ca="1" si="6"/>
        <v>6.1086084718070449E-2</v>
      </c>
      <c r="Q69" s="59">
        <f t="shared" si="11"/>
        <v>29794.951999999997</v>
      </c>
    </row>
    <row r="70" spans="1:17" x14ac:dyDescent="0.2">
      <c r="A70" s="24" t="s">
        <v>46</v>
      </c>
      <c r="B70" s="25" t="s">
        <v>43</v>
      </c>
      <c r="C70" s="26">
        <v>44813.463000000003</v>
      </c>
      <c r="D70" s="27"/>
      <c r="E70" s="1">
        <f t="shared" si="7"/>
        <v>1904.0418857718021</v>
      </c>
      <c r="F70" s="1">
        <f t="shared" si="8"/>
        <v>1904</v>
      </c>
      <c r="G70" s="1">
        <f t="shared" si="9"/>
        <v>7.7151999998022802E-2</v>
      </c>
      <c r="H70" s="1">
        <f t="shared" si="10"/>
        <v>7.7151999998022802E-2</v>
      </c>
      <c r="O70" s="1">
        <f t="shared" ca="1" si="6"/>
        <v>6.1086084718070449E-2</v>
      </c>
      <c r="Q70" s="59">
        <f t="shared" si="11"/>
        <v>29794.963000000003</v>
      </c>
    </row>
    <row r="71" spans="1:17" x14ac:dyDescent="0.2">
      <c r="A71" s="24" t="s">
        <v>46</v>
      </c>
      <c r="B71" s="25" t="s">
        <v>43</v>
      </c>
      <c r="C71" s="26">
        <v>44813.470999999998</v>
      </c>
      <c r="D71" s="27"/>
      <c r="E71" s="1">
        <f t="shared" si="7"/>
        <v>1904.0462289667184</v>
      </c>
      <c r="F71" s="1">
        <f t="shared" si="8"/>
        <v>1904</v>
      </c>
      <c r="G71" s="1">
        <f t="shared" si="9"/>
        <v>8.5151999992376659E-2</v>
      </c>
      <c r="H71" s="1">
        <f t="shared" si="10"/>
        <v>8.5151999992376659E-2</v>
      </c>
      <c r="O71" s="1">
        <f t="shared" ca="1" si="6"/>
        <v>6.1086084718070449E-2</v>
      </c>
      <c r="Q71" s="59">
        <f t="shared" si="11"/>
        <v>29794.970999999998</v>
      </c>
    </row>
    <row r="72" spans="1:17" x14ac:dyDescent="0.2">
      <c r="A72" s="24" t="s">
        <v>46</v>
      </c>
      <c r="B72" s="25" t="s">
        <v>43</v>
      </c>
      <c r="C72" s="26">
        <v>44813.498</v>
      </c>
      <c r="D72" s="27"/>
      <c r="E72" s="1">
        <f t="shared" si="7"/>
        <v>1904.060887249572</v>
      </c>
      <c r="F72" s="1">
        <f t="shared" si="8"/>
        <v>1904</v>
      </c>
      <c r="G72" s="1">
        <f t="shared" si="9"/>
        <v>0.1121519999942393</v>
      </c>
      <c r="H72" s="1">
        <f t="shared" si="10"/>
        <v>0.1121519999942393</v>
      </c>
      <c r="O72" s="1">
        <f t="shared" ca="1" si="6"/>
        <v>6.1086084718070449E-2</v>
      </c>
      <c r="Q72" s="59">
        <f t="shared" si="11"/>
        <v>29794.998</v>
      </c>
    </row>
    <row r="73" spans="1:17" x14ac:dyDescent="0.2">
      <c r="A73" s="1" t="s">
        <v>50</v>
      </c>
      <c r="C73" s="27">
        <v>44852.103999999999</v>
      </c>
      <c r="D73" s="27"/>
      <c r="E73" s="1">
        <f t="shared" si="7"/>
        <v>1925.0200601315316</v>
      </c>
      <c r="F73" s="1">
        <f t="shared" si="8"/>
        <v>1925</v>
      </c>
      <c r="G73" s="1">
        <f t="shared" si="9"/>
        <v>3.6949999994249083E-2</v>
      </c>
      <c r="I73" s="1">
        <f t="shared" ref="I73:I104" si="12">+G73</f>
        <v>3.6949999994249083E-2</v>
      </c>
      <c r="Q73" s="59">
        <f t="shared" si="11"/>
        <v>29833.603999999999</v>
      </c>
    </row>
    <row r="74" spans="1:17" x14ac:dyDescent="0.2">
      <c r="A74" s="1" t="s">
        <v>51</v>
      </c>
      <c r="C74" s="27">
        <v>44977.38</v>
      </c>
      <c r="D74" s="27"/>
      <c r="E74" s="1">
        <f t="shared" si="7"/>
        <v>1993.0323209707876</v>
      </c>
      <c r="F74" s="1">
        <f t="shared" si="8"/>
        <v>1993</v>
      </c>
      <c r="G74" s="1">
        <f t="shared" si="9"/>
        <v>5.9533999992709141E-2</v>
      </c>
      <c r="I74" s="1">
        <f t="shared" si="12"/>
        <v>5.9533999992709141E-2</v>
      </c>
      <c r="Q74" s="59">
        <f t="shared" si="11"/>
        <v>29958.879999999997</v>
      </c>
    </row>
    <row r="75" spans="1:17" x14ac:dyDescent="0.2">
      <c r="A75" s="1" t="s">
        <v>51</v>
      </c>
      <c r="C75" s="27">
        <v>45012.364999999998</v>
      </c>
      <c r="D75" s="27"/>
      <c r="E75" s="1">
        <f t="shared" si="7"/>
        <v>2012.0256552523856</v>
      </c>
      <c r="F75" s="1">
        <f t="shared" si="8"/>
        <v>2012</v>
      </c>
      <c r="G75" s="1">
        <f t="shared" si="9"/>
        <v>4.7255999998014886E-2</v>
      </c>
      <c r="I75" s="1">
        <f t="shared" si="12"/>
        <v>4.7255999998014886E-2</v>
      </c>
      <c r="Q75" s="59">
        <f t="shared" si="11"/>
        <v>29993.864999999998</v>
      </c>
    </row>
    <row r="76" spans="1:17" x14ac:dyDescent="0.2">
      <c r="A76" s="24" t="s">
        <v>52</v>
      </c>
      <c r="B76" s="25" t="s">
        <v>43</v>
      </c>
      <c r="C76" s="26">
        <v>45012.368999999999</v>
      </c>
      <c r="D76" s="27"/>
      <c r="E76" s="1">
        <f t="shared" si="7"/>
        <v>2012.0278268498457</v>
      </c>
      <c r="F76" s="1">
        <f t="shared" si="8"/>
        <v>2012</v>
      </c>
      <c r="G76" s="1">
        <f t="shared" si="9"/>
        <v>5.1255999998829793E-2</v>
      </c>
      <c r="I76" s="1">
        <f t="shared" si="12"/>
        <v>5.1255999998829793E-2</v>
      </c>
      <c r="O76" s="1">
        <f t="shared" ref="O76:O88" ca="1" si="13">+C$11+C$12*$F76</f>
        <v>6.2462933867605652E-2</v>
      </c>
      <c r="Q76" s="59">
        <f t="shared" si="11"/>
        <v>29993.868999999999</v>
      </c>
    </row>
    <row r="77" spans="1:17" x14ac:dyDescent="0.2">
      <c r="A77" s="24" t="s">
        <v>46</v>
      </c>
      <c r="B77" s="25" t="s">
        <v>43</v>
      </c>
      <c r="C77" s="26">
        <v>45082.349000000002</v>
      </c>
      <c r="D77" s="27"/>
      <c r="E77" s="1">
        <f t="shared" si="7"/>
        <v>2050.0199244066916</v>
      </c>
      <c r="F77" s="1">
        <f t="shared" si="8"/>
        <v>2050</v>
      </c>
      <c r="G77" s="1">
        <f t="shared" si="9"/>
        <v>3.6699999996926636E-2</v>
      </c>
      <c r="I77" s="1">
        <f t="shared" si="12"/>
        <v>3.6699999996926636E-2</v>
      </c>
      <c r="O77" s="1">
        <f t="shared" ca="1" si="13"/>
        <v>6.2947380790590257E-2</v>
      </c>
      <c r="Q77" s="59">
        <f t="shared" si="11"/>
        <v>30063.849000000002</v>
      </c>
    </row>
    <row r="78" spans="1:17" x14ac:dyDescent="0.2">
      <c r="A78" s="24" t="s">
        <v>46</v>
      </c>
      <c r="B78" s="25" t="s">
        <v>43</v>
      </c>
      <c r="C78" s="26">
        <v>45174.438999999998</v>
      </c>
      <c r="D78" s="27"/>
      <c r="E78" s="1">
        <f t="shared" si="7"/>
        <v>2100.015526921834</v>
      </c>
      <c r="F78" s="1">
        <f t="shared" si="8"/>
        <v>2100</v>
      </c>
      <c r="G78" s="1">
        <f t="shared" si="9"/>
        <v>2.8599999997823033E-2</v>
      </c>
      <c r="I78" s="1">
        <f t="shared" si="12"/>
        <v>2.8599999997823033E-2</v>
      </c>
      <c r="O78" s="1">
        <f t="shared" ca="1" si="13"/>
        <v>6.3584810952412113E-2</v>
      </c>
      <c r="Q78" s="59">
        <f t="shared" si="11"/>
        <v>30155.938999999998</v>
      </c>
    </row>
    <row r="79" spans="1:17" x14ac:dyDescent="0.2">
      <c r="A79" s="24" t="s">
        <v>46</v>
      </c>
      <c r="B79" s="25" t="s">
        <v>43</v>
      </c>
      <c r="C79" s="26">
        <v>45174.453999999998</v>
      </c>
      <c r="D79" s="27"/>
      <c r="E79" s="1">
        <f t="shared" si="7"/>
        <v>2100.0236704123076</v>
      </c>
      <c r="F79" s="1">
        <f t="shared" si="8"/>
        <v>2100</v>
      </c>
      <c r="G79" s="1">
        <f t="shared" si="9"/>
        <v>4.3599999997240957E-2</v>
      </c>
      <c r="I79" s="1">
        <f t="shared" si="12"/>
        <v>4.3599999997240957E-2</v>
      </c>
      <c r="O79" s="1">
        <f t="shared" ca="1" si="13"/>
        <v>6.3584810952412113E-2</v>
      </c>
      <c r="Q79" s="59">
        <f t="shared" si="11"/>
        <v>30155.953999999998</v>
      </c>
    </row>
    <row r="80" spans="1:17" x14ac:dyDescent="0.2">
      <c r="A80" s="24" t="s">
        <v>46</v>
      </c>
      <c r="B80" s="25" t="s">
        <v>43</v>
      </c>
      <c r="C80" s="26">
        <v>45174.459000000003</v>
      </c>
      <c r="D80" s="27"/>
      <c r="E80" s="1">
        <f t="shared" si="7"/>
        <v>2100.0263849091343</v>
      </c>
      <c r="F80" s="1">
        <f t="shared" si="8"/>
        <v>2100</v>
      </c>
      <c r="G80" s="1">
        <f t="shared" si="9"/>
        <v>4.860000000189757E-2</v>
      </c>
      <c r="I80" s="1">
        <f t="shared" si="12"/>
        <v>4.860000000189757E-2</v>
      </c>
      <c r="O80" s="1">
        <f t="shared" ca="1" si="13"/>
        <v>6.3584810952412113E-2</v>
      </c>
      <c r="Q80" s="59">
        <f t="shared" si="11"/>
        <v>30155.959000000003</v>
      </c>
    </row>
    <row r="81" spans="1:17" x14ac:dyDescent="0.2">
      <c r="A81" s="24" t="s">
        <v>46</v>
      </c>
      <c r="B81" s="25" t="s">
        <v>43</v>
      </c>
      <c r="C81" s="26">
        <v>45174.459000000003</v>
      </c>
      <c r="D81" s="27"/>
      <c r="E81" s="1">
        <f t="shared" si="7"/>
        <v>2100.0263849091343</v>
      </c>
      <c r="F81" s="1">
        <f t="shared" si="8"/>
        <v>2100</v>
      </c>
      <c r="G81" s="1">
        <f t="shared" si="9"/>
        <v>4.860000000189757E-2</v>
      </c>
      <c r="I81" s="1">
        <f t="shared" si="12"/>
        <v>4.860000000189757E-2</v>
      </c>
      <c r="O81" s="1">
        <f t="shared" ca="1" si="13"/>
        <v>6.3584810952412113E-2</v>
      </c>
      <c r="Q81" s="59">
        <f t="shared" si="11"/>
        <v>30155.959000000003</v>
      </c>
    </row>
    <row r="82" spans="1:17" x14ac:dyDescent="0.2">
      <c r="A82" s="24" t="s">
        <v>46</v>
      </c>
      <c r="B82" s="25" t="s">
        <v>43</v>
      </c>
      <c r="C82" s="26">
        <v>45174.462</v>
      </c>
      <c r="D82" s="27"/>
      <c r="E82" s="1">
        <f t="shared" si="7"/>
        <v>2100.0280136072274</v>
      </c>
      <c r="F82" s="1">
        <f t="shared" si="8"/>
        <v>2100</v>
      </c>
      <c r="G82" s="1">
        <f t="shared" si="9"/>
        <v>5.1599999998870771E-2</v>
      </c>
      <c r="I82" s="1">
        <f t="shared" si="12"/>
        <v>5.1599999998870771E-2</v>
      </c>
      <c r="O82" s="1">
        <f t="shared" ca="1" si="13"/>
        <v>6.3584810952412113E-2</v>
      </c>
      <c r="Q82" s="59">
        <f t="shared" si="11"/>
        <v>30155.962</v>
      </c>
    </row>
    <row r="83" spans="1:17" x14ac:dyDescent="0.2">
      <c r="A83" s="24" t="s">
        <v>46</v>
      </c>
      <c r="B83" s="25" t="s">
        <v>43</v>
      </c>
      <c r="C83" s="26">
        <v>45174.468999999997</v>
      </c>
      <c r="D83" s="27"/>
      <c r="E83" s="1">
        <f t="shared" si="7"/>
        <v>2100.0318139027809</v>
      </c>
      <c r="F83" s="1">
        <f t="shared" si="8"/>
        <v>2100</v>
      </c>
      <c r="G83" s="1">
        <f t="shared" si="9"/>
        <v>5.859999999665888E-2</v>
      </c>
      <c r="I83" s="1">
        <f t="shared" si="12"/>
        <v>5.859999999665888E-2</v>
      </c>
      <c r="O83" s="1">
        <f t="shared" ca="1" si="13"/>
        <v>6.3584810952412113E-2</v>
      </c>
      <c r="Q83" s="59">
        <f t="shared" si="11"/>
        <v>30155.968999999997</v>
      </c>
    </row>
    <row r="84" spans="1:17" x14ac:dyDescent="0.2">
      <c r="A84" s="24" t="s">
        <v>46</v>
      </c>
      <c r="B84" s="25" t="s">
        <v>43</v>
      </c>
      <c r="C84" s="26">
        <v>45174.474999999999</v>
      </c>
      <c r="D84" s="27"/>
      <c r="E84" s="1">
        <f t="shared" si="7"/>
        <v>2100.0350712989712</v>
      </c>
      <c r="F84" s="1">
        <f t="shared" si="8"/>
        <v>2100</v>
      </c>
      <c r="G84" s="1">
        <f t="shared" si="9"/>
        <v>6.4599999997881241E-2</v>
      </c>
      <c r="I84" s="1">
        <f t="shared" si="12"/>
        <v>6.4599999997881241E-2</v>
      </c>
      <c r="O84" s="1">
        <f t="shared" ca="1" si="13"/>
        <v>6.3584810952412113E-2</v>
      </c>
      <c r="Q84" s="59">
        <f t="shared" si="11"/>
        <v>30155.974999999999</v>
      </c>
    </row>
    <row r="85" spans="1:17" x14ac:dyDescent="0.2">
      <c r="A85" s="24" t="s">
        <v>46</v>
      </c>
      <c r="B85" s="25" t="s">
        <v>43</v>
      </c>
      <c r="C85" s="26">
        <v>45174.476999999999</v>
      </c>
      <c r="D85" s="27"/>
      <c r="E85" s="1">
        <f t="shared" ref="E85:E116" si="14">+(C85-C$7)/C$8</f>
        <v>2100.0361570977011</v>
      </c>
      <c r="F85" s="1">
        <f t="shared" ref="F85:F116" si="15">ROUND(2*E85,0)/2</f>
        <v>2100</v>
      </c>
      <c r="G85" s="1">
        <f t="shared" ref="G85:G116" si="16">+C85-(C$7+F85*C$8)</f>
        <v>6.6599999998288695E-2</v>
      </c>
      <c r="I85" s="1">
        <f t="shared" si="12"/>
        <v>6.6599999998288695E-2</v>
      </c>
      <c r="O85" s="1">
        <f t="shared" ca="1" si="13"/>
        <v>6.3584810952412113E-2</v>
      </c>
      <c r="Q85" s="59">
        <f t="shared" ref="Q85:Q116" si="17">+C85-15018.5</f>
        <v>30155.976999999999</v>
      </c>
    </row>
    <row r="86" spans="1:17" x14ac:dyDescent="0.2">
      <c r="A86" s="24" t="s">
        <v>46</v>
      </c>
      <c r="B86" s="25" t="s">
        <v>43</v>
      </c>
      <c r="C86" s="26">
        <v>45559.406999999999</v>
      </c>
      <c r="D86" s="27"/>
      <c r="E86" s="1">
        <f t="shared" si="14"/>
        <v>2309.0144096349413</v>
      </c>
      <c r="F86" s="1">
        <f t="shared" si="15"/>
        <v>2309</v>
      </c>
      <c r="G86" s="1">
        <f t="shared" si="16"/>
        <v>2.6541999999608379E-2</v>
      </c>
      <c r="I86" s="1">
        <f t="shared" si="12"/>
        <v>2.6541999999608379E-2</v>
      </c>
      <c r="O86" s="1">
        <f t="shared" ca="1" si="13"/>
        <v>6.624926902882744E-2</v>
      </c>
      <c r="Q86" s="59">
        <f t="shared" si="17"/>
        <v>30540.906999999999</v>
      </c>
    </row>
    <row r="87" spans="1:17" x14ac:dyDescent="0.2">
      <c r="A87" s="24" t="s">
        <v>46</v>
      </c>
      <c r="B87" s="25" t="s">
        <v>43</v>
      </c>
      <c r="C87" s="26">
        <v>45559.425999999999</v>
      </c>
      <c r="D87" s="27"/>
      <c r="E87" s="1">
        <f t="shared" si="14"/>
        <v>2309.0247247228749</v>
      </c>
      <c r="F87" s="1">
        <f t="shared" si="15"/>
        <v>2309</v>
      </c>
      <c r="G87" s="1">
        <f t="shared" si="16"/>
        <v>4.554199999984121E-2</v>
      </c>
      <c r="I87" s="1">
        <f t="shared" si="12"/>
        <v>4.554199999984121E-2</v>
      </c>
      <c r="O87" s="1">
        <f t="shared" ca="1" si="13"/>
        <v>6.624926902882744E-2</v>
      </c>
      <c r="Q87" s="59">
        <f t="shared" si="17"/>
        <v>30540.925999999999</v>
      </c>
    </row>
    <row r="88" spans="1:17" x14ac:dyDescent="0.2">
      <c r="A88" s="24" t="s">
        <v>46</v>
      </c>
      <c r="B88" s="25" t="s">
        <v>43</v>
      </c>
      <c r="C88" s="26">
        <v>45559.428</v>
      </c>
      <c r="D88" s="27"/>
      <c r="E88" s="1">
        <f t="shared" si="14"/>
        <v>2309.0258105216049</v>
      </c>
      <c r="F88" s="1">
        <f t="shared" si="15"/>
        <v>2309</v>
      </c>
      <c r="G88" s="1">
        <f t="shared" si="16"/>
        <v>4.7542000000248663E-2</v>
      </c>
      <c r="I88" s="1">
        <f t="shared" si="12"/>
        <v>4.7542000000248663E-2</v>
      </c>
      <c r="O88" s="1">
        <f t="shared" ca="1" si="13"/>
        <v>6.624926902882744E-2</v>
      </c>
      <c r="Q88" s="59">
        <f t="shared" si="17"/>
        <v>30540.928</v>
      </c>
    </row>
    <row r="89" spans="1:17" x14ac:dyDescent="0.2">
      <c r="A89" s="1" t="s">
        <v>53</v>
      </c>
      <c r="C89" s="27">
        <v>45815.482000000004</v>
      </c>
      <c r="D89" s="27"/>
      <c r="E89" s="1">
        <f t="shared" si="14"/>
        <v>2448.0373645058912</v>
      </c>
      <c r="F89" s="1">
        <f t="shared" si="15"/>
        <v>2448</v>
      </c>
      <c r="G89" s="1">
        <f t="shared" si="16"/>
        <v>6.8824000001768582E-2</v>
      </c>
      <c r="I89" s="1">
        <f t="shared" si="12"/>
        <v>6.8824000001768582E-2</v>
      </c>
      <c r="Q89" s="59">
        <f t="shared" si="17"/>
        <v>30796.982000000004</v>
      </c>
    </row>
    <row r="90" spans="1:17" x14ac:dyDescent="0.2">
      <c r="A90" s="24" t="s">
        <v>46</v>
      </c>
      <c r="B90" s="25" t="s">
        <v>43</v>
      </c>
      <c r="C90" s="26">
        <v>45909.447</v>
      </c>
      <c r="D90" s="27"/>
      <c r="E90" s="1">
        <f t="shared" si="14"/>
        <v>2499.0509033302515</v>
      </c>
      <c r="F90" s="1">
        <f t="shared" si="15"/>
        <v>2499</v>
      </c>
      <c r="G90" s="1">
        <f t="shared" si="16"/>
        <v>9.3761999996786471E-2</v>
      </c>
      <c r="I90" s="1">
        <f t="shared" si="12"/>
        <v>9.3761999996786471E-2</v>
      </c>
      <c r="O90" s="1">
        <f ca="1">+C$11+C$12*$F90</f>
        <v>6.8671503643750478E-2</v>
      </c>
      <c r="Q90" s="59">
        <f t="shared" si="17"/>
        <v>30890.947</v>
      </c>
    </row>
    <row r="91" spans="1:17" x14ac:dyDescent="0.2">
      <c r="A91" s="24" t="s">
        <v>46</v>
      </c>
      <c r="B91" s="25" t="s">
        <v>43</v>
      </c>
      <c r="C91" s="26">
        <v>45909.459000000003</v>
      </c>
      <c r="D91" s="27"/>
      <c r="E91" s="1">
        <f t="shared" si="14"/>
        <v>2499.057418122632</v>
      </c>
      <c r="F91" s="1">
        <f t="shared" si="15"/>
        <v>2499</v>
      </c>
      <c r="G91" s="1">
        <f t="shared" si="16"/>
        <v>0.10576199999923119</v>
      </c>
      <c r="I91" s="1">
        <f t="shared" si="12"/>
        <v>0.10576199999923119</v>
      </c>
      <c r="O91" s="1">
        <f ca="1">+C$11+C$12*$F91</f>
        <v>6.8671503643750478E-2</v>
      </c>
      <c r="Q91" s="59">
        <f t="shared" si="17"/>
        <v>30890.959000000003</v>
      </c>
    </row>
    <row r="92" spans="1:17" x14ac:dyDescent="0.2">
      <c r="A92" s="1" t="s">
        <v>53</v>
      </c>
      <c r="C92" s="27">
        <v>45931.514000000003</v>
      </c>
      <c r="D92" s="27"/>
      <c r="E92" s="1">
        <f t="shared" si="14"/>
        <v>2511.0310636158615</v>
      </c>
      <c r="F92" s="1">
        <f t="shared" si="15"/>
        <v>2511</v>
      </c>
      <c r="G92" s="1">
        <f t="shared" si="16"/>
        <v>5.7218000001739711E-2</v>
      </c>
      <c r="I92" s="1">
        <f t="shared" si="12"/>
        <v>5.7218000001739711E-2</v>
      </c>
      <c r="Q92" s="59">
        <f t="shared" si="17"/>
        <v>30913.014000000003</v>
      </c>
    </row>
    <row r="93" spans="1:17" x14ac:dyDescent="0.2">
      <c r="A93" s="24" t="s">
        <v>54</v>
      </c>
      <c r="B93" s="25" t="s">
        <v>43</v>
      </c>
      <c r="C93" s="26">
        <v>46121.264000000003</v>
      </c>
      <c r="D93" s="27"/>
      <c r="E93" s="1">
        <f t="shared" si="14"/>
        <v>2614.0462181087337</v>
      </c>
      <c r="F93" s="1">
        <f t="shared" si="15"/>
        <v>2614</v>
      </c>
      <c r="G93" s="1">
        <f t="shared" si="16"/>
        <v>8.5132000000157859E-2</v>
      </c>
      <c r="I93" s="1">
        <f t="shared" si="12"/>
        <v>8.5132000000157859E-2</v>
      </c>
      <c r="O93" s="1">
        <f ca="1">+C$11+C$12*$F93</f>
        <v>7.0137593015940747E-2</v>
      </c>
      <c r="Q93" s="59">
        <f t="shared" si="17"/>
        <v>31102.764000000003</v>
      </c>
    </row>
    <row r="94" spans="1:17" x14ac:dyDescent="0.2">
      <c r="A94" s="24" t="s">
        <v>46</v>
      </c>
      <c r="B94" s="25" t="s">
        <v>43</v>
      </c>
      <c r="C94" s="26">
        <v>46270.478000000003</v>
      </c>
      <c r="D94" s="27"/>
      <c r="E94" s="1">
        <f t="shared" si="14"/>
        <v>2695.054403945358</v>
      </c>
      <c r="F94" s="1">
        <f t="shared" si="15"/>
        <v>2695</v>
      </c>
      <c r="G94" s="1">
        <f t="shared" si="16"/>
        <v>0.10020999999687774</v>
      </c>
      <c r="I94" s="1">
        <f t="shared" si="12"/>
        <v>0.10020999999687774</v>
      </c>
      <c r="O94" s="1">
        <f ca="1">+C$11+C$12*$F94</f>
        <v>7.1170229878092128E-2</v>
      </c>
      <c r="Q94" s="59">
        <f t="shared" si="17"/>
        <v>31251.978000000003</v>
      </c>
    </row>
    <row r="95" spans="1:17" x14ac:dyDescent="0.2">
      <c r="A95" s="24" t="s">
        <v>46</v>
      </c>
      <c r="B95" s="25" t="s">
        <v>43</v>
      </c>
      <c r="C95" s="26">
        <v>46305.470999999998</v>
      </c>
      <c r="D95" s="27"/>
      <c r="E95" s="1">
        <f t="shared" si="14"/>
        <v>2714.0520814218721</v>
      </c>
      <c r="F95" s="1">
        <f t="shared" si="15"/>
        <v>2714</v>
      </c>
      <c r="G95" s="1">
        <f t="shared" si="16"/>
        <v>9.5931999996537343E-2</v>
      </c>
      <c r="I95" s="1">
        <f t="shared" si="12"/>
        <v>9.5931999996537343E-2</v>
      </c>
      <c r="O95" s="1">
        <f ca="1">+C$11+C$12*$F95</f>
        <v>7.1412453339584445E-2</v>
      </c>
      <c r="Q95" s="59">
        <f t="shared" si="17"/>
        <v>31286.970999999998</v>
      </c>
    </row>
    <row r="96" spans="1:17" x14ac:dyDescent="0.2">
      <c r="A96" s="24" t="s">
        <v>46</v>
      </c>
      <c r="B96" s="25" t="s">
        <v>43</v>
      </c>
      <c r="C96" s="26">
        <v>46631.508000000002</v>
      </c>
      <c r="D96" s="27"/>
      <c r="E96" s="1">
        <f t="shared" si="14"/>
        <v>2891.0573616610973</v>
      </c>
      <c r="F96" s="1">
        <f t="shared" si="15"/>
        <v>2891</v>
      </c>
      <c r="G96" s="1">
        <f t="shared" si="16"/>
        <v>0.10565800000040326</v>
      </c>
      <c r="I96" s="1">
        <f t="shared" si="12"/>
        <v>0.10565800000040326</v>
      </c>
      <c r="O96" s="1">
        <f ca="1">+C$11+C$12*$F96</f>
        <v>7.3668956112433792E-2</v>
      </c>
      <c r="Q96" s="59">
        <f t="shared" si="17"/>
        <v>31613.008000000002</v>
      </c>
    </row>
    <row r="97" spans="1:17" x14ac:dyDescent="0.2">
      <c r="A97" s="1" t="s">
        <v>55</v>
      </c>
      <c r="C97" s="27">
        <v>46994.370999999999</v>
      </c>
      <c r="D97" s="27"/>
      <c r="E97" s="1">
        <f t="shared" si="14"/>
        <v>3088.0554539127279</v>
      </c>
      <c r="F97" s="1">
        <f t="shared" si="15"/>
        <v>3088</v>
      </c>
      <c r="G97" s="1">
        <f t="shared" si="16"/>
        <v>0.10214399999676971</v>
      </c>
      <c r="I97" s="1">
        <f t="shared" si="12"/>
        <v>0.10214399999676971</v>
      </c>
      <c r="Q97" s="59">
        <f t="shared" si="17"/>
        <v>31975.870999999999</v>
      </c>
    </row>
    <row r="98" spans="1:17" x14ac:dyDescent="0.2">
      <c r="A98" s="24" t="s">
        <v>46</v>
      </c>
      <c r="B98" s="25" t="s">
        <v>43</v>
      </c>
      <c r="C98" s="26">
        <v>47005.41</v>
      </c>
      <c r="D98" s="27"/>
      <c r="E98" s="1">
        <f t="shared" si="14"/>
        <v>3094.0485200020412</v>
      </c>
      <c r="F98" s="1">
        <f t="shared" si="15"/>
        <v>3094</v>
      </c>
      <c r="G98" s="1">
        <f t="shared" si="16"/>
        <v>8.9372000002185814E-2</v>
      </c>
      <c r="I98" s="1">
        <f t="shared" si="12"/>
        <v>8.9372000002185814E-2</v>
      </c>
      <c r="O98" s="1">
        <f ca="1">+C$11+C$12*$F98</f>
        <v>7.6256922569430508E-2</v>
      </c>
      <c r="Q98" s="59">
        <f t="shared" si="17"/>
        <v>31986.910000000003</v>
      </c>
    </row>
    <row r="99" spans="1:17" x14ac:dyDescent="0.2">
      <c r="A99" s="1" t="s">
        <v>56</v>
      </c>
      <c r="C99" s="27">
        <v>47005.413999999997</v>
      </c>
      <c r="D99" s="27"/>
      <c r="E99" s="1">
        <f t="shared" si="14"/>
        <v>3094.0506915994974</v>
      </c>
      <c r="F99" s="1">
        <f t="shared" si="15"/>
        <v>3094</v>
      </c>
      <c r="G99" s="1">
        <f t="shared" si="16"/>
        <v>9.3371999995724764E-2</v>
      </c>
      <c r="I99" s="1">
        <f t="shared" si="12"/>
        <v>9.3371999995724764E-2</v>
      </c>
      <c r="Q99" s="59">
        <f t="shared" si="17"/>
        <v>31986.913999999997</v>
      </c>
    </row>
    <row r="100" spans="1:17" x14ac:dyDescent="0.2">
      <c r="A100" s="1" t="s">
        <v>55</v>
      </c>
      <c r="C100" s="27">
        <v>47005.421000000002</v>
      </c>
      <c r="D100" s="27"/>
      <c r="E100" s="1">
        <f t="shared" si="14"/>
        <v>3094.0544918950545</v>
      </c>
      <c r="F100" s="1">
        <f t="shared" si="15"/>
        <v>3094</v>
      </c>
      <c r="G100" s="1">
        <f t="shared" si="16"/>
        <v>0.10037200000078883</v>
      </c>
      <c r="I100" s="1">
        <f t="shared" si="12"/>
        <v>0.10037200000078883</v>
      </c>
      <c r="Q100" s="59">
        <f t="shared" si="17"/>
        <v>31986.921000000002</v>
      </c>
    </row>
    <row r="101" spans="1:17" x14ac:dyDescent="0.2">
      <c r="A101" s="24" t="s">
        <v>46</v>
      </c>
      <c r="B101" s="25" t="s">
        <v>43</v>
      </c>
      <c r="C101" s="26">
        <v>47005.425000000003</v>
      </c>
      <c r="D101" s="27"/>
      <c r="E101" s="1">
        <f t="shared" si="14"/>
        <v>3094.0566634925149</v>
      </c>
      <c r="F101" s="1">
        <f t="shared" si="15"/>
        <v>3094</v>
      </c>
      <c r="G101" s="1">
        <f t="shared" si="16"/>
        <v>0.10437200000160374</v>
      </c>
      <c r="I101" s="1">
        <f t="shared" si="12"/>
        <v>0.10437200000160374</v>
      </c>
      <c r="O101" s="1">
        <f t="shared" ref="O101:O110" ca="1" si="18">+C$11+C$12*$F101</f>
        <v>7.6256922569430508E-2</v>
      </c>
      <c r="Q101" s="59">
        <f t="shared" si="17"/>
        <v>31986.925000000003</v>
      </c>
    </row>
    <row r="102" spans="1:17" x14ac:dyDescent="0.2">
      <c r="A102" s="24" t="s">
        <v>46</v>
      </c>
      <c r="B102" s="25" t="s">
        <v>43</v>
      </c>
      <c r="C102" s="26">
        <v>47005.428</v>
      </c>
      <c r="D102" s="27"/>
      <c r="E102" s="1">
        <f t="shared" si="14"/>
        <v>3094.058292190608</v>
      </c>
      <c r="F102" s="1">
        <f t="shared" si="15"/>
        <v>3094</v>
      </c>
      <c r="G102" s="1">
        <f t="shared" si="16"/>
        <v>0.10737199999857694</v>
      </c>
      <c r="I102" s="1">
        <f t="shared" si="12"/>
        <v>0.10737199999857694</v>
      </c>
      <c r="O102" s="1">
        <f t="shared" ca="1" si="18"/>
        <v>7.6256922569430508E-2</v>
      </c>
      <c r="Q102" s="59">
        <f t="shared" si="17"/>
        <v>31986.928</v>
      </c>
    </row>
    <row r="103" spans="1:17" x14ac:dyDescent="0.2">
      <c r="A103" s="24" t="s">
        <v>46</v>
      </c>
      <c r="B103" s="25" t="s">
        <v>43</v>
      </c>
      <c r="C103" s="26">
        <v>47005.428</v>
      </c>
      <c r="D103" s="27"/>
      <c r="E103" s="1">
        <f t="shared" si="14"/>
        <v>3094.058292190608</v>
      </c>
      <c r="F103" s="1">
        <f t="shared" si="15"/>
        <v>3094</v>
      </c>
      <c r="G103" s="1">
        <f t="shared" si="16"/>
        <v>0.10737199999857694</v>
      </c>
      <c r="I103" s="1">
        <f t="shared" si="12"/>
        <v>0.10737199999857694</v>
      </c>
      <c r="O103" s="1">
        <f t="shared" ca="1" si="18"/>
        <v>7.6256922569430508E-2</v>
      </c>
      <c r="Q103" s="59">
        <f t="shared" si="17"/>
        <v>31986.928</v>
      </c>
    </row>
    <row r="104" spans="1:17" x14ac:dyDescent="0.2">
      <c r="A104" s="24" t="s">
        <v>46</v>
      </c>
      <c r="B104" s="25" t="s">
        <v>43</v>
      </c>
      <c r="C104" s="26">
        <v>47005.43</v>
      </c>
      <c r="D104" s="27"/>
      <c r="E104" s="1">
        <f t="shared" si="14"/>
        <v>3094.0593779893379</v>
      </c>
      <c r="F104" s="1">
        <f t="shared" si="15"/>
        <v>3094</v>
      </c>
      <c r="G104" s="1">
        <f t="shared" si="16"/>
        <v>0.10937199999898439</v>
      </c>
      <c r="I104" s="1">
        <f t="shared" si="12"/>
        <v>0.10937199999898439</v>
      </c>
      <c r="O104" s="1">
        <f t="shared" ca="1" si="18"/>
        <v>7.6256922569430508E-2</v>
      </c>
      <c r="Q104" s="59">
        <f t="shared" si="17"/>
        <v>31986.93</v>
      </c>
    </row>
    <row r="105" spans="1:17" x14ac:dyDescent="0.2">
      <c r="A105" s="24" t="s">
        <v>46</v>
      </c>
      <c r="B105" s="25" t="s">
        <v>43</v>
      </c>
      <c r="C105" s="26">
        <v>47353.542000000001</v>
      </c>
      <c r="D105" s="27"/>
      <c r="E105" s="1">
        <f t="shared" si="14"/>
        <v>3283.0491617090893</v>
      </c>
      <c r="F105" s="1">
        <f t="shared" si="15"/>
        <v>3283</v>
      </c>
      <c r="G105" s="1">
        <f t="shared" si="16"/>
        <v>9.0553999994881451E-2</v>
      </c>
      <c r="I105" s="1">
        <f t="shared" ref="I105:I124" si="19">+G105</f>
        <v>9.0553999994881451E-2</v>
      </c>
      <c r="O105" s="1">
        <f t="shared" ca="1" si="18"/>
        <v>7.8666408581117106E-2</v>
      </c>
      <c r="Q105" s="59">
        <f t="shared" si="17"/>
        <v>32335.042000000001</v>
      </c>
    </row>
    <row r="106" spans="1:17" x14ac:dyDescent="0.2">
      <c r="A106" s="24" t="s">
        <v>46</v>
      </c>
      <c r="B106" s="25" t="s">
        <v>43</v>
      </c>
      <c r="C106" s="26">
        <v>47355.385000000002</v>
      </c>
      <c r="D106" s="27"/>
      <c r="E106" s="1">
        <f t="shared" si="14"/>
        <v>3284.0497252386308</v>
      </c>
      <c r="F106" s="1">
        <f t="shared" si="15"/>
        <v>3284</v>
      </c>
      <c r="G106" s="1">
        <f t="shared" si="16"/>
        <v>9.15919999970356E-2</v>
      </c>
      <c r="I106" s="1">
        <f t="shared" si="19"/>
        <v>9.15919999970356E-2</v>
      </c>
      <c r="O106" s="1">
        <f t="shared" ca="1" si="18"/>
        <v>7.8679157184353546E-2</v>
      </c>
      <c r="Q106" s="59">
        <f t="shared" si="17"/>
        <v>32336.885000000002</v>
      </c>
    </row>
    <row r="107" spans="1:17" x14ac:dyDescent="0.2">
      <c r="A107" s="24" t="s">
        <v>46</v>
      </c>
      <c r="B107" s="25" t="s">
        <v>43</v>
      </c>
      <c r="C107" s="26">
        <v>47379.347999999998</v>
      </c>
      <c r="D107" s="27"/>
      <c r="E107" s="1">
        <f t="shared" si="14"/>
        <v>3297.0592227201182</v>
      </c>
      <c r="F107" s="1">
        <f t="shared" si="15"/>
        <v>3297</v>
      </c>
      <c r="G107" s="1">
        <f t="shared" si="16"/>
        <v>0.10908599999675062</v>
      </c>
      <c r="I107" s="1">
        <f t="shared" si="19"/>
        <v>0.10908599999675062</v>
      </c>
      <c r="O107" s="1">
        <f t="shared" ca="1" si="18"/>
        <v>7.8844889026427223E-2</v>
      </c>
      <c r="Q107" s="59">
        <f t="shared" si="17"/>
        <v>32360.847999999998</v>
      </c>
    </row>
    <row r="108" spans="1:17" x14ac:dyDescent="0.2">
      <c r="A108" s="24" t="s">
        <v>46</v>
      </c>
      <c r="B108" s="25" t="s">
        <v>43</v>
      </c>
      <c r="C108" s="26">
        <v>47390.368000000002</v>
      </c>
      <c r="D108" s="27"/>
      <c r="E108" s="1">
        <f t="shared" si="14"/>
        <v>3303.0419737214984</v>
      </c>
      <c r="F108" s="1">
        <f t="shared" si="15"/>
        <v>3303</v>
      </c>
      <c r="G108" s="1">
        <f t="shared" si="16"/>
        <v>7.7314000001933891E-2</v>
      </c>
      <c r="I108" s="1">
        <f t="shared" si="19"/>
        <v>7.7314000001933891E-2</v>
      </c>
      <c r="O108" s="1">
        <f t="shared" ca="1" si="18"/>
        <v>7.8921380645845848E-2</v>
      </c>
      <c r="Q108" s="59">
        <f t="shared" si="17"/>
        <v>32371.868000000002</v>
      </c>
    </row>
    <row r="109" spans="1:17" x14ac:dyDescent="0.2">
      <c r="A109" s="24" t="s">
        <v>46</v>
      </c>
      <c r="B109" s="25" t="s">
        <v>43</v>
      </c>
      <c r="C109" s="26">
        <v>47390.381999999998</v>
      </c>
      <c r="D109" s="27"/>
      <c r="E109" s="1">
        <f t="shared" si="14"/>
        <v>3303.0495743126048</v>
      </c>
      <c r="F109" s="1">
        <f t="shared" si="15"/>
        <v>3303</v>
      </c>
      <c r="G109" s="1">
        <f t="shared" si="16"/>
        <v>9.1313999997510109E-2</v>
      </c>
      <c r="I109" s="1">
        <f t="shared" si="19"/>
        <v>9.1313999997510109E-2</v>
      </c>
      <c r="O109" s="1">
        <f t="shared" ca="1" si="18"/>
        <v>7.8921380645845848E-2</v>
      </c>
      <c r="Q109" s="59">
        <f t="shared" si="17"/>
        <v>32371.881999999998</v>
      </c>
    </row>
    <row r="110" spans="1:17" x14ac:dyDescent="0.2">
      <c r="A110" s="24" t="s">
        <v>46</v>
      </c>
      <c r="B110" s="25" t="s">
        <v>43</v>
      </c>
      <c r="C110" s="26">
        <v>47390.381999999998</v>
      </c>
      <c r="D110" s="27"/>
      <c r="E110" s="1">
        <f t="shared" si="14"/>
        <v>3303.0495743126048</v>
      </c>
      <c r="F110" s="1">
        <f t="shared" si="15"/>
        <v>3303</v>
      </c>
      <c r="G110" s="1">
        <f t="shared" si="16"/>
        <v>9.1313999997510109E-2</v>
      </c>
      <c r="I110" s="1">
        <f t="shared" si="19"/>
        <v>9.1313999997510109E-2</v>
      </c>
      <c r="O110" s="1">
        <f t="shared" ca="1" si="18"/>
        <v>7.8921380645845848E-2</v>
      </c>
      <c r="Q110" s="59">
        <f t="shared" si="17"/>
        <v>32371.881999999998</v>
      </c>
    </row>
    <row r="111" spans="1:17" x14ac:dyDescent="0.2">
      <c r="A111" s="1" t="s">
        <v>57</v>
      </c>
      <c r="C111" s="27">
        <v>47401.440000000002</v>
      </c>
      <c r="D111" s="27"/>
      <c r="E111" s="1">
        <f t="shared" si="14"/>
        <v>3309.0529554898521</v>
      </c>
      <c r="F111" s="1">
        <f t="shared" si="15"/>
        <v>3309</v>
      </c>
      <c r="G111" s="1">
        <f t="shared" si="16"/>
        <v>9.7541999995883089E-2</v>
      </c>
      <c r="I111" s="1">
        <f t="shared" si="19"/>
        <v>9.7541999995883089E-2</v>
      </c>
      <c r="Q111" s="59">
        <f t="shared" si="17"/>
        <v>32382.940000000002</v>
      </c>
    </row>
    <row r="112" spans="1:17" x14ac:dyDescent="0.2">
      <c r="A112" s="24" t="s">
        <v>58</v>
      </c>
      <c r="B112" s="25" t="s">
        <v>43</v>
      </c>
      <c r="C112" s="26">
        <v>47762.466999999997</v>
      </c>
      <c r="D112" s="27"/>
      <c r="E112" s="1">
        <f t="shared" si="14"/>
        <v>3505.0542845074942</v>
      </c>
      <c r="F112" s="1">
        <f t="shared" si="15"/>
        <v>3505</v>
      </c>
      <c r="G112" s="1">
        <f t="shared" si="16"/>
        <v>9.9989999995159451E-2</v>
      </c>
      <c r="I112" s="1">
        <f t="shared" si="19"/>
        <v>9.9989999995159451E-2</v>
      </c>
      <c r="O112" s="1">
        <f ca="1">+C$11+C$12*$F112</f>
        <v>8.1496598499606124E-2</v>
      </c>
      <c r="Q112" s="59">
        <f t="shared" si="17"/>
        <v>32743.966999999997</v>
      </c>
    </row>
    <row r="113" spans="1:17" x14ac:dyDescent="0.2">
      <c r="A113" s="24" t="s">
        <v>46</v>
      </c>
      <c r="B113" s="25" t="s">
        <v>43</v>
      </c>
      <c r="C113" s="26">
        <v>47762.487000000001</v>
      </c>
      <c r="D113" s="27"/>
      <c r="E113" s="1">
        <f t="shared" si="14"/>
        <v>3505.0651424947951</v>
      </c>
      <c r="F113" s="1">
        <f t="shared" si="15"/>
        <v>3505</v>
      </c>
      <c r="G113" s="1">
        <f t="shared" si="16"/>
        <v>0.11998999999923399</v>
      </c>
      <c r="I113" s="1">
        <f t="shared" si="19"/>
        <v>0.11998999999923399</v>
      </c>
      <c r="O113" s="1">
        <f ca="1">+C$11+C$12*$F113</f>
        <v>8.1496598499606124E-2</v>
      </c>
      <c r="Q113" s="59">
        <f t="shared" si="17"/>
        <v>32743.987000000001</v>
      </c>
    </row>
    <row r="114" spans="1:17" x14ac:dyDescent="0.2">
      <c r="A114" s="24" t="s">
        <v>46</v>
      </c>
      <c r="B114" s="25" t="s">
        <v>43</v>
      </c>
      <c r="C114" s="26">
        <v>47773.521000000001</v>
      </c>
      <c r="D114" s="27"/>
      <c r="E114" s="1">
        <f t="shared" si="14"/>
        <v>3511.0554940872817</v>
      </c>
      <c r="F114" s="1">
        <f t="shared" si="15"/>
        <v>3511</v>
      </c>
      <c r="G114" s="1">
        <f t="shared" si="16"/>
        <v>0.10221799999999348</v>
      </c>
      <c r="I114" s="1">
        <f t="shared" si="19"/>
        <v>0.10221799999999348</v>
      </c>
      <c r="O114" s="1">
        <f ca="1">+C$11+C$12*$F114</f>
        <v>8.1573090119024749E-2</v>
      </c>
      <c r="Q114" s="59">
        <f t="shared" si="17"/>
        <v>32755.021000000001</v>
      </c>
    </row>
    <row r="115" spans="1:17" x14ac:dyDescent="0.2">
      <c r="A115" s="28" t="s">
        <v>59</v>
      </c>
      <c r="B115" s="29" t="s">
        <v>43</v>
      </c>
      <c r="C115" s="30">
        <v>47775.383999999998</v>
      </c>
      <c r="D115" s="30">
        <v>5.0000000000000001E-3</v>
      </c>
      <c r="E115" s="1">
        <f t="shared" si="14"/>
        <v>3512.0669156041195</v>
      </c>
      <c r="F115" s="1">
        <f t="shared" si="15"/>
        <v>3512</v>
      </c>
      <c r="G115" s="1">
        <f t="shared" si="16"/>
        <v>0.12325599999167025</v>
      </c>
      <c r="I115" s="1">
        <f t="shared" si="19"/>
        <v>0.12325599999167025</v>
      </c>
      <c r="Q115" s="59">
        <f t="shared" si="17"/>
        <v>32756.883999999998</v>
      </c>
    </row>
    <row r="116" spans="1:17" x14ac:dyDescent="0.2">
      <c r="A116" s="24" t="s">
        <v>58</v>
      </c>
      <c r="B116" s="25" t="s">
        <v>43</v>
      </c>
      <c r="C116" s="26">
        <v>47856.400999999998</v>
      </c>
      <c r="D116" s="27"/>
      <c r="E116" s="1">
        <f t="shared" si="14"/>
        <v>3556.0509934515449</v>
      </c>
      <c r="F116" s="1">
        <f t="shared" si="15"/>
        <v>3556</v>
      </c>
      <c r="G116" s="1">
        <f t="shared" si="16"/>
        <v>9.3927999994775746E-2</v>
      </c>
      <c r="I116" s="1">
        <f t="shared" si="19"/>
        <v>9.3927999994775746E-2</v>
      </c>
      <c r="O116" s="1">
        <f ca="1">+C$11+C$12*$F116</f>
        <v>8.2146777264664406E-2</v>
      </c>
      <c r="Q116" s="59">
        <f t="shared" si="17"/>
        <v>32837.900999999998</v>
      </c>
    </row>
    <row r="117" spans="1:17" x14ac:dyDescent="0.2">
      <c r="A117" s="24" t="s">
        <v>46</v>
      </c>
      <c r="B117" s="25" t="s">
        <v>43</v>
      </c>
      <c r="C117" s="26">
        <v>47983.497000000003</v>
      </c>
      <c r="D117" s="27"/>
      <c r="E117" s="1">
        <f t="shared" ref="E117:E132" si="20">+(C117-C$7)/C$8</f>
        <v>3625.0513311349528</v>
      </c>
      <c r="F117" s="1">
        <f t="shared" ref="F117:F136" si="21">ROUND(2*E117,0)/2</f>
        <v>3625</v>
      </c>
      <c r="G117" s="1">
        <f t="shared" ref="G117:G132" si="22">+C117-(C$7+F117*C$8)</f>
        <v>9.4550000001618173E-2</v>
      </c>
      <c r="I117" s="1">
        <f t="shared" si="19"/>
        <v>9.4550000001618173E-2</v>
      </c>
      <c r="O117" s="1">
        <f ca="1">+C$11+C$12*$F117</f>
        <v>8.3026430887978564E-2</v>
      </c>
      <c r="Q117" s="59">
        <f t="shared" ref="Q117:Q132" si="23">+C117-15018.5</f>
        <v>32964.997000000003</v>
      </c>
    </row>
    <row r="118" spans="1:17" x14ac:dyDescent="0.2">
      <c r="A118" s="1" t="s">
        <v>60</v>
      </c>
      <c r="C118" s="27">
        <v>48112.434000000001</v>
      </c>
      <c r="D118" s="27"/>
      <c r="E118" s="1">
        <f t="shared" si="20"/>
        <v>3695.0511465491677</v>
      </c>
      <c r="F118" s="1">
        <f t="shared" si="21"/>
        <v>3695</v>
      </c>
      <c r="G118" s="1">
        <f t="shared" si="22"/>
        <v>9.420999999565538E-2</v>
      </c>
      <c r="I118" s="1">
        <f t="shared" si="19"/>
        <v>9.420999999565538E-2</v>
      </c>
      <c r="Q118" s="59">
        <f t="shared" si="23"/>
        <v>33093.934000000001</v>
      </c>
    </row>
    <row r="119" spans="1:17" x14ac:dyDescent="0.2">
      <c r="A119" s="24" t="s">
        <v>46</v>
      </c>
      <c r="B119" s="25" t="s">
        <v>43</v>
      </c>
      <c r="C119" s="26">
        <v>48123.502999999997</v>
      </c>
      <c r="D119" s="27"/>
      <c r="E119" s="1">
        <f t="shared" si="20"/>
        <v>3701.0604996194238</v>
      </c>
      <c r="F119" s="1">
        <f t="shared" si="21"/>
        <v>3701</v>
      </c>
      <c r="G119" s="1">
        <f t="shared" si="22"/>
        <v>0.11143799999263138</v>
      </c>
      <c r="I119" s="1">
        <f t="shared" si="19"/>
        <v>0.11143799999263138</v>
      </c>
      <c r="O119" s="1">
        <f ca="1">+C$11+C$12*$F119</f>
        <v>8.3995324733947774E-2</v>
      </c>
      <c r="Q119" s="59">
        <f t="shared" si="23"/>
        <v>33105.002999999997</v>
      </c>
    </row>
    <row r="120" spans="1:17" x14ac:dyDescent="0.2">
      <c r="A120" s="1" t="s">
        <v>60</v>
      </c>
      <c r="C120" s="27">
        <v>48123.548000000003</v>
      </c>
      <c r="D120" s="27"/>
      <c r="E120" s="1">
        <f t="shared" si="20"/>
        <v>3701.084930090848</v>
      </c>
      <c r="F120" s="1">
        <f t="shared" si="21"/>
        <v>3701</v>
      </c>
      <c r="G120" s="1">
        <f t="shared" si="22"/>
        <v>0.1564379999981611</v>
      </c>
      <c r="I120" s="1">
        <f t="shared" si="19"/>
        <v>0.1564379999981611</v>
      </c>
      <c r="Q120" s="59">
        <f t="shared" si="23"/>
        <v>33105.048000000003</v>
      </c>
    </row>
    <row r="121" spans="1:17" x14ac:dyDescent="0.2">
      <c r="A121" s="1" t="s">
        <v>61</v>
      </c>
      <c r="C121" s="27">
        <v>49232.383000000002</v>
      </c>
      <c r="D121" s="27">
        <v>5.0000000000000001E-3</v>
      </c>
      <c r="E121" s="1">
        <f t="shared" si="20"/>
        <v>4303.0707473878383</v>
      </c>
      <c r="F121" s="1">
        <f t="shared" si="21"/>
        <v>4303</v>
      </c>
      <c r="G121" s="1">
        <f t="shared" si="22"/>
        <v>0.13031399999454152</v>
      </c>
      <c r="I121" s="1">
        <f t="shared" si="19"/>
        <v>0.13031399999454152</v>
      </c>
      <c r="O121" s="1">
        <f t="shared" ref="O121:O132" ca="1" si="24">+C$11+C$12*$F121</f>
        <v>9.1669983882282868E-2</v>
      </c>
      <c r="Q121" s="59">
        <f t="shared" si="23"/>
        <v>34213.883000000002</v>
      </c>
    </row>
    <row r="122" spans="1:17" x14ac:dyDescent="0.2">
      <c r="A122" s="1" t="s">
        <v>62</v>
      </c>
      <c r="C122" s="27">
        <v>50234.396000000001</v>
      </c>
      <c r="D122" s="27">
        <v>5.0000000000000001E-3</v>
      </c>
      <c r="E122" s="1">
        <f t="shared" si="20"/>
        <v>4847.0629687257378</v>
      </c>
      <c r="F122" s="1">
        <f t="shared" si="21"/>
        <v>4847</v>
      </c>
      <c r="G122" s="1">
        <f t="shared" si="22"/>
        <v>0.11598599999706494</v>
      </c>
      <c r="I122" s="1">
        <f t="shared" si="19"/>
        <v>0.11598599999706494</v>
      </c>
      <c r="O122" s="1">
        <f t="shared" ca="1" si="24"/>
        <v>9.8605224042904616E-2</v>
      </c>
      <c r="Q122" s="59">
        <f t="shared" si="23"/>
        <v>35215.896000000001</v>
      </c>
    </row>
    <row r="123" spans="1:17" x14ac:dyDescent="0.2">
      <c r="A123" s="1" t="s">
        <v>63</v>
      </c>
      <c r="C123" s="27">
        <v>50571.470999999998</v>
      </c>
      <c r="D123" s="27">
        <v>7.0000000000000001E-3</v>
      </c>
      <c r="E123" s="1">
        <f t="shared" si="20"/>
        <v>5030.0607721549059</v>
      </c>
      <c r="F123" s="1">
        <f t="shared" si="21"/>
        <v>5030</v>
      </c>
      <c r="G123" s="1">
        <f t="shared" si="22"/>
        <v>0.1119399999952293</v>
      </c>
      <c r="I123" s="1">
        <f t="shared" si="19"/>
        <v>0.1119399999952293</v>
      </c>
      <c r="O123" s="1">
        <f t="shared" ca="1" si="24"/>
        <v>0.10093821843517259</v>
      </c>
      <c r="Q123" s="59">
        <f t="shared" si="23"/>
        <v>35552.970999999998</v>
      </c>
    </row>
    <row r="124" spans="1:17" x14ac:dyDescent="0.2">
      <c r="A124" s="1" t="s">
        <v>64</v>
      </c>
      <c r="C124" s="27">
        <v>50595.409</v>
      </c>
      <c r="D124" s="27">
        <v>4.0000000000000001E-3</v>
      </c>
      <c r="E124" s="1">
        <f t="shared" si="20"/>
        <v>5043.056697152274</v>
      </c>
      <c r="F124" s="1">
        <f t="shared" si="21"/>
        <v>5043</v>
      </c>
      <c r="G124" s="1">
        <f t="shared" si="22"/>
        <v>0.10443399999348912</v>
      </c>
      <c r="I124" s="1">
        <f t="shared" si="19"/>
        <v>0.10443399999348912</v>
      </c>
      <c r="O124" s="1">
        <f t="shared" ca="1" si="24"/>
        <v>0.10110395027724627</v>
      </c>
      <c r="Q124" s="59">
        <f t="shared" si="23"/>
        <v>35576.909</v>
      </c>
    </row>
    <row r="125" spans="1:17" x14ac:dyDescent="0.2">
      <c r="A125" s="1" t="s">
        <v>65</v>
      </c>
      <c r="B125" s="2" t="s">
        <v>43</v>
      </c>
      <c r="C125" s="27">
        <v>52529.479099999997</v>
      </c>
      <c r="D125" s="27">
        <v>1.6000000000000001E-3</v>
      </c>
      <c r="E125" s="1">
        <f t="shared" si="20"/>
        <v>6093.062126145921</v>
      </c>
      <c r="F125" s="1">
        <f t="shared" si="21"/>
        <v>6093</v>
      </c>
      <c r="G125" s="1">
        <f t="shared" si="22"/>
        <v>0.11443399999552639</v>
      </c>
      <c r="J125" s="1">
        <f>+G125</f>
        <v>0.11443399999552639</v>
      </c>
      <c r="O125" s="1">
        <f t="shared" ca="1" si="24"/>
        <v>0.11448998367550514</v>
      </c>
      <c r="Q125" s="59">
        <f t="shared" si="23"/>
        <v>37510.979099999997</v>
      </c>
    </row>
    <row r="126" spans="1:17" x14ac:dyDescent="0.2">
      <c r="A126" s="31" t="s">
        <v>66</v>
      </c>
      <c r="B126" s="32" t="s">
        <v>43</v>
      </c>
      <c r="C126" s="31">
        <v>54172.505799999999</v>
      </c>
      <c r="D126" s="31">
        <v>2.9999999999999997E-4</v>
      </c>
      <c r="E126" s="1">
        <f t="shared" si="20"/>
        <v>6985.0602781164844</v>
      </c>
      <c r="F126" s="1">
        <f t="shared" si="21"/>
        <v>6985</v>
      </c>
      <c r="G126" s="1">
        <f t="shared" si="22"/>
        <v>0.11102999999275198</v>
      </c>
      <c r="K126" s="1">
        <f>+G126</f>
        <v>0.11102999999275198</v>
      </c>
      <c r="O126" s="1">
        <f t="shared" ca="1" si="24"/>
        <v>0.12586173776240697</v>
      </c>
      <c r="Q126" s="59">
        <f t="shared" si="23"/>
        <v>39154.005799999999</v>
      </c>
    </row>
    <row r="127" spans="1:17" x14ac:dyDescent="0.2">
      <c r="A127" s="30" t="s">
        <v>67</v>
      </c>
      <c r="B127" s="33"/>
      <c r="C127" s="27">
        <v>54207.5026</v>
      </c>
      <c r="D127" s="34">
        <v>4.0000000000000002E-4</v>
      </c>
      <c r="E127" s="1">
        <f t="shared" si="20"/>
        <v>7004.0600186105885</v>
      </c>
      <c r="F127" s="1">
        <f t="shared" si="21"/>
        <v>7004</v>
      </c>
      <c r="G127" s="1">
        <f t="shared" si="22"/>
        <v>0.11055199999827892</v>
      </c>
      <c r="J127" s="1">
        <f>+G127</f>
        <v>0.11055199999827892</v>
      </c>
      <c r="O127" s="1">
        <f t="shared" ca="1" si="24"/>
        <v>0.12610396122389927</v>
      </c>
      <c r="Q127" s="59">
        <f t="shared" si="23"/>
        <v>39189.0026</v>
      </c>
    </row>
    <row r="128" spans="1:17" x14ac:dyDescent="0.2">
      <c r="A128" s="31" t="s">
        <v>68</v>
      </c>
      <c r="B128" s="32" t="s">
        <v>43</v>
      </c>
      <c r="C128" s="31">
        <v>54977.4614</v>
      </c>
      <c r="D128" s="31">
        <v>1.8E-3</v>
      </c>
      <c r="E128" s="1">
        <f t="shared" si="20"/>
        <v>7422.0701621423223</v>
      </c>
      <c r="F128" s="1">
        <f t="shared" si="21"/>
        <v>7422</v>
      </c>
      <c r="G128" s="1">
        <f t="shared" si="22"/>
        <v>0.12923599999339785</v>
      </c>
      <c r="J128" s="1">
        <f>+G128</f>
        <v>0.12923599999339785</v>
      </c>
      <c r="O128" s="1">
        <f t="shared" ca="1" si="24"/>
        <v>0.13143287737672993</v>
      </c>
      <c r="Q128" s="59">
        <f t="shared" si="23"/>
        <v>39958.9614</v>
      </c>
    </row>
    <row r="129" spans="1:17" x14ac:dyDescent="0.2">
      <c r="A129" s="24" t="s">
        <v>69</v>
      </c>
      <c r="B129" s="25" t="s">
        <v>43</v>
      </c>
      <c r="C129" s="26">
        <v>55226.1351</v>
      </c>
      <c r="D129" s="27"/>
      <c r="E129" s="1">
        <f t="shared" si="20"/>
        <v>7557.0749559437145</v>
      </c>
      <c r="F129" s="1">
        <f t="shared" si="21"/>
        <v>7557</v>
      </c>
      <c r="G129" s="1">
        <f t="shared" si="22"/>
        <v>0.13806599999952596</v>
      </c>
      <c r="K129" s="1">
        <f>+G129</f>
        <v>0.13806599999952596</v>
      </c>
      <c r="O129" s="1">
        <f t="shared" ca="1" si="24"/>
        <v>0.13315393881364895</v>
      </c>
      <c r="Q129" s="59">
        <f t="shared" si="23"/>
        <v>40207.6351</v>
      </c>
    </row>
    <row r="130" spans="1:17" x14ac:dyDescent="0.2">
      <c r="A130" s="24" t="s">
        <v>69</v>
      </c>
      <c r="B130" s="25" t="s">
        <v>70</v>
      </c>
      <c r="C130" s="26">
        <v>55249.167500000003</v>
      </c>
      <c r="D130" s="27"/>
      <c r="E130" s="1">
        <f t="shared" si="20"/>
        <v>7569.5792312762151</v>
      </c>
      <c r="F130" s="1">
        <f t="shared" si="21"/>
        <v>7569.5</v>
      </c>
      <c r="G130" s="1">
        <f t="shared" si="22"/>
        <v>0.14594100000249455</v>
      </c>
      <c r="K130" s="1">
        <f>+G130</f>
        <v>0.14594100000249455</v>
      </c>
      <c r="O130" s="1">
        <f t="shared" ca="1" si="24"/>
        <v>0.13331329635410441</v>
      </c>
      <c r="Q130" s="59">
        <f t="shared" si="23"/>
        <v>40230.667500000003</v>
      </c>
    </row>
    <row r="131" spans="1:17" x14ac:dyDescent="0.2">
      <c r="A131" s="35" t="s">
        <v>71</v>
      </c>
      <c r="B131" s="36" t="s">
        <v>43</v>
      </c>
      <c r="C131" s="35">
        <v>55408.4925</v>
      </c>
      <c r="D131" s="35">
        <v>1E-4</v>
      </c>
      <c r="E131" s="37">
        <f t="shared" si="20"/>
        <v>7656.0766725915064</v>
      </c>
      <c r="F131" s="1">
        <f t="shared" si="21"/>
        <v>7656</v>
      </c>
      <c r="G131" s="1">
        <f t="shared" si="22"/>
        <v>0.14122800000041025</v>
      </c>
      <c r="J131" s="1">
        <f>+G131</f>
        <v>0.14122800000041025</v>
      </c>
      <c r="O131" s="1">
        <f t="shared" ca="1" si="24"/>
        <v>0.1344160505340562</v>
      </c>
      <c r="Q131" s="59">
        <f t="shared" si="23"/>
        <v>40389.9925</v>
      </c>
    </row>
    <row r="132" spans="1:17" x14ac:dyDescent="0.2">
      <c r="A132" s="35" t="s">
        <v>72</v>
      </c>
      <c r="B132" s="36" t="s">
        <v>43</v>
      </c>
      <c r="C132" s="35">
        <v>55730.833100000003</v>
      </c>
      <c r="D132" s="35">
        <v>6.9999999999999999E-4</v>
      </c>
      <c r="E132" s="37">
        <f t="shared" si="20"/>
        <v>7831.0751796182549</v>
      </c>
      <c r="F132" s="1">
        <f t="shared" si="21"/>
        <v>7831</v>
      </c>
      <c r="G132" s="1">
        <f t="shared" si="22"/>
        <v>0.13847800000075949</v>
      </c>
      <c r="K132" s="1">
        <f t="shared" ref="K132:K137" si="25">+G132</f>
        <v>0.13847800000075949</v>
      </c>
      <c r="O132" s="1">
        <f t="shared" ca="1" si="24"/>
        <v>0.13664705610043271</v>
      </c>
      <c r="Q132" s="59">
        <f t="shared" si="23"/>
        <v>40712.333100000003</v>
      </c>
    </row>
    <row r="133" spans="1:17" x14ac:dyDescent="0.2">
      <c r="A133" s="38" t="s">
        <v>73</v>
      </c>
      <c r="B133" s="39" t="s">
        <v>43</v>
      </c>
      <c r="C133" s="40">
        <v>57121.510999999999</v>
      </c>
      <c r="D133" s="40">
        <v>3.8E-3</v>
      </c>
      <c r="E133" s="37">
        <f>+(C133-C$7)/C$8</f>
        <v>8586.0733283314185</v>
      </c>
      <c r="F133" s="1">
        <f t="shared" si="21"/>
        <v>8586</v>
      </c>
      <c r="G133" s="1">
        <f>+C133-(C$7+F133*C$8)</f>
        <v>0.13506799999595387</v>
      </c>
      <c r="K133" s="1">
        <f t="shared" si="25"/>
        <v>0.13506799999595387</v>
      </c>
      <c r="O133" s="1">
        <f ca="1">+C$11+C$12*$F133</f>
        <v>0.14627225154394263</v>
      </c>
      <c r="Q133" s="59">
        <f>+C133-15018.5</f>
        <v>42103.010999999999</v>
      </c>
    </row>
    <row r="134" spans="1:17" x14ac:dyDescent="0.2">
      <c r="A134" s="38" t="s">
        <v>73</v>
      </c>
      <c r="B134" s="39" t="s">
        <v>43</v>
      </c>
      <c r="C134" s="40">
        <v>57517.542999999998</v>
      </c>
      <c r="D134" s="40">
        <v>5.4000000000000003E-3</v>
      </c>
      <c r="E134" s="37">
        <f>+(C134-C$7)/C$8</f>
        <v>8801.0788496179575</v>
      </c>
      <c r="F134" s="1">
        <f t="shared" si="21"/>
        <v>8801</v>
      </c>
      <c r="G134" s="1">
        <f>+C134-(C$7+F134*C$8)</f>
        <v>0.1452379999900586</v>
      </c>
      <c r="K134" s="1">
        <f t="shared" si="25"/>
        <v>0.1452379999900586</v>
      </c>
      <c r="O134" s="1">
        <f ca="1">+C$11+C$12*$F134</f>
        <v>0.1490132012397766</v>
      </c>
      <c r="Q134" s="59">
        <f>+C134-15018.5</f>
        <v>42499.042999999998</v>
      </c>
    </row>
    <row r="135" spans="1:17" x14ac:dyDescent="0.2">
      <c r="A135" s="41" t="s">
        <v>74</v>
      </c>
      <c r="B135" s="42" t="s">
        <v>43</v>
      </c>
      <c r="C135" s="43">
        <v>57843.579400000002</v>
      </c>
      <c r="D135" s="43">
        <v>1.2999999999999999E-3</v>
      </c>
      <c r="E135" s="37">
        <f>+(C135-C$7)/C$8</f>
        <v>8978.0838041175648</v>
      </c>
      <c r="F135" s="1">
        <f t="shared" si="21"/>
        <v>8978</v>
      </c>
      <c r="G135" s="1">
        <f>+C135-(C$7+F135*C$8)</f>
        <v>0.15436400000180583</v>
      </c>
      <c r="K135" s="1">
        <f t="shared" si="25"/>
        <v>0.15436400000180583</v>
      </c>
      <c r="O135" s="1">
        <f ca="1">+C$11+C$12*$F135</f>
        <v>0.15126970401262596</v>
      </c>
      <c r="Q135" s="59">
        <f>+C135-15018.5</f>
        <v>42825.079400000002</v>
      </c>
    </row>
    <row r="136" spans="1:17" x14ac:dyDescent="0.2">
      <c r="A136" s="41" t="s">
        <v>74</v>
      </c>
      <c r="B136" s="42" t="s">
        <v>43</v>
      </c>
      <c r="C136" s="43">
        <v>57844.5023</v>
      </c>
      <c r="D136" s="43">
        <v>6.1000000000000004E-3</v>
      </c>
      <c r="E136" s="37">
        <f>+(C136-C$7)/C$8</f>
        <v>8978.5848459414447</v>
      </c>
      <c r="F136" s="1">
        <f t="shared" si="21"/>
        <v>8978.5</v>
      </c>
      <c r="G136" s="1">
        <f>+C136-(C$7+F136*C$8)</f>
        <v>0.15628299999661976</v>
      </c>
      <c r="K136" s="1">
        <f t="shared" si="25"/>
        <v>0.15628299999661976</v>
      </c>
      <c r="O136" s="1">
        <f ca="1">+C$11+C$12*$F136</f>
        <v>0.15127607831424417</v>
      </c>
      <c r="Q136" s="59">
        <f>+C136-15018.5</f>
        <v>42826.0023</v>
      </c>
    </row>
    <row r="137" spans="1:17" x14ac:dyDescent="0.2">
      <c r="A137" s="44" t="s">
        <v>75</v>
      </c>
      <c r="B137" s="45" t="s">
        <v>43</v>
      </c>
      <c r="C137" s="46">
        <v>58173.296819999814</v>
      </c>
      <c r="D137" s="46">
        <v>8.9999999999999998E-4</v>
      </c>
      <c r="E137" s="37">
        <f>+(C137-C$7)/C$8</f>
        <v>9157.0871820373104</v>
      </c>
      <c r="F137" s="1">
        <f>ROUND(2*E137,0)/2</f>
        <v>9157</v>
      </c>
      <c r="G137" s="1">
        <f>+C137-(C$7+F137*C$8)</f>
        <v>0.1605859998089727</v>
      </c>
      <c r="K137" s="1">
        <f t="shared" si="25"/>
        <v>0.1605859998089727</v>
      </c>
      <c r="O137" s="1">
        <f ca="1">+C$11+C$12*$F137</f>
        <v>0.15355170399194817</v>
      </c>
      <c r="Q137" s="59">
        <f>+C137-15018.5</f>
        <v>43154.796819999814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73" workbookViewId="0">
      <selection activeCell="A32" sqref="A32"/>
    </sheetView>
  </sheetViews>
  <sheetFormatPr defaultRowHeight="12.75" x14ac:dyDescent="0.2"/>
  <cols>
    <col min="1" max="1" width="19.7109375" style="34" customWidth="1"/>
    <col min="2" max="2" width="4.42578125" customWidth="1"/>
    <col min="3" max="3" width="12.7109375" style="34" customWidth="1"/>
    <col min="4" max="4" width="5.42578125" customWidth="1"/>
    <col min="5" max="5" width="14.85546875" customWidth="1"/>
    <col min="7" max="7" width="12" customWidth="1"/>
    <col min="8" max="8" width="14.140625" style="3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7" t="s">
        <v>76</v>
      </c>
      <c r="I1" s="48" t="s">
        <v>77</v>
      </c>
      <c r="J1" s="49" t="s">
        <v>35</v>
      </c>
    </row>
    <row r="2" spans="1:16" x14ac:dyDescent="0.2">
      <c r="I2" s="50" t="s">
        <v>78</v>
      </c>
      <c r="J2" s="51" t="s">
        <v>34</v>
      </c>
    </row>
    <row r="3" spans="1:16" x14ac:dyDescent="0.2">
      <c r="A3" s="52" t="s">
        <v>79</v>
      </c>
      <c r="I3" s="50" t="s">
        <v>80</v>
      </c>
      <c r="J3" s="51" t="s">
        <v>32</v>
      </c>
    </row>
    <row r="4" spans="1:16" x14ac:dyDescent="0.2">
      <c r="I4" s="50" t="s">
        <v>81</v>
      </c>
      <c r="J4" s="51" t="s">
        <v>32</v>
      </c>
    </row>
    <row r="5" spans="1:16" x14ac:dyDescent="0.2">
      <c r="I5" s="53" t="s">
        <v>82</v>
      </c>
      <c r="J5" s="54" t="s">
        <v>33</v>
      </c>
    </row>
    <row r="11" spans="1:16" ht="12.75" customHeight="1" x14ac:dyDescent="0.2">
      <c r="A11" s="34" t="str">
        <f t="shared" ref="A11:A42" si="0">P11</f>
        <v> AAPS 29.333 </v>
      </c>
      <c r="B11" s="2" t="str">
        <f t="shared" ref="B11:B42" si="1">IF(H11=INT(H11),"I","II")</f>
        <v>I</v>
      </c>
      <c r="C11" s="34">
        <f t="shared" ref="C11:C42" si="2">1*G11</f>
        <v>41306.290200000003</v>
      </c>
      <c r="D11" t="str">
        <f t="shared" ref="D11:D42" si="3">VLOOKUP(F11,I$1:J$5,2,FALSE)</f>
        <v>vis</v>
      </c>
      <c r="E11">
        <f>VLOOKUP(C11,Active!C$21:E$973,3,FALSE)</f>
        <v>0</v>
      </c>
      <c r="F11" s="2" t="s">
        <v>82</v>
      </c>
      <c r="G11" t="str">
        <f t="shared" ref="G11:G42" si="4">MID(I11,3,LEN(I11)-3)</f>
        <v>41306.2902</v>
      </c>
      <c r="H11" s="34">
        <f t="shared" ref="H11:H42" si="5">1*K11</f>
        <v>0</v>
      </c>
      <c r="I11" s="55" t="s">
        <v>83</v>
      </c>
      <c r="J11" s="56" t="s">
        <v>84</v>
      </c>
      <c r="K11" s="55">
        <v>0</v>
      </c>
      <c r="L11" s="55" t="s">
        <v>85</v>
      </c>
      <c r="M11" s="56" t="s">
        <v>86</v>
      </c>
      <c r="N11" s="56" t="s">
        <v>87</v>
      </c>
      <c r="O11" s="57" t="s">
        <v>88</v>
      </c>
      <c r="P11" s="57" t="s">
        <v>48</v>
      </c>
    </row>
    <row r="12" spans="1:16" ht="12.75" customHeight="1" x14ac:dyDescent="0.2">
      <c r="A12" s="34" t="str">
        <f t="shared" si="0"/>
        <v> VSSC 60.23 </v>
      </c>
      <c r="B12" s="2" t="str">
        <f t="shared" si="1"/>
        <v>I</v>
      </c>
      <c r="C12" s="34">
        <f t="shared" si="2"/>
        <v>44977.38</v>
      </c>
      <c r="D12" t="str">
        <f t="shared" si="3"/>
        <v>vis</v>
      </c>
      <c r="E12">
        <f>VLOOKUP(C12,Active!C$21:E$973,3,FALSE)</f>
        <v>1993.0323209707876</v>
      </c>
      <c r="F12" s="2" t="s">
        <v>82</v>
      </c>
      <c r="G12" t="str">
        <f t="shared" si="4"/>
        <v>44977.380</v>
      </c>
      <c r="H12" s="34">
        <f t="shared" si="5"/>
        <v>1993</v>
      </c>
      <c r="I12" s="55" t="s">
        <v>89</v>
      </c>
      <c r="J12" s="56" t="s">
        <v>90</v>
      </c>
      <c r="K12" s="55">
        <v>1993</v>
      </c>
      <c r="L12" s="55" t="s">
        <v>91</v>
      </c>
      <c r="M12" s="56" t="s">
        <v>92</v>
      </c>
      <c r="N12" s="56"/>
      <c r="O12" s="57" t="s">
        <v>93</v>
      </c>
      <c r="P12" s="57" t="s">
        <v>52</v>
      </c>
    </row>
    <row r="13" spans="1:16" ht="12.75" customHeight="1" x14ac:dyDescent="0.2">
      <c r="A13" s="34" t="str">
        <f t="shared" si="0"/>
        <v> VSSC 61.20 </v>
      </c>
      <c r="B13" s="2" t="str">
        <f t="shared" si="1"/>
        <v>I</v>
      </c>
      <c r="C13" s="34">
        <f t="shared" si="2"/>
        <v>45815.482000000004</v>
      </c>
      <c r="D13" t="str">
        <f t="shared" si="3"/>
        <v>vis</v>
      </c>
      <c r="E13">
        <f>VLOOKUP(C13,Active!C$21:E$973,3,FALSE)</f>
        <v>2448.0373645058912</v>
      </c>
      <c r="F13" s="2" t="s">
        <v>82</v>
      </c>
      <c r="G13" t="str">
        <f t="shared" si="4"/>
        <v>45815.482</v>
      </c>
      <c r="H13" s="34">
        <f t="shared" si="5"/>
        <v>2448</v>
      </c>
      <c r="I13" s="55" t="s">
        <v>94</v>
      </c>
      <c r="J13" s="56" t="s">
        <v>95</v>
      </c>
      <c r="K13" s="55">
        <v>2448</v>
      </c>
      <c r="L13" s="55" t="s">
        <v>96</v>
      </c>
      <c r="M13" s="56" t="s">
        <v>92</v>
      </c>
      <c r="N13" s="56"/>
      <c r="O13" s="57" t="s">
        <v>93</v>
      </c>
      <c r="P13" s="57" t="s">
        <v>97</v>
      </c>
    </row>
    <row r="14" spans="1:16" ht="12.75" customHeight="1" x14ac:dyDescent="0.2">
      <c r="A14" s="34" t="str">
        <f t="shared" si="0"/>
        <v> VSSC 61.20 </v>
      </c>
      <c r="B14" s="2" t="str">
        <f t="shared" si="1"/>
        <v>I</v>
      </c>
      <c r="C14" s="34">
        <f t="shared" si="2"/>
        <v>45931.514000000003</v>
      </c>
      <c r="D14" t="str">
        <f t="shared" si="3"/>
        <v>vis</v>
      </c>
      <c r="E14">
        <f>VLOOKUP(C14,Active!C$21:E$973,3,FALSE)</f>
        <v>2511.0310636158615</v>
      </c>
      <c r="F14" s="2" t="str">
        <f>LEFT(M14,1)</f>
        <v>V</v>
      </c>
      <c r="G14" t="str">
        <f t="shared" si="4"/>
        <v>45931.514</v>
      </c>
      <c r="H14" s="34">
        <f t="shared" si="5"/>
        <v>2511</v>
      </c>
      <c r="I14" s="55" t="s">
        <v>98</v>
      </c>
      <c r="J14" s="56" t="s">
        <v>99</v>
      </c>
      <c r="K14" s="55">
        <v>2511</v>
      </c>
      <c r="L14" s="55" t="s">
        <v>100</v>
      </c>
      <c r="M14" s="56" t="s">
        <v>92</v>
      </c>
      <c r="N14" s="56"/>
      <c r="O14" s="57" t="s">
        <v>93</v>
      </c>
      <c r="P14" s="57" t="s">
        <v>97</v>
      </c>
    </row>
    <row r="15" spans="1:16" ht="12.75" customHeight="1" x14ac:dyDescent="0.2">
      <c r="A15" s="34" t="str">
        <f t="shared" si="0"/>
        <v> BBS 86 </v>
      </c>
      <c r="B15" s="2" t="str">
        <f t="shared" si="1"/>
        <v>I</v>
      </c>
      <c r="C15" s="34">
        <f t="shared" si="2"/>
        <v>46994.370999999999</v>
      </c>
      <c r="D15" t="str">
        <f t="shared" si="3"/>
        <v>vis</v>
      </c>
      <c r="E15">
        <f>VLOOKUP(C15,Active!C$21:E$973,3,FALSE)</f>
        <v>3088.0554539127279</v>
      </c>
      <c r="F15" s="2" t="s">
        <v>82</v>
      </c>
      <c r="G15" t="str">
        <f t="shared" si="4"/>
        <v>46994.371</v>
      </c>
      <c r="H15" s="34">
        <f t="shared" si="5"/>
        <v>3088</v>
      </c>
      <c r="I15" s="55" t="s">
        <v>101</v>
      </c>
      <c r="J15" s="56" t="s">
        <v>102</v>
      </c>
      <c r="K15" s="55">
        <v>3088</v>
      </c>
      <c r="L15" s="55" t="s">
        <v>103</v>
      </c>
      <c r="M15" s="56" t="s">
        <v>92</v>
      </c>
      <c r="N15" s="56"/>
      <c r="O15" s="57" t="s">
        <v>104</v>
      </c>
      <c r="P15" s="57" t="s">
        <v>105</v>
      </c>
    </row>
    <row r="16" spans="1:16" ht="12.75" customHeight="1" x14ac:dyDescent="0.2">
      <c r="A16" s="34" t="str">
        <f t="shared" si="0"/>
        <v> BBS 87 </v>
      </c>
      <c r="B16" s="2" t="str">
        <f t="shared" si="1"/>
        <v>I</v>
      </c>
      <c r="C16" s="34">
        <f t="shared" si="2"/>
        <v>47005.413999999997</v>
      </c>
      <c r="D16" t="str">
        <f t="shared" si="3"/>
        <v>vis</v>
      </c>
      <c r="E16">
        <f>VLOOKUP(C16,Active!C$21:E$973,3,FALSE)</f>
        <v>3094.0506915994974</v>
      </c>
      <c r="F16" s="2" t="s">
        <v>82</v>
      </c>
      <c r="G16" t="str">
        <f t="shared" si="4"/>
        <v>47005.414</v>
      </c>
      <c r="H16" s="34">
        <f t="shared" si="5"/>
        <v>3094</v>
      </c>
      <c r="I16" s="55" t="s">
        <v>106</v>
      </c>
      <c r="J16" s="56" t="s">
        <v>107</v>
      </c>
      <c r="K16" s="55">
        <v>3094</v>
      </c>
      <c r="L16" s="55" t="s">
        <v>108</v>
      </c>
      <c r="M16" s="56" t="s">
        <v>92</v>
      </c>
      <c r="N16" s="56"/>
      <c r="O16" s="57" t="s">
        <v>109</v>
      </c>
      <c r="P16" s="57" t="s">
        <v>110</v>
      </c>
    </row>
    <row r="17" spans="1:16" ht="12.75" customHeight="1" x14ac:dyDescent="0.2">
      <c r="A17" s="34" t="str">
        <f t="shared" si="0"/>
        <v> BBS 86 </v>
      </c>
      <c r="B17" s="2" t="str">
        <f t="shared" si="1"/>
        <v>I</v>
      </c>
      <c r="C17" s="34">
        <f t="shared" si="2"/>
        <v>47005.421000000002</v>
      </c>
      <c r="D17" t="str">
        <f t="shared" si="3"/>
        <v>vis</v>
      </c>
      <c r="E17">
        <f>VLOOKUP(C17,Active!C$21:E$973,3,FALSE)</f>
        <v>3094.0544918950545</v>
      </c>
      <c r="F17" s="2" t="s">
        <v>82</v>
      </c>
      <c r="G17" t="str">
        <f t="shared" si="4"/>
        <v>47005.421</v>
      </c>
      <c r="H17" s="34">
        <f t="shared" si="5"/>
        <v>3094</v>
      </c>
      <c r="I17" s="55" t="s">
        <v>111</v>
      </c>
      <c r="J17" s="56" t="s">
        <v>112</v>
      </c>
      <c r="K17" s="55">
        <v>3094</v>
      </c>
      <c r="L17" s="55" t="s">
        <v>113</v>
      </c>
      <c r="M17" s="56" t="s">
        <v>92</v>
      </c>
      <c r="N17" s="56"/>
      <c r="O17" s="57" t="s">
        <v>104</v>
      </c>
      <c r="P17" s="57" t="s">
        <v>105</v>
      </c>
    </row>
    <row r="18" spans="1:16" ht="12.75" customHeight="1" x14ac:dyDescent="0.2">
      <c r="A18" s="34" t="str">
        <f t="shared" si="0"/>
        <v> BBS 89 </v>
      </c>
      <c r="B18" s="2" t="str">
        <f t="shared" si="1"/>
        <v>I</v>
      </c>
      <c r="C18" s="34">
        <f t="shared" si="2"/>
        <v>47401.440000000002</v>
      </c>
      <c r="D18" t="str">
        <f t="shared" si="3"/>
        <v>vis</v>
      </c>
      <c r="E18">
        <f>VLOOKUP(C18,Active!C$21:E$973,3,FALSE)</f>
        <v>3309.0529554898521</v>
      </c>
      <c r="F18" s="2" t="s">
        <v>82</v>
      </c>
      <c r="G18" t="str">
        <f t="shared" si="4"/>
        <v>47401.44</v>
      </c>
      <c r="H18" s="34">
        <f t="shared" si="5"/>
        <v>3309</v>
      </c>
      <c r="I18" s="55" t="s">
        <v>114</v>
      </c>
      <c r="J18" s="56" t="s">
        <v>115</v>
      </c>
      <c r="K18" s="55">
        <v>3309</v>
      </c>
      <c r="L18" s="55" t="s">
        <v>116</v>
      </c>
      <c r="M18" s="56" t="s">
        <v>92</v>
      </c>
      <c r="N18" s="56"/>
      <c r="O18" s="57" t="s">
        <v>117</v>
      </c>
      <c r="P18" s="57" t="s">
        <v>118</v>
      </c>
    </row>
    <row r="19" spans="1:16" ht="12.75" customHeight="1" x14ac:dyDescent="0.2">
      <c r="A19" s="34" t="str">
        <f t="shared" si="0"/>
        <v> BBS 129 </v>
      </c>
      <c r="B19" s="2" t="str">
        <f t="shared" si="1"/>
        <v>I</v>
      </c>
      <c r="C19" s="34">
        <f t="shared" si="2"/>
        <v>47775.383999999998</v>
      </c>
      <c r="D19" t="str">
        <f t="shared" si="3"/>
        <v>vis</v>
      </c>
      <c r="E19">
        <f>VLOOKUP(C19,Active!C$21:E$973,3,FALSE)</f>
        <v>3512.0669156041195</v>
      </c>
      <c r="F19" s="2" t="s">
        <v>82</v>
      </c>
      <c r="G19" t="str">
        <f t="shared" si="4"/>
        <v>47775.384</v>
      </c>
      <c r="H19" s="34">
        <f t="shared" si="5"/>
        <v>3512</v>
      </c>
      <c r="I19" s="55" t="s">
        <v>119</v>
      </c>
      <c r="J19" s="56" t="s">
        <v>120</v>
      </c>
      <c r="K19" s="55">
        <v>3512</v>
      </c>
      <c r="L19" s="55" t="s">
        <v>121</v>
      </c>
      <c r="M19" s="56" t="s">
        <v>92</v>
      </c>
      <c r="N19" s="56"/>
      <c r="O19" s="57" t="s">
        <v>122</v>
      </c>
      <c r="P19" s="57" t="s">
        <v>123</v>
      </c>
    </row>
    <row r="20" spans="1:16" ht="12.75" customHeight="1" x14ac:dyDescent="0.2">
      <c r="A20" s="34" t="str">
        <f t="shared" si="0"/>
        <v> BBS 96 </v>
      </c>
      <c r="B20" s="2" t="str">
        <f t="shared" si="1"/>
        <v>I</v>
      </c>
      <c r="C20" s="34">
        <f t="shared" si="2"/>
        <v>48112.434000000001</v>
      </c>
      <c r="D20" t="str">
        <f t="shared" si="3"/>
        <v>vis</v>
      </c>
      <c r="E20">
        <f>VLOOKUP(C20,Active!C$21:E$973,3,FALSE)</f>
        <v>3695.0511465491677</v>
      </c>
      <c r="F20" s="2" t="s">
        <v>82</v>
      </c>
      <c r="G20" t="str">
        <f t="shared" si="4"/>
        <v>48112.434</v>
      </c>
      <c r="H20" s="34">
        <f t="shared" si="5"/>
        <v>3695</v>
      </c>
      <c r="I20" s="55" t="s">
        <v>124</v>
      </c>
      <c r="J20" s="56" t="s">
        <v>125</v>
      </c>
      <c r="K20" s="55">
        <v>3695</v>
      </c>
      <c r="L20" s="55" t="s">
        <v>126</v>
      </c>
      <c r="M20" s="56" t="s">
        <v>92</v>
      </c>
      <c r="N20" s="56"/>
      <c r="O20" s="57" t="s">
        <v>127</v>
      </c>
      <c r="P20" s="57" t="s">
        <v>128</v>
      </c>
    </row>
    <row r="21" spans="1:16" ht="12.75" customHeight="1" x14ac:dyDescent="0.2">
      <c r="A21" s="34" t="str">
        <f t="shared" si="0"/>
        <v> BBS 96 </v>
      </c>
      <c r="B21" s="2" t="str">
        <f t="shared" si="1"/>
        <v>I</v>
      </c>
      <c r="C21" s="34">
        <f t="shared" si="2"/>
        <v>48123.548000000003</v>
      </c>
      <c r="D21" t="str">
        <f t="shared" si="3"/>
        <v>vis</v>
      </c>
      <c r="E21">
        <f>VLOOKUP(C21,Active!C$21:E$973,3,FALSE)</f>
        <v>3701.084930090848</v>
      </c>
      <c r="F21" s="2" t="s">
        <v>82</v>
      </c>
      <c r="G21" t="str">
        <f t="shared" si="4"/>
        <v>48123.548</v>
      </c>
      <c r="H21" s="34">
        <f t="shared" si="5"/>
        <v>3701</v>
      </c>
      <c r="I21" s="55" t="s">
        <v>129</v>
      </c>
      <c r="J21" s="56" t="s">
        <v>130</v>
      </c>
      <c r="K21" s="55">
        <v>3701</v>
      </c>
      <c r="L21" s="55" t="s">
        <v>131</v>
      </c>
      <c r="M21" s="56" t="s">
        <v>92</v>
      </c>
      <c r="N21" s="56"/>
      <c r="O21" s="57" t="s">
        <v>109</v>
      </c>
      <c r="P21" s="57" t="s">
        <v>128</v>
      </c>
    </row>
    <row r="22" spans="1:16" ht="12.75" customHeight="1" x14ac:dyDescent="0.2">
      <c r="A22" s="34" t="str">
        <f t="shared" si="0"/>
        <v> BBS 105 </v>
      </c>
      <c r="B22" s="2" t="str">
        <f t="shared" si="1"/>
        <v>I</v>
      </c>
      <c r="C22" s="34">
        <f t="shared" si="2"/>
        <v>49232.383000000002</v>
      </c>
      <c r="D22" t="str">
        <f t="shared" si="3"/>
        <v>vis</v>
      </c>
      <c r="E22">
        <f>VLOOKUP(C22,Active!C$21:E$973,3,FALSE)</f>
        <v>4303.0707473878383</v>
      </c>
      <c r="F22" s="2" t="s">
        <v>82</v>
      </c>
      <c r="G22" t="str">
        <f t="shared" si="4"/>
        <v>49232.383</v>
      </c>
      <c r="H22" s="34">
        <f t="shared" si="5"/>
        <v>4303</v>
      </c>
      <c r="I22" s="55" t="s">
        <v>132</v>
      </c>
      <c r="J22" s="56" t="s">
        <v>133</v>
      </c>
      <c r="K22" s="55">
        <v>4303</v>
      </c>
      <c r="L22" s="55" t="s">
        <v>134</v>
      </c>
      <c r="M22" s="56" t="s">
        <v>92</v>
      </c>
      <c r="N22" s="56"/>
      <c r="O22" s="57" t="s">
        <v>127</v>
      </c>
      <c r="P22" s="57" t="s">
        <v>135</v>
      </c>
    </row>
    <row r="23" spans="1:16" ht="12.75" customHeight="1" x14ac:dyDescent="0.2">
      <c r="A23" s="34" t="str">
        <f t="shared" si="0"/>
        <v> BBS 112 </v>
      </c>
      <c r="B23" s="2" t="str">
        <f t="shared" si="1"/>
        <v>I</v>
      </c>
      <c r="C23" s="34">
        <f t="shared" si="2"/>
        <v>50234.396000000001</v>
      </c>
      <c r="D23" t="str">
        <f t="shared" si="3"/>
        <v>vis</v>
      </c>
      <c r="E23">
        <f>VLOOKUP(C23,Active!C$21:E$973,3,FALSE)</f>
        <v>4847.0629687257378</v>
      </c>
      <c r="F23" s="2" t="s">
        <v>82</v>
      </c>
      <c r="G23" t="str">
        <f t="shared" si="4"/>
        <v>50234.396</v>
      </c>
      <c r="H23" s="34">
        <f t="shared" si="5"/>
        <v>4847</v>
      </c>
      <c r="I23" s="55" t="s">
        <v>136</v>
      </c>
      <c r="J23" s="56" t="s">
        <v>137</v>
      </c>
      <c r="K23" s="55">
        <v>4847</v>
      </c>
      <c r="L23" s="55" t="s">
        <v>138</v>
      </c>
      <c r="M23" s="56" t="s">
        <v>92</v>
      </c>
      <c r="N23" s="56"/>
      <c r="O23" s="57" t="s">
        <v>127</v>
      </c>
      <c r="P23" s="57" t="s">
        <v>139</v>
      </c>
    </row>
    <row r="24" spans="1:16" ht="12.75" customHeight="1" x14ac:dyDescent="0.2">
      <c r="A24" s="34" t="str">
        <f t="shared" si="0"/>
        <v> BBS 116 </v>
      </c>
      <c r="B24" s="2" t="str">
        <f t="shared" si="1"/>
        <v>I</v>
      </c>
      <c r="C24" s="34">
        <f t="shared" si="2"/>
        <v>50571.470999999998</v>
      </c>
      <c r="D24" t="str">
        <f t="shared" si="3"/>
        <v>vis</v>
      </c>
      <c r="E24">
        <f>VLOOKUP(C24,Active!C$21:E$973,3,FALSE)</f>
        <v>5030.0607721549059</v>
      </c>
      <c r="F24" s="2" t="s">
        <v>82</v>
      </c>
      <c r="G24" t="str">
        <f t="shared" si="4"/>
        <v>50571.471</v>
      </c>
      <c r="H24" s="34">
        <f t="shared" si="5"/>
        <v>5030</v>
      </c>
      <c r="I24" s="55" t="s">
        <v>140</v>
      </c>
      <c r="J24" s="56" t="s">
        <v>141</v>
      </c>
      <c r="K24" s="55">
        <v>5030</v>
      </c>
      <c r="L24" s="55" t="s">
        <v>142</v>
      </c>
      <c r="M24" s="56" t="s">
        <v>92</v>
      </c>
      <c r="N24" s="56"/>
      <c r="O24" s="57" t="s">
        <v>143</v>
      </c>
      <c r="P24" s="57" t="s">
        <v>144</v>
      </c>
    </row>
    <row r="25" spans="1:16" ht="12.75" customHeight="1" x14ac:dyDescent="0.2">
      <c r="A25" s="34" t="str">
        <f t="shared" si="0"/>
        <v> BBS 115 </v>
      </c>
      <c r="B25" s="2" t="str">
        <f t="shared" si="1"/>
        <v>I</v>
      </c>
      <c r="C25" s="34">
        <f t="shared" si="2"/>
        <v>50595.409</v>
      </c>
      <c r="D25" t="str">
        <f t="shared" si="3"/>
        <v>vis</v>
      </c>
      <c r="E25">
        <f>VLOOKUP(C25,Active!C$21:E$973,3,FALSE)</f>
        <v>5043.056697152274</v>
      </c>
      <c r="F25" s="2" t="s">
        <v>82</v>
      </c>
      <c r="G25" t="str">
        <f t="shared" si="4"/>
        <v>50595.409</v>
      </c>
      <c r="H25" s="34">
        <f t="shared" si="5"/>
        <v>5043</v>
      </c>
      <c r="I25" s="55" t="s">
        <v>145</v>
      </c>
      <c r="J25" s="56" t="s">
        <v>146</v>
      </c>
      <c r="K25" s="55">
        <v>5043</v>
      </c>
      <c r="L25" s="55" t="s">
        <v>147</v>
      </c>
      <c r="M25" s="56" t="s">
        <v>92</v>
      </c>
      <c r="N25" s="56"/>
      <c r="O25" s="57" t="s">
        <v>127</v>
      </c>
      <c r="P25" s="57" t="s">
        <v>148</v>
      </c>
    </row>
    <row r="26" spans="1:16" ht="12.75" customHeight="1" x14ac:dyDescent="0.2">
      <c r="A26" s="34" t="str">
        <f t="shared" si="0"/>
        <v>IBVS 5364 </v>
      </c>
      <c r="B26" s="2" t="str">
        <f t="shared" si="1"/>
        <v>I</v>
      </c>
      <c r="C26" s="34">
        <f t="shared" si="2"/>
        <v>52529.479099999997</v>
      </c>
      <c r="D26" t="str">
        <f t="shared" si="3"/>
        <v>vis</v>
      </c>
      <c r="E26">
        <f>VLOOKUP(C26,Active!C$21:E$973,3,FALSE)</f>
        <v>6093.062126145921</v>
      </c>
      <c r="F26" s="2" t="s">
        <v>82</v>
      </c>
      <c r="G26" t="str">
        <f t="shared" si="4"/>
        <v>52529.4791</v>
      </c>
      <c r="H26" s="34">
        <f t="shared" si="5"/>
        <v>6093</v>
      </c>
      <c r="I26" s="55" t="s">
        <v>149</v>
      </c>
      <c r="J26" s="56" t="s">
        <v>150</v>
      </c>
      <c r="K26" s="55">
        <v>6093</v>
      </c>
      <c r="L26" s="55" t="s">
        <v>151</v>
      </c>
      <c r="M26" s="56" t="s">
        <v>86</v>
      </c>
      <c r="N26" s="56" t="s">
        <v>87</v>
      </c>
      <c r="O26" s="57" t="s">
        <v>152</v>
      </c>
      <c r="P26" s="58" t="s">
        <v>153</v>
      </c>
    </row>
    <row r="27" spans="1:16" ht="12.75" customHeight="1" x14ac:dyDescent="0.2">
      <c r="A27" s="34" t="str">
        <f t="shared" si="0"/>
        <v>IBVS 5835 </v>
      </c>
      <c r="B27" s="2" t="str">
        <f t="shared" si="1"/>
        <v>I</v>
      </c>
      <c r="C27" s="34">
        <f t="shared" si="2"/>
        <v>54172.505799999999</v>
      </c>
      <c r="D27" t="str">
        <f t="shared" si="3"/>
        <v>vis</v>
      </c>
      <c r="E27">
        <f>VLOOKUP(C27,Active!C$21:E$973,3,FALSE)</f>
        <v>6985.0602781164844</v>
      </c>
      <c r="F27" s="2" t="s">
        <v>82</v>
      </c>
      <c r="G27" t="str">
        <f t="shared" si="4"/>
        <v>54172.5058</v>
      </c>
      <c r="H27" s="34">
        <f t="shared" si="5"/>
        <v>6985</v>
      </c>
      <c r="I27" s="55" t="s">
        <v>154</v>
      </c>
      <c r="J27" s="56" t="s">
        <v>155</v>
      </c>
      <c r="K27" s="55">
        <v>6985</v>
      </c>
      <c r="L27" s="55" t="s">
        <v>156</v>
      </c>
      <c r="M27" s="56" t="s">
        <v>157</v>
      </c>
      <c r="N27" s="56" t="s">
        <v>82</v>
      </c>
      <c r="O27" s="57" t="s">
        <v>158</v>
      </c>
      <c r="P27" s="58" t="s">
        <v>159</v>
      </c>
    </row>
    <row r="28" spans="1:16" ht="12.75" customHeight="1" x14ac:dyDescent="0.2">
      <c r="A28" s="34" t="str">
        <f t="shared" si="0"/>
        <v>BAVM 186 </v>
      </c>
      <c r="B28" s="2" t="str">
        <f t="shared" si="1"/>
        <v>I</v>
      </c>
      <c r="C28" s="34">
        <f t="shared" si="2"/>
        <v>54207.5026</v>
      </c>
      <c r="D28" t="str">
        <f t="shared" si="3"/>
        <v>vis</v>
      </c>
      <c r="E28">
        <f>VLOOKUP(C28,Active!C$21:E$973,3,FALSE)</f>
        <v>7004.0600186105885</v>
      </c>
      <c r="F28" s="2" t="s">
        <v>82</v>
      </c>
      <c r="G28" t="str">
        <f t="shared" si="4"/>
        <v>54207.5026</v>
      </c>
      <c r="H28" s="34">
        <f t="shared" si="5"/>
        <v>7004</v>
      </c>
      <c r="I28" s="55" t="s">
        <v>160</v>
      </c>
      <c r="J28" s="56" t="s">
        <v>161</v>
      </c>
      <c r="K28" s="55">
        <v>7004</v>
      </c>
      <c r="L28" s="55" t="s">
        <v>162</v>
      </c>
      <c r="M28" s="56" t="s">
        <v>157</v>
      </c>
      <c r="N28" s="56" t="s">
        <v>163</v>
      </c>
      <c r="O28" s="57" t="s">
        <v>164</v>
      </c>
      <c r="P28" s="58" t="s">
        <v>165</v>
      </c>
    </row>
    <row r="29" spans="1:16" ht="12.75" customHeight="1" x14ac:dyDescent="0.2">
      <c r="A29" s="34" t="str">
        <f t="shared" si="0"/>
        <v>BAVM 209 </v>
      </c>
      <c r="B29" s="2" t="str">
        <f t="shared" si="1"/>
        <v>I</v>
      </c>
      <c r="C29" s="34">
        <f t="shared" si="2"/>
        <v>54977.4614</v>
      </c>
      <c r="D29" t="str">
        <f t="shared" si="3"/>
        <v>vis</v>
      </c>
      <c r="E29">
        <f>VLOOKUP(C29,Active!C$21:E$973,3,FALSE)</f>
        <v>7422.0701621423223</v>
      </c>
      <c r="F29" s="2" t="s">
        <v>82</v>
      </c>
      <c r="G29" t="str">
        <f t="shared" si="4"/>
        <v>54977.4614</v>
      </c>
      <c r="H29" s="34">
        <f t="shared" si="5"/>
        <v>7422</v>
      </c>
      <c r="I29" s="55" t="s">
        <v>166</v>
      </c>
      <c r="J29" s="56" t="s">
        <v>167</v>
      </c>
      <c r="K29" s="55" t="s">
        <v>168</v>
      </c>
      <c r="L29" s="55" t="s">
        <v>169</v>
      </c>
      <c r="M29" s="56" t="s">
        <v>157</v>
      </c>
      <c r="N29" s="56" t="s">
        <v>170</v>
      </c>
      <c r="O29" s="57" t="s">
        <v>171</v>
      </c>
      <c r="P29" s="58" t="s">
        <v>172</v>
      </c>
    </row>
    <row r="30" spans="1:16" ht="12.75" customHeight="1" x14ac:dyDescent="0.2">
      <c r="A30" s="34" t="str">
        <f t="shared" si="0"/>
        <v>BAVM 220 </v>
      </c>
      <c r="B30" s="2" t="str">
        <f t="shared" si="1"/>
        <v>I</v>
      </c>
      <c r="C30" s="34">
        <f t="shared" si="2"/>
        <v>55408.4925</v>
      </c>
      <c r="D30" t="str">
        <f t="shared" si="3"/>
        <v>vis</v>
      </c>
      <c r="E30">
        <f>VLOOKUP(C30,Active!C$21:E$973,3,FALSE)</f>
        <v>7656.0766725915064</v>
      </c>
      <c r="F30" s="2" t="s">
        <v>82</v>
      </c>
      <c r="G30" t="str">
        <f t="shared" si="4"/>
        <v>55408.4925</v>
      </c>
      <c r="H30" s="34">
        <f t="shared" si="5"/>
        <v>7656</v>
      </c>
      <c r="I30" s="55" t="s">
        <v>173</v>
      </c>
      <c r="J30" s="56" t="s">
        <v>174</v>
      </c>
      <c r="K30" s="55" t="s">
        <v>175</v>
      </c>
      <c r="L30" s="55" t="s">
        <v>176</v>
      </c>
      <c r="M30" s="56" t="s">
        <v>157</v>
      </c>
      <c r="N30" s="56" t="s">
        <v>163</v>
      </c>
      <c r="O30" s="57" t="s">
        <v>177</v>
      </c>
      <c r="P30" s="58" t="s">
        <v>178</v>
      </c>
    </row>
    <row r="31" spans="1:16" ht="12.75" customHeight="1" x14ac:dyDescent="0.2">
      <c r="A31" s="34" t="str">
        <f t="shared" si="0"/>
        <v>IBVS 5992 </v>
      </c>
      <c r="B31" s="2" t="str">
        <f t="shared" si="1"/>
        <v>I</v>
      </c>
      <c r="C31" s="34">
        <f t="shared" si="2"/>
        <v>55730.833100000003</v>
      </c>
      <c r="D31" t="str">
        <f t="shared" si="3"/>
        <v>vis</v>
      </c>
      <c r="E31">
        <f>VLOOKUP(C31,Active!C$21:E$973,3,FALSE)</f>
        <v>7831.0751796182549</v>
      </c>
      <c r="F31" s="2" t="s">
        <v>82</v>
      </c>
      <c r="G31" t="str">
        <f t="shared" si="4"/>
        <v>55730.8331</v>
      </c>
      <c r="H31" s="34">
        <f t="shared" si="5"/>
        <v>7831</v>
      </c>
      <c r="I31" s="55" t="s">
        <v>179</v>
      </c>
      <c r="J31" s="56" t="s">
        <v>180</v>
      </c>
      <c r="K31" s="55" t="s">
        <v>181</v>
      </c>
      <c r="L31" s="55" t="s">
        <v>182</v>
      </c>
      <c r="M31" s="56" t="s">
        <v>157</v>
      </c>
      <c r="N31" s="56" t="s">
        <v>82</v>
      </c>
      <c r="O31" s="57" t="s">
        <v>183</v>
      </c>
      <c r="P31" s="58" t="s">
        <v>184</v>
      </c>
    </row>
    <row r="32" spans="1:16" ht="12.75" customHeight="1" x14ac:dyDescent="0.2">
      <c r="A32" s="34" t="str">
        <f t="shared" si="0"/>
        <v> KVB 22 </v>
      </c>
      <c r="B32" s="2" t="str">
        <f t="shared" si="1"/>
        <v>I</v>
      </c>
      <c r="C32" s="34">
        <f t="shared" si="2"/>
        <v>26631.316999999999</v>
      </c>
      <c r="D32" t="str">
        <f t="shared" si="3"/>
        <v>vis</v>
      </c>
      <c r="E32">
        <f>VLOOKUP(C32,Active!C$21:E$973,3,FALSE)</f>
        <v>-7967.0336304440607</v>
      </c>
      <c r="F32" s="2" t="s">
        <v>82</v>
      </c>
      <c r="G32" t="str">
        <f t="shared" si="4"/>
        <v>26631.317</v>
      </c>
      <c r="H32" s="34">
        <f t="shared" si="5"/>
        <v>-7967</v>
      </c>
      <c r="I32" s="55" t="s">
        <v>185</v>
      </c>
      <c r="J32" s="56" t="s">
        <v>186</v>
      </c>
      <c r="K32" s="55">
        <v>-7967</v>
      </c>
      <c r="L32" s="55" t="s">
        <v>187</v>
      </c>
      <c r="M32" s="56" t="s">
        <v>188</v>
      </c>
      <c r="N32" s="56"/>
      <c r="O32" s="57" t="s">
        <v>189</v>
      </c>
      <c r="P32" s="57" t="s">
        <v>42</v>
      </c>
    </row>
    <row r="33" spans="1:16" ht="12.75" customHeight="1" x14ac:dyDescent="0.2">
      <c r="A33" s="34" t="str">
        <f t="shared" si="0"/>
        <v> KVB 22 </v>
      </c>
      <c r="B33" s="2" t="str">
        <f t="shared" si="1"/>
        <v>I</v>
      </c>
      <c r="C33" s="34">
        <f t="shared" si="2"/>
        <v>26631.424999999999</v>
      </c>
      <c r="D33" t="str">
        <f t="shared" si="3"/>
        <v>vis</v>
      </c>
      <c r="E33">
        <f>VLOOKUP(C33,Active!C$21:E$973,3,FALSE)</f>
        <v>-7966.97499731265</v>
      </c>
      <c r="F33" s="2" t="s">
        <v>82</v>
      </c>
      <c r="G33" t="str">
        <f t="shared" si="4"/>
        <v>26631.425</v>
      </c>
      <c r="H33" s="34">
        <f t="shared" si="5"/>
        <v>-7967</v>
      </c>
      <c r="I33" s="55" t="s">
        <v>190</v>
      </c>
      <c r="J33" s="56" t="s">
        <v>191</v>
      </c>
      <c r="K33" s="55">
        <v>-7967</v>
      </c>
      <c r="L33" s="55" t="s">
        <v>192</v>
      </c>
      <c r="M33" s="56" t="s">
        <v>188</v>
      </c>
      <c r="N33" s="56"/>
      <c r="O33" s="57" t="s">
        <v>189</v>
      </c>
      <c r="P33" s="57" t="s">
        <v>42</v>
      </c>
    </row>
    <row r="34" spans="1:16" ht="12.75" customHeight="1" x14ac:dyDescent="0.2">
      <c r="A34" s="34" t="str">
        <f t="shared" si="0"/>
        <v> KVB 22 </v>
      </c>
      <c r="B34" s="2" t="str">
        <f t="shared" si="1"/>
        <v>I</v>
      </c>
      <c r="C34" s="34">
        <f t="shared" si="2"/>
        <v>26767.659</v>
      </c>
      <c r="D34" t="str">
        <f t="shared" si="3"/>
        <v>vis</v>
      </c>
      <c r="E34">
        <f>VLOOKUP(C34,Active!C$21:E$973,3,FALSE)</f>
        <v>-7893.0136452326396</v>
      </c>
      <c r="F34" s="2" t="s">
        <v>82</v>
      </c>
      <c r="G34" t="str">
        <f t="shared" si="4"/>
        <v>26767.659</v>
      </c>
      <c r="H34" s="34">
        <f t="shared" si="5"/>
        <v>-7893</v>
      </c>
      <c r="I34" s="55" t="s">
        <v>193</v>
      </c>
      <c r="J34" s="56" t="s">
        <v>194</v>
      </c>
      <c r="K34" s="55">
        <v>-7893</v>
      </c>
      <c r="L34" s="55" t="s">
        <v>195</v>
      </c>
      <c r="M34" s="56" t="s">
        <v>188</v>
      </c>
      <c r="N34" s="56"/>
      <c r="O34" s="57" t="s">
        <v>189</v>
      </c>
      <c r="P34" s="57" t="s">
        <v>42</v>
      </c>
    </row>
    <row r="35" spans="1:16" ht="12.75" customHeight="1" x14ac:dyDescent="0.2">
      <c r="A35" s="34" t="str">
        <f t="shared" si="0"/>
        <v> KVB 22 </v>
      </c>
      <c r="B35" s="2" t="str">
        <f t="shared" si="1"/>
        <v>I</v>
      </c>
      <c r="C35" s="34">
        <f t="shared" si="2"/>
        <v>26863.417000000001</v>
      </c>
      <c r="D35" t="str">
        <f t="shared" si="3"/>
        <v>vis</v>
      </c>
      <c r="E35">
        <f>VLOOKUP(C35,Active!C$21:E$973,3,FALSE)</f>
        <v>-7841.0266878469811</v>
      </c>
      <c r="F35" s="2" t="s">
        <v>82</v>
      </c>
      <c r="G35" t="str">
        <f t="shared" si="4"/>
        <v>26863.417</v>
      </c>
      <c r="H35" s="34">
        <f t="shared" si="5"/>
        <v>-7841</v>
      </c>
      <c r="I35" s="55" t="s">
        <v>196</v>
      </c>
      <c r="J35" s="56" t="s">
        <v>197</v>
      </c>
      <c r="K35" s="55">
        <v>-7841</v>
      </c>
      <c r="L35" s="55" t="s">
        <v>198</v>
      </c>
      <c r="M35" s="56" t="s">
        <v>188</v>
      </c>
      <c r="N35" s="56"/>
      <c r="O35" s="57" t="s">
        <v>189</v>
      </c>
      <c r="P35" s="57" t="s">
        <v>42</v>
      </c>
    </row>
    <row r="36" spans="1:16" ht="12.75" customHeight="1" x14ac:dyDescent="0.2">
      <c r="A36" s="34" t="str">
        <f t="shared" si="0"/>
        <v> KVB 22 </v>
      </c>
      <c r="B36" s="2" t="str">
        <f t="shared" si="1"/>
        <v>I</v>
      </c>
      <c r="C36" s="34">
        <f t="shared" si="2"/>
        <v>27596.526000000002</v>
      </c>
      <c r="D36" t="str">
        <f t="shared" si="3"/>
        <v>vis</v>
      </c>
      <c r="E36">
        <f>VLOOKUP(C36,Active!C$21:E$973,3,FALSE)</f>
        <v>-7443.0222773325404</v>
      </c>
      <c r="F36" s="2" t="s">
        <v>82</v>
      </c>
      <c r="G36" t="str">
        <f t="shared" si="4"/>
        <v>27596.526</v>
      </c>
      <c r="H36" s="34">
        <f t="shared" si="5"/>
        <v>-7443</v>
      </c>
      <c r="I36" s="55" t="s">
        <v>199</v>
      </c>
      <c r="J36" s="56" t="s">
        <v>200</v>
      </c>
      <c r="K36" s="55">
        <v>-7443</v>
      </c>
      <c r="L36" s="55" t="s">
        <v>201</v>
      </c>
      <c r="M36" s="56" t="s">
        <v>188</v>
      </c>
      <c r="N36" s="56"/>
      <c r="O36" s="57" t="s">
        <v>189</v>
      </c>
      <c r="P36" s="57" t="s">
        <v>42</v>
      </c>
    </row>
    <row r="37" spans="1:16" ht="12.75" customHeight="1" x14ac:dyDescent="0.2">
      <c r="A37" s="34" t="str">
        <f t="shared" si="0"/>
        <v> KVB 22 </v>
      </c>
      <c r="B37" s="2" t="str">
        <f t="shared" si="1"/>
        <v>I</v>
      </c>
      <c r="C37" s="34">
        <f t="shared" si="2"/>
        <v>28250.49</v>
      </c>
      <c r="D37" t="str">
        <f t="shared" si="3"/>
        <v>vis</v>
      </c>
      <c r="E37">
        <f>VLOOKUP(C37,Active!C$21:E$973,3,FALSE)</f>
        <v>-7087.9856370544021</v>
      </c>
      <c r="F37" s="2" t="s">
        <v>82</v>
      </c>
      <c r="G37" t="str">
        <f t="shared" si="4"/>
        <v>28250.490</v>
      </c>
      <c r="H37" s="34">
        <f t="shared" si="5"/>
        <v>-7088</v>
      </c>
      <c r="I37" s="55" t="s">
        <v>202</v>
      </c>
      <c r="J37" s="56" t="s">
        <v>203</v>
      </c>
      <c r="K37" s="55">
        <v>-7088</v>
      </c>
      <c r="L37" s="55" t="s">
        <v>204</v>
      </c>
      <c r="M37" s="56" t="s">
        <v>188</v>
      </c>
      <c r="N37" s="56"/>
      <c r="O37" s="57" t="s">
        <v>189</v>
      </c>
      <c r="P37" s="57" t="s">
        <v>42</v>
      </c>
    </row>
    <row r="38" spans="1:16" ht="12.75" customHeight="1" x14ac:dyDescent="0.2">
      <c r="A38" s="34" t="str">
        <f t="shared" si="0"/>
        <v> KVB 22 </v>
      </c>
      <c r="B38" s="2" t="str">
        <f t="shared" si="1"/>
        <v>I</v>
      </c>
      <c r="C38" s="34">
        <f t="shared" si="2"/>
        <v>28309.455000000002</v>
      </c>
      <c r="D38" t="str">
        <f t="shared" si="3"/>
        <v>vis</v>
      </c>
      <c r="E38">
        <f>VLOOKUP(C38,Active!C$21:E$973,3,FALSE)</f>
        <v>-7055.9735760021113</v>
      </c>
      <c r="F38" s="2" t="s">
        <v>82</v>
      </c>
      <c r="G38" t="str">
        <f t="shared" si="4"/>
        <v>28309.455</v>
      </c>
      <c r="H38" s="34">
        <f t="shared" si="5"/>
        <v>-7056</v>
      </c>
      <c r="I38" s="55" t="s">
        <v>205</v>
      </c>
      <c r="J38" s="56" t="s">
        <v>206</v>
      </c>
      <c r="K38" s="55">
        <v>-7056</v>
      </c>
      <c r="L38" s="55" t="s">
        <v>207</v>
      </c>
      <c r="M38" s="56" t="s">
        <v>188</v>
      </c>
      <c r="N38" s="56"/>
      <c r="O38" s="57" t="s">
        <v>189</v>
      </c>
      <c r="P38" s="57" t="s">
        <v>42</v>
      </c>
    </row>
    <row r="39" spans="1:16" ht="12.75" customHeight="1" x14ac:dyDescent="0.2">
      <c r="A39" s="34" t="str">
        <f t="shared" si="0"/>
        <v> KVB 22 </v>
      </c>
      <c r="B39" s="2" t="str">
        <f t="shared" si="1"/>
        <v>I</v>
      </c>
      <c r="C39" s="34">
        <f t="shared" si="2"/>
        <v>28423.557000000001</v>
      </c>
      <c r="D39" t="str">
        <f t="shared" si="3"/>
        <v>vis</v>
      </c>
      <c r="E39">
        <f>VLOOKUP(C39,Active!C$21:E$973,3,FALSE)</f>
        <v>-6994.0276726664297</v>
      </c>
      <c r="F39" s="2" t="s">
        <v>82</v>
      </c>
      <c r="G39" t="str">
        <f t="shared" si="4"/>
        <v>28423.557</v>
      </c>
      <c r="H39" s="34">
        <f t="shared" si="5"/>
        <v>-6994</v>
      </c>
      <c r="I39" s="55" t="s">
        <v>208</v>
      </c>
      <c r="J39" s="56" t="s">
        <v>209</v>
      </c>
      <c r="K39" s="55">
        <v>-6994</v>
      </c>
      <c r="L39" s="55" t="s">
        <v>210</v>
      </c>
      <c r="M39" s="56" t="s">
        <v>188</v>
      </c>
      <c r="N39" s="56"/>
      <c r="O39" s="57" t="s">
        <v>189</v>
      </c>
      <c r="P39" s="57" t="s">
        <v>42</v>
      </c>
    </row>
    <row r="40" spans="1:16" ht="12.75" customHeight="1" x14ac:dyDescent="0.2">
      <c r="A40" s="34" t="str">
        <f t="shared" si="0"/>
        <v> KVB 22 </v>
      </c>
      <c r="B40" s="2" t="str">
        <f t="shared" si="1"/>
        <v>I</v>
      </c>
      <c r="C40" s="34">
        <f t="shared" si="2"/>
        <v>28425.356</v>
      </c>
      <c r="D40" t="str">
        <f t="shared" si="3"/>
        <v>vis</v>
      </c>
      <c r="E40">
        <f>VLOOKUP(C40,Active!C$21:E$973,3,FALSE)</f>
        <v>-6993.0509967089456</v>
      </c>
      <c r="F40" s="2" t="s">
        <v>82</v>
      </c>
      <c r="G40" t="str">
        <f t="shared" si="4"/>
        <v>28425.356</v>
      </c>
      <c r="H40" s="34">
        <f t="shared" si="5"/>
        <v>-6993</v>
      </c>
      <c r="I40" s="55" t="s">
        <v>211</v>
      </c>
      <c r="J40" s="56" t="s">
        <v>212</v>
      </c>
      <c r="K40" s="55">
        <v>-6993</v>
      </c>
      <c r="L40" s="55" t="s">
        <v>213</v>
      </c>
      <c r="M40" s="56" t="s">
        <v>188</v>
      </c>
      <c r="N40" s="56"/>
      <c r="O40" s="57" t="s">
        <v>189</v>
      </c>
      <c r="P40" s="57" t="s">
        <v>42</v>
      </c>
    </row>
    <row r="41" spans="1:16" ht="12.75" customHeight="1" x14ac:dyDescent="0.2">
      <c r="A41" s="34" t="str">
        <f t="shared" si="0"/>
        <v> KVB 22 </v>
      </c>
      <c r="B41" s="2" t="str">
        <f t="shared" si="1"/>
        <v>I</v>
      </c>
      <c r="C41" s="34">
        <f t="shared" si="2"/>
        <v>28425.407999999999</v>
      </c>
      <c r="D41" t="str">
        <f t="shared" si="3"/>
        <v>vis</v>
      </c>
      <c r="E41">
        <f>VLOOKUP(C41,Active!C$21:E$973,3,FALSE)</f>
        <v>-6993.0227659419697</v>
      </c>
      <c r="F41" s="2" t="s">
        <v>82</v>
      </c>
      <c r="G41" t="str">
        <f t="shared" si="4"/>
        <v>28425.408</v>
      </c>
      <c r="H41" s="34">
        <f t="shared" si="5"/>
        <v>-6993</v>
      </c>
      <c r="I41" s="55" t="s">
        <v>214</v>
      </c>
      <c r="J41" s="56" t="s">
        <v>215</v>
      </c>
      <c r="K41" s="55">
        <v>-6993</v>
      </c>
      <c r="L41" s="55" t="s">
        <v>216</v>
      </c>
      <c r="M41" s="56" t="s">
        <v>188</v>
      </c>
      <c r="N41" s="56"/>
      <c r="O41" s="57" t="s">
        <v>189</v>
      </c>
      <c r="P41" s="57" t="s">
        <v>42</v>
      </c>
    </row>
    <row r="42" spans="1:16" ht="12.75" customHeight="1" x14ac:dyDescent="0.2">
      <c r="A42" s="34" t="str">
        <f t="shared" si="0"/>
        <v> KVB 22 </v>
      </c>
      <c r="B42" s="2" t="str">
        <f t="shared" si="1"/>
        <v>I</v>
      </c>
      <c r="C42" s="34">
        <f t="shared" si="2"/>
        <v>28460.337</v>
      </c>
      <c r="D42" t="str">
        <f t="shared" si="3"/>
        <v>vis</v>
      </c>
      <c r="E42">
        <f>VLOOKUP(C42,Active!C$21:E$973,3,FALSE)</f>
        <v>-6974.059834024808</v>
      </c>
      <c r="F42" s="2" t="s">
        <v>82</v>
      </c>
      <c r="G42" t="str">
        <f t="shared" si="4"/>
        <v>28460.337</v>
      </c>
      <c r="H42" s="34">
        <f t="shared" si="5"/>
        <v>-6974</v>
      </c>
      <c r="I42" s="55" t="s">
        <v>217</v>
      </c>
      <c r="J42" s="56" t="s">
        <v>218</v>
      </c>
      <c r="K42" s="55">
        <v>-6974</v>
      </c>
      <c r="L42" s="55" t="s">
        <v>219</v>
      </c>
      <c r="M42" s="56" t="s">
        <v>188</v>
      </c>
      <c r="N42" s="56"/>
      <c r="O42" s="57" t="s">
        <v>189</v>
      </c>
      <c r="P42" s="57" t="s">
        <v>42</v>
      </c>
    </row>
    <row r="43" spans="1:16" ht="12.75" customHeight="1" x14ac:dyDescent="0.2">
      <c r="A43" s="34" t="str">
        <f t="shared" ref="A43:A74" si="6">P43</f>
        <v> KVB 22 </v>
      </c>
      <c r="B43" s="2" t="str">
        <f t="shared" ref="B43:B74" si="7">IF(H43=INT(H43),"I","II")</f>
        <v>I</v>
      </c>
      <c r="C43" s="34">
        <f t="shared" ref="C43:C74" si="8">1*G43</f>
        <v>29077.429</v>
      </c>
      <c r="D43" t="str">
        <f t="shared" ref="D43:D74" si="9">VLOOKUP(F43,I$1:J$5,2,FALSE)</f>
        <v>vis</v>
      </c>
      <c r="E43">
        <f>VLOOKUP(C43,Active!C$21:E$973,3,FALSE)</f>
        <v>-6639.0409791298634</v>
      </c>
      <c r="F43" s="2" t="s">
        <v>82</v>
      </c>
      <c r="G43" t="str">
        <f t="shared" ref="G43:G74" si="10">MID(I43,3,LEN(I43)-3)</f>
        <v>29077.429</v>
      </c>
      <c r="H43" s="34">
        <f t="shared" ref="H43:H74" si="11">1*K43</f>
        <v>-6639</v>
      </c>
      <c r="I43" s="55" t="s">
        <v>220</v>
      </c>
      <c r="J43" s="56" t="s">
        <v>221</v>
      </c>
      <c r="K43" s="55">
        <v>-6639</v>
      </c>
      <c r="L43" s="55" t="s">
        <v>222</v>
      </c>
      <c r="M43" s="56" t="s">
        <v>188</v>
      </c>
      <c r="N43" s="56"/>
      <c r="O43" s="57" t="s">
        <v>189</v>
      </c>
      <c r="P43" s="57" t="s">
        <v>42</v>
      </c>
    </row>
    <row r="44" spans="1:16" ht="12.75" customHeight="1" x14ac:dyDescent="0.2">
      <c r="A44" s="34" t="str">
        <f t="shared" si="6"/>
        <v> KVB 22 </v>
      </c>
      <c r="B44" s="2" t="str">
        <f t="shared" si="7"/>
        <v>I</v>
      </c>
      <c r="C44" s="34">
        <f t="shared" si="8"/>
        <v>29112.420999999998</v>
      </c>
      <c r="D44" t="str">
        <f t="shared" si="9"/>
        <v>vis</v>
      </c>
      <c r="E44">
        <f>VLOOKUP(C44,Active!C$21:E$973,3,FALSE)</f>
        <v>-6620.0438445527125</v>
      </c>
      <c r="F44" s="2" t="s">
        <v>82</v>
      </c>
      <c r="G44" t="str">
        <f t="shared" si="10"/>
        <v>29112.421</v>
      </c>
      <c r="H44" s="34">
        <f t="shared" si="11"/>
        <v>-6620</v>
      </c>
      <c r="I44" s="55" t="s">
        <v>223</v>
      </c>
      <c r="J44" s="56" t="s">
        <v>224</v>
      </c>
      <c r="K44" s="55">
        <v>-6620</v>
      </c>
      <c r="L44" s="55" t="s">
        <v>225</v>
      </c>
      <c r="M44" s="56" t="s">
        <v>188</v>
      </c>
      <c r="N44" s="56"/>
      <c r="O44" s="57" t="s">
        <v>189</v>
      </c>
      <c r="P44" s="57" t="s">
        <v>42</v>
      </c>
    </row>
    <row r="45" spans="1:16" ht="12.75" customHeight="1" x14ac:dyDescent="0.2">
      <c r="A45" s="34" t="str">
        <f t="shared" si="6"/>
        <v> KVB 22 </v>
      </c>
      <c r="B45" s="2" t="str">
        <f t="shared" si="7"/>
        <v>I</v>
      </c>
      <c r="C45" s="34">
        <f t="shared" si="8"/>
        <v>29195.439999999999</v>
      </c>
      <c r="D45" t="str">
        <f t="shared" si="9"/>
        <v>vis</v>
      </c>
      <c r="E45">
        <f>VLOOKUP(C45,Active!C$21:E$973,3,FALSE)</f>
        <v>-6574.9728821767249</v>
      </c>
      <c r="F45" s="2" t="s">
        <v>82</v>
      </c>
      <c r="G45" t="str">
        <f t="shared" si="10"/>
        <v>29195.440</v>
      </c>
      <c r="H45" s="34">
        <f t="shared" si="11"/>
        <v>-6575</v>
      </c>
      <c r="I45" s="55" t="s">
        <v>226</v>
      </c>
      <c r="J45" s="56" t="s">
        <v>227</v>
      </c>
      <c r="K45" s="55">
        <v>-6575</v>
      </c>
      <c r="L45" s="55" t="s">
        <v>228</v>
      </c>
      <c r="M45" s="56" t="s">
        <v>188</v>
      </c>
      <c r="N45" s="56"/>
      <c r="O45" s="57" t="s">
        <v>189</v>
      </c>
      <c r="P45" s="57" t="s">
        <v>42</v>
      </c>
    </row>
    <row r="46" spans="1:16" ht="12.75" customHeight="1" x14ac:dyDescent="0.2">
      <c r="A46" s="34" t="str">
        <f t="shared" si="6"/>
        <v> KVB 22 </v>
      </c>
      <c r="B46" s="2" t="str">
        <f t="shared" si="7"/>
        <v>I</v>
      </c>
      <c r="C46" s="34">
        <f t="shared" si="8"/>
        <v>29313.267</v>
      </c>
      <c r="D46" t="str">
        <f t="shared" si="9"/>
        <v>vis</v>
      </c>
      <c r="E46">
        <f>VLOOKUP(C46,Active!C$21:E$973,3,FALSE)</f>
        <v>-6511.0046787067286</v>
      </c>
      <c r="F46" s="2" t="s">
        <v>82</v>
      </c>
      <c r="G46" t="str">
        <f t="shared" si="10"/>
        <v>29313.267</v>
      </c>
      <c r="H46" s="34">
        <f t="shared" si="11"/>
        <v>-6511</v>
      </c>
      <c r="I46" s="55" t="s">
        <v>229</v>
      </c>
      <c r="J46" s="56" t="s">
        <v>230</v>
      </c>
      <c r="K46" s="55">
        <v>-6511</v>
      </c>
      <c r="L46" s="55" t="s">
        <v>231</v>
      </c>
      <c r="M46" s="56" t="s">
        <v>188</v>
      </c>
      <c r="N46" s="56"/>
      <c r="O46" s="57" t="s">
        <v>189</v>
      </c>
      <c r="P46" s="57" t="s">
        <v>42</v>
      </c>
    </row>
    <row r="47" spans="1:16" ht="12.75" customHeight="1" x14ac:dyDescent="0.2">
      <c r="A47" s="34" t="str">
        <f t="shared" si="6"/>
        <v> KVB 23 </v>
      </c>
      <c r="B47" s="2" t="str">
        <f t="shared" si="7"/>
        <v>I</v>
      </c>
      <c r="C47" s="34">
        <f t="shared" si="8"/>
        <v>30254.483</v>
      </c>
      <c r="D47" t="str">
        <f t="shared" si="9"/>
        <v>vis</v>
      </c>
      <c r="E47">
        <f>VLOOKUP(C47,Active!C$21:E$973,3,FALSE)</f>
        <v>-6000.0191100576467</v>
      </c>
      <c r="F47" s="2" t="s">
        <v>82</v>
      </c>
      <c r="G47" t="str">
        <f t="shared" si="10"/>
        <v>30254.483</v>
      </c>
      <c r="H47" s="34">
        <f t="shared" si="11"/>
        <v>-6000</v>
      </c>
      <c r="I47" s="55" t="s">
        <v>232</v>
      </c>
      <c r="J47" s="56" t="s">
        <v>233</v>
      </c>
      <c r="K47" s="55">
        <v>-6000</v>
      </c>
      <c r="L47" s="55" t="s">
        <v>234</v>
      </c>
      <c r="M47" s="56" t="s">
        <v>188</v>
      </c>
      <c r="N47" s="56"/>
      <c r="O47" s="57" t="s">
        <v>189</v>
      </c>
      <c r="P47" s="57" t="s">
        <v>44</v>
      </c>
    </row>
    <row r="48" spans="1:16" ht="12.75" customHeight="1" x14ac:dyDescent="0.2">
      <c r="A48" s="34" t="str">
        <f t="shared" si="6"/>
        <v> KVB 23 </v>
      </c>
      <c r="B48" s="2" t="str">
        <f t="shared" si="7"/>
        <v>I</v>
      </c>
      <c r="C48" s="34">
        <f t="shared" si="8"/>
        <v>34662.383000000002</v>
      </c>
      <c r="D48" t="str">
        <f t="shared" si="9"/>
        <v>vis</v>
      </c>
      <c r="E48">
        <f>VLOOKUP(C48,Active!C$21:E$973,3,FALSE)</f>
        <v>-3606.9729994429858</v>
      </c>
      <c r="F48" s="2" t="s">
        <v>82</v>
      </c>
      <c r="G48" t="str">
        <f t="shared" si="10"/>
        <v>34662.383</v>
      </c>
      <c r="H48" s="34">
        <f t="shared" si="11"/>
        <v>-3607</v>
      </c>
      <c r="I48" s="55" t="s">
        <v>235</v>
      </c>
      <c r="J48" s="56" t="s">
        <v>236</v>
      </c>
      <c r="K48" s="55">
        <v>-3607</v>
      </c>
      <c r="L48" s="55" t="s">
        <v>228</v>
      </c>
      <c r="M48" s="56" t="s">
        <v>188</v>
      </c>
      <c r="N48" s="56"/>
      <c r="O48" s="57" t="s">
        <v>189</v>
      </c>
      <c r="P48" s="57" t="s">
        <v>44</v>
      </c>
    </row>
    <row r="49" spans="1:16" ht="12.75" customHeight="1" x14ac:dyDescent="0.2">
      <c r="A49" s="34" t="str">
        <f t="shared" si="6"/>
        <v> KVB 23 </v>
      </c>
      <c r="B49" s="2" t="str">
        <f t="shared" si="7"/>
        <v>I</v>
      </c>
      <c r="C49" s="34">
        <f t="shared" si="8"/>
        <v>35314.406000000003</v>
      </c>
      <c r="D49" t="str">
        <f t="shared" si="9"/>
        <v>vis</v>
      </c>
      <c r="E49">
        <f>VLOOKUP(C49,Active!C$21:E$973,3,FALSE)</f>
        <v>-3252.9901268321496</v>
      </c>
      <c r="F49" s="2" t="s">
        <v>82</v>
      </c>
      <c r="G49" t="str">
        <f t="shared" si="10"/>
        <v>35314.406</v>
      </c>
      <c r="H49" s="34">
        <f t="shared" si="11"/>
        <v>-3253</v>
      </c>
      <c r="I49" s="55" t="s">
        <v>237</v>
      </c>
      <c r="J49" s="56" t="s">
        <v>238</v>
      </c>
      <c r="K49" s="55">
        <v>-3253</v>
      </c>
      <c r="L49" s="55" t="s">
        <v>239</v>
      </c>
      <c r="M49" s="56" t="s">
        <v>188</v>
      </c>
      <c r="N49" s="56"/>
      <c r="O49" s="57" t="s">
        <v>189</v>
      </c>
      <c r="P49" s="57" t="s">
        <v>44</v>
      </c>
    </row>
    <row r="50" spans="1:16" ht="12.75" customHeight="1" x14ac:dyDescent="0.2">
      <c r="A50" s="34" t="str">
        <f t="shared" si="6"/>
        <v> KVB 23 </v>
      </c>
      <c r="B50" s="2" t="str">
        <f t="shared" si="7"/>
        <v>I</v>
      </c>
      <c r="C50" s="34">
        <f t="shared" si="8"/>
        <v>35699.410000000003</v>
      </c>
      <c r="D50" t="str">
        <f t="shared" si="9"/>
        <v>vis</v>
      </c>
      <c r="E50">
        <f>VLOOKUP(C50,Active!C$21:E$973,3,FALSE)</f>
        <v>-3043.9716997419055</v>
      </c>
      <c r="F50" s="2" t="s">
        <v>82</v>
      </c>
      <c r="G50" t="str">
        <f t="shared" si="10"/>
        <v>35699.410</v>
      </c>
      <c r="H50" s="34">
        <f t="shared" si="11"/>
        <v>-3044</v>
      </c>
      <c r="I50" s="55" t="s">
        <v>240</v>
      </c>
      <c r="J50" s="56" t="s">
        <v>241</v>
      </c>
      <c r="K50" s="55">
        <v>-3044</v>
      </c>
      <c r="L50" s="55" t="s">
        <v>242</v>
      </c>
      <c r="M50" s="56" t="s">
        <v>188</v>
      </c>
      <c r="N50" s="56"/>
      <c r="O50" s="57" t="s">
        <v>189</v>
      </c>
      <c r="P50" s="57" t="s">
        <v>44</v>
      </c>
    </row>
    <row r="51" spans="1:16" ht="12.75" customHeight="1" x14ac:dyDescent="0.2">
      <c r="A51" s="34" t="str">
        <f t="shared" si="6"/>
        <v> VB 11 </v>
      </c>
      <c r="B51" s="2" t="str">
        <f t="shared" si="7"/>
        <v>I</v>
      </c>
      <c r="C51" s="34">
        <f t="shared" si="8"/>
        <v>37399.538999999997</v>
      </c>
      <c r="D51" t="str">
        <f t="shared" si="9"/>
        <v>vis</v>
      </c>
      <c r="E51">
        <f>VLOOKUP(C51,Active!C$21:E$973,3,FALSE)</f>
        <v>-2120.9727453660857</v>
      </c>
      <c r="F51" s="2" t="s">
        <v>82</v>
      </c>
      <c r="G51" t="str">
        <f t="shared" si="10"/>
        <v>37399.539</v>
      </c>
      <c r="H51" s="34">
        <f t="shared" si="11"/>
        <v>-2121</v>
      </c>
      <c r="I51" s="55" t="s">
        <v>243</v>
      </c>
      <c r="J51" s="56" t="s">
        <v>244</v>
      </c>
      <c r="K51" s="55">
        <v>-2121</v>
      </c>
      <c r="L51" s="55" t="s">
        <v>228</v>
      </c>
      <c r="M51" s="56" t="s">
        <v>188</v>
      </c>
      <c r="N51" s="56"/>
      <c r="O51" s="57" t="s">
        <v>245</v>
      </c>
      <c r="P51" s="57" t="s">
        <v>45</v>
      </c>
    </row>
    <row r="52" spans="1:16" ht="12.75" customHeight="1" x14ac:dyDescent="0.2">
      <c r="A52" s="34" t="str">
        <f t="shared" si="6"/>
        <v> GEOS 20 </v>
      </c>
      <c r="B52" s="2" t="str">
        <f t="shared" si="7"/>
        <v>I</v>
      </c>
      <c r="C52" s="34">
        <f t="shared" si="8"/>
        <v>38567.292000000001</v>
      </c>
      <c r="D52" t="str">
        <f t="shared" si="9"/>
        <v>vis</v>
      </c>
      <c r="E52">
        <f>VLOOKUP(C52,Active!C$21:E$973,3,FALSE)</f>
        <v>-1487.0003832869525</v>
      </c>
      <c r="F52" s="2" t="s">
        <v>82</v>
      </c>
      <c r="G52" t="str">
        <f t="shared" si="10"/>
        <v>38567.292</v>
      </c>
      <c r="H52" s="34">
        <f t="shared" si="11"/>
        <v>-1487</v>
      </c>
      <c r="I52" s="55" t="s">
        <v>246</v>
      </c>
      <c r="J52" s="56" t="s">
        <v>247</v>
      </c>
      <c r="K52" s="55">
        <v>-1487</v>
      </c>
      <c r="L52" s="55" t="s">
        <v>248</v>
      </c>
      <c r="M52" s="56" t="s">
        <v>249</v>
      </c>
      <c r="N52" s="56"/>
      <c r="O52" s="57" t="s">
        <v>250</v>
      </c>
      <c r="P52" s="57" t="s">
        <v>46</v>
      </c>
    </row>
    <row r="53" spans="1:16" ht="12.75" customHeight="1" x14ac:dyDescent="0.2">
      <c r="A53" s="34" t="str">
        <f t="shared" si="6"/>
        <v> GEOS 20 </v>
      </c>
      <c r="B53" s="2" t="str">
        <f t="shared" si="7"/>
        <v>I</v>
      </c>
      <c r="C53" s="34">
        <f t="shared" si="8"/>
        <v>39136.457000000002</v>
      </c>
      <c r="D53" t="str">
        <f t="shared" si="9"/>
        <v>vis</v>
      </c>
      <c r="E53">
        <f>VLOOKUP(C53,Active!C$21:E$973,3,FALSE)</f>
        <v>-1178.0010662543532</v>
      </c>
      <c r="F53" s="2" t="s">
        <v>82</v>
      </c>
      <c r="G53" t="str">
        <f t="shared" si="10"/>
        <v>39136.457</v>
      </c>
      <c r="H53" s="34">
        <f t="shared" si="11"/>
        <v>-1178</v>
      </c>
      <c r="I53" s="55" t="s">
        <v>251</v>
      </c>
      <c r="J53" s="56" t="s">
        <v>252</v>
      </c>
      <c r="K53" s="55">
        <v>-1178</v>
      </c>
      <c r="L53" s="55" t="s">
        <v>253</v>
      </c>
      <c r="M53" s="56" t="s">
        <v>249</v>
      </c>
      <c r="N53" s="56"/>
      <c r="O53" s="57" t="s">
        <v>250</v>
      </c>
      <c r="P53" s="57" t="s">
        <v>46</v>
      </c>
    </row>
    <row r="54" spans="1:16" ht="12.75" customHeight="1" x14ac:dyDescent="0.2">
      <c r="A54" s="34" t="str">
        <f t="shared" si="6"/>
        <v> GEOS 20 </v>
      </c>
      <c r="B54" s="2" t="str">
        <f t="shared" si="7"/>
        <v>I</v>
      </c>
      <c r="C54" s="34">
        <f t="shared" si="8"/>
        <v>39707.453999999998</v>
      </c>
      <c r="D54" t="str">
        <f t="shared" si="9"/>
        <v>vis</v>
      </c>
      <c r="E54">
        <f>VLOOKUP(C54,Active!C$21:E$973,3,FALSE)</f>
        <v>-868.00715758522983</v>
      </c>
      <c r="F54" s="2" t="s">
        <v>82</v>
      </c>
      <c r="G54" t="str">
        <f t="shared" si="10"/>
        <v>39707.454</v>
      </c>
      <c r="H54" s="34">
        <f t="shared" si="11"/>
        <v>-868</v>
      </c>
      <c r="I54" s="55" t="s">
        <v>254</v>
      </c>
      <c r="J54" s="56" t="s">
        <v>255</v>
      </c>
      <c r="K54" s="55">
        <v>-868</v>
      </c>
      <c r="L54" s="55" t="s">
        <v>256</v>
      </c>
      <c r="M54" s="56" t="s">
        <v>249</v>
      </c>
      <c r="N54" s="56"/>
      <c r="O54" s="57" t="s">
        <v>250</v>
      </c>
      <c r="P54" s="57" t="s">
        <v>46</v>
      </c>
    </row>
    <row r="55" spans="1:16" ht="12.75" customHeight="1" x14ac:dyDescent="0.2">
      <c r="A55" s="34" t="str">
        <f t="shared" si="6"/>
        <v> GEOS 20 </v>
      </c>
      <c r="B55" s="2" t="str">
        <f t="shared" si="7"/>
        <v>I</v>
      </c>
      <c r="C55" s="34">
        <f t="shared" si="8"/>
        <v>40464.489000000001</v>
      </c>
      <c r="D55" t="str">
        <f t="shared" si="9"/>
        <v>vis</v>
      </c>
      <c r="E55">
        <f>VLOOKUP(C55,Active!C$21:E$973,3,FALSE)</f>
        <v>-457.01333686579943</v>
      </c>
      <c r="F55" s="2" t="s">
        <v>82</v>
      </c>
      <c r="G55" t="str">
        <f t="shared" si="10"/>
        <v>40464.489</v>
      </c>
      <c r="H55" s="34">
        <f t="shared" si="11"/>
        <v>-457</v>
      </c>
      <c r="I55" s="55" t="s">
        <v>257</v>
      </c>
      <c r="J55" s="56" t="s">
        <v>258</v>
      </c>
      <c r="K55" s="55">
        <v>-457</v>
      </c>
      <c r="L55" s="55" t="s">
        <v>195</v>
      </c>
      <c r="M55" s="56" t="s">
        <v>249</v>
      </c>
      <c r="N55" s="56"/>
      <c r="O55" s="57" t="s">
        <v>250</v>
      </c>
      <c r="P55" s="57" t="s">
        <v>46</v>
      </c>
    </row>
    <row r="56" spans="1:16" ht="12.75" customHeight="1" x14ac:dyDescent="0.2">
      <c r="A56" s="34" t="str">
        <f t="shared" si="6"/>
        <v> AAPS 29.333 </v>
      </c>
      <c r="B56" s="2" t="str">
        <f t="shared" si="7"/>
        <v>I</v>
      </c>
      <c r="C56" s="34">
        <f t="shared" si="8"/>
        <v>41713.370600000002</v>
      </c>
      <c r="D56" t="str">
        <f t="shared" si="9"/>
        <v>vis</v>
      </c>
      <c r="E56">
        <f>VLOOKUP(C56,Active!C$21:E$973,3,FALSE)</f>
        <v>221.0036906298821</v>
      </c>
      <c r="F56" s="2" t="s">
        <v>82</v>
      </c>
      <c r="G56" t="str">
        <f t="shared" si="10"/>
        <v>41713.3706</v>
      </c>
      <c r="H56" s="34">
        <f t="shared" si="11"/>
        <v>221</v>
      </c>
      <c r="I56" s="55" t="s">
        <v>259</v>
      </c>
      <c r="J56" s="56" t="s">
        <v>260</v>
      </c>
      <c r="K56" s="55">
        <v>221</v>
      </c>
      <c r="L56" s="55" t="s">
        <v>261</v>
      </c>
      <c r="M56" s="56" t="s">
        <v>86</v>
      </c>
      <c r="N56" s="56" t="s">
        <v>87</v>
      </c>
      <c r="O56" s="57" t="s">
        <v>88</v>
      </c>
      <c r="P56" s="57" t="s">
        <v>48</v>
      </c>
    </row>
    <row r="57" spans="1:16" ht="12.75" customHeight="1" x14ac:dyDescent="0.2">
      <c r="A57" s="34" t="str">
        <f t="shared" si="6"/>
        <v> AAPS 29.333 </v>
      </c>
      <c r="B57" s="2" t="str">
        <f t="shared" si="7"/>
        <v>I</v>
      </c>
      <c r="C57" s="34">
        <f t="shared" si="8"/>
        <v>41829.4064</v>
      </c>
      <c r="D57" t="str">
        <f t="shared" si="9"/>
        <v>vis</v>
      </c>
      <c r="E57">
        <f>VLOOKUP(C57,Active!C$21:E$973,3,FALSE)</f>
        <v>283.99945275743841</v>
      </c>
      <c r="F57" s="2" t="s">
        <v>82</v>
      </c>
      <c r="G57" t="str">
        <f t="shared" si="10"/>
        <v>41829.4064</v>
      </c>
      <c r="H57" s="34">
        <f t="shared" si="11"/>
        <v>284</v>
      </c>
      <c r="I57" s="55" t="s">
        <v>262</v>
      </c>
      <c r="J57" s="56" t="s">
        <v>263</v>
      </c>
      <c r="K57" s="55">
        <v>284</v>
      </c>
      <c r="L57" s="55" t="s">
        <v>264</v>
      </c>
      <c r="M57" s="56" t="s">
        <v>86</v>
      </c>
      <c r="N57" s="56" t="s">
        <v>87</v>
      </c>
      <c r="O57" s="57" t="s">
        <v>88</v>
      </c>
      <c r="P57" s="57" t="s">
        <v>48</v>
      </c>
    </row>
    <row r="58" spans="1:16" ht="12.75" customHeight="1" x14ac:dyDescent="0.2">
      <c r="A58" s="34" t="str">
        <f t="shared" si="6"/>
        <v> AAPS 29.333 </v>
      </c>
      <c r="B58" s="2" t="str">
        <f t="shared" si="7"/>
        <v>I</v>
      </c>
      <c r="C58" s="34">
        <f t="shared" si="8"/>
        <v>42017.286899999999</v>
      </c>
      <c r="D58" t="str">
        <f t="shared" si="9"/>
        <v>vis</v>
      </c>
      <c r="E58">
        <f>VLOOKUP(C58,Active!C$21:E$973,3,FALSE)</f>
        <v>385.9996568875992</v>
      </c>
      <c r="F58" s="2" t="s">
        <v>82</v>
      </c>
      <c r="G58" t="str">
        <f t="shared" si="10"/>
        <v>42017.2869</v>
      </c>
      <c r="H58" s="34">
        <f t="shared" si="11"/>
        <v>386</v>
      </c>
      <c r="I58" s="55" t="s">
        <v>265</v>
      </c>
      <c r="J58" s="56" t="s">
        <v>266</v>
      </c>
      <c r="K58" s="55">
        <v>386</v>
      </c>
      <c r="L58" s="55" t="s">
        <v>267</v>
      </c>
      <c r="M58" s="56" t="s">
        <v>86</v>
      </c>
      <c r="N58" s="56" t="s">
        <v>87</v>
      </c>
      <c r="O58" s="57" t="s">
        <v>88</v>
      </c>
      <c r="P58" s="57" t="s">
        <v>48</v>
      </c>
    </row>
    <row r="59" spans="1:16" ht="12.75" customHeight="1" x14ac:dyDescent="0.2">
      <c r="A59" s="34" t="str">
        <f t="shared" si="6"/>
        <v> GEOS 20 </v>
      </c>
      <c r="B59" s="2" t="str">
        <f t="shared" si="7"/>
        <v>I</v>
      </c>
      <c r="C59" s="34">
        <f t="shared" si="8"/>
        <v>42448.383000000002</v>
      </c>
      <c r="D59" t="str">
        <f t="shared" si="9"/>
        <v>vis</v>
      </c>
      <c r="E59">
        <f>VLOOKUP(C59,Active!C$21:E$973,3,FALSE)</f>
        <v>620.04145579550413</v>
      </c>
      <c r="F59" s="2" t="s">
        <v>82</v>
      </c>
      <c r="G59" t="str">
        <f t="shared" si="10"/>
        <v>42448.383</v>
      </c>
      <c r="H59" s="34">
        <f t="shared" si="11"/>
        <v>620</v>
      </c>
      <c r="I59" s="55" t="s">
        <v>268</v>
      </c>
      <c r="J59" s="56" t="s">
        <v>269</v>
      </c>
      <c r="K59" s="55">
        <v>620</v>
      </c>
      <c r="L59" s="55" t="s">
        <v>270</v>
      </c>
      <c r="M59" s="56" t="s">
        <v>188</v>
      </c>
      <c r="N59" s="56"/>
      <c r="O59" s="57" t="s">
        <v>250</v>
      </c>
      <c r="P59" s="57" t="s">
        <v>46</v>
      </c>
    </row>
    <row r="60" spans="1:16" ht="12.75" customHeight="1" x14ac:dyDescent="0.2">
      <c r="A60" s="34" t="str">
        <f t="shared" si="6"/>
        <v> GEOS 20 </v>
      </c>
      <c r="B60" s="2" t="str">
        <f t="shared" si="7"/>
        <v>I</v>
      </c>
      <c r="C60" s="34">
        <f t="shared" si="8"/>
        <v>42658.353999999999</v>
      </c>
      <c r="D60" t="str">
        <f t="shared" si="9"/>
        <v>vis</v>
      </c>
      <c r="E60">
        <f>VLOOKUP(C60,Active!C$21:E$973,3,FALSE)</f>
        <v>734.03457834634821</v>
      </c>
      <c r="F60" s="2" t="s">
        <v>82</v>
      </c>
      <c r="G60" t="str">
        <f t="shared" si="10"/>
        <v>42658.354</v>
      </c>
      <c r="H60" s="34">
        <f t="shared" si="11"/>
        <v>734</v>
      </c>
      <c r="I60" s="55" t="s">
        <v>271</v>
      </c>
      <c r="J60" s="56" t="s">
        <v>272</v>
      </c>
      <c r="K60" s="55">
        <v>734</v>
      </c>
      <c r="L60" s="55" t="s">
        <v>273</v>
      </c>
      <c r="M60" s="56" t="s">
        <v>188</v>
      </c>
      <c r="N60" s="56"/>
      <c r="O60" s="57" t="s">
        <v>250</v>
      </c>
      <c r="P60" s="57" t="s">
        <v>46</v>
      </c>
    </row>
    <row r="61" spans="1:16" ht="12.75" customHeight="1" x14ac:dyDescent="0.2">
      <c r="A61" s="34" t="str">
        <f t="shared" si="6"/>
        <v> GEOS 20 </v>
      </c>
      <c r="B61" s="2" t="str">
        <f t="shared" si="7"/>
        <v>I</v>
      </c>
      <c r="C61" s="34">
        <f t="shared" si="8"/>
        <v>42717.243000000002</v>
      </c>
      <c r="D61" t="str">
        <f t="shared" si="9"/>
        <v>vis</v>
      </c>
      <c r="E61">
        <f>VLOOKUP(C61,Active!C$21:E$973,3,FALSE)</f>
        <v>766.00537904690702</v>
      </c>
      <c r="F61" s="2" t="s">
        <v>82</v>
      </c>
      <c r="G61" t="str">
        <f t="shared" si="10"/>
        <v>42717.243</v>
      </c>
      <c r="H61" s="34">
        <f t="shared" si="11"/>
        <v>766</v>
      </c>
      <c r="I61" s="55" t="s">
        <v>274</v>
      </c>
      <c r="J61" s="56" t="s">
        <v>275</v>
      </c>
      <c r="K61" s="55">
        <v>766</v>
      </c>
      <c r="L61" s="55" t="s">
        <v>276</v>
      </c>
      <c r="M61" s="56" t="s">
        <v>188</v>
      </c>
      <c r="N61" s="56"/>
      <c r="O61" s="57" t="s">
        <v>250</v>
      </c>
      <c r="P61" s="57" t="s">
        <v>46</v>
      </c>
    </row>
    <row r="62" spans="1:16" ht="12.75" customHeight="1" x14ac:dyDescent="0.2">
      <c r="A62" s="34" t="str">
        <f t="shared" si="6"/>
        <v> GEOS 20 </v>
      </c>
      <c r="B62" s="2" t="str">
        <f t="shared" si="7"/>
        <v>I</v>
      </c>
      <c r="C62" s="34">
        <f t="shared" si="8"/>
        <v>42840.627999999997</v>
      </c>
      <c r="D62" t="str">
        <f t="shared" si="9"/>
        <v>vis</v>
      </c>
      <c r="E62">
        <f>VLOOKUP(C62,Active!C$21:E$973,3,FALSE)</f>
        <v>832.99101718710472</v>
      </c>
      <c r="F62" s="2" t="s">
        <v>82</v>
      </c>
      <c r="G62" t="str">
        <f t="shared" si="10"/>
        <v>42840.628</v>
      </c>
      <c r="H62" s="34">
        <f t="shared" si="11"/>
        <v>833</v>
      </c>
      <c r="I62" s="55" t="s">
        <v>277</v>
      </c>
      <c r="J62" s="56" t="s">
        <v>278</v>
      </c>
      <c r="K62" s="55">
        <v>833</v>
      </c>
      <c r="L62" s="55" t="s">
        <v>279</v>
      </c>
      <c r="M62" s="56" t="s">
        <v>188</v>
      </c>
      <c r="N62" s="56"/>
      <c r="O62" s="57" t="s">
        <v>250</v>
      </c>
      <c r="P62" s="57" t="s">
        <v>46</v>
      </c>
    </row>
    <row r="63" spans="1:16" ht="12.75" customHeight="1" x14ac:dyDescent="0.2">
      <c r="A63" s="34" t="str">
        <f t="shared" si="6"/>
        <v> GEOS 20 </v>
      </c>
      <c r="B63" s="2" t="str">
        <f t="shared" si="7"/>
        <v>I</v>
      </c>
      <c r="C63" s="34">
        <f t="shared" si="8"/>
        <v>42960.446000000004</v>
      </c>
      <c r="D63" t="str">
        <f t="shared" si="9"/>
        <v>vis</v>
      </c>
      <c r="E63">
        <f>VLOOKUP(C63,Active!C$21:E$973,3,FALSE)</f>
        <v>898.04013329265229</v>
      </c>
      <c r="F63" s="2" t="s">
        <v>82</v>
      </c>
      <c r="G63" t="str">
        <f t="shared" si="10"/>
        <v>42960.446</v>
      </c>
      <c r="H63" s="34">
        <f t="shared" si="11"/>
        <v>898</v>
      </c>
      <c r="I63" s="55" t="s">
        <v>280</v>
      </c>
      <c r="J63" s="56" t="s">
        <v>281</v>
      </c>
      <c r="K63" s="55">
        <v>898</v>
      </c>
      <c r="L63" s="55" t="s">
        <v>282</v>
      </c>
      <c r="M63" s="56" t="s">
        <v>188</v>
      </c>
      <c r="N63" s="56"/>
      <c r="O63" s="57" t="s">
        <v>250</v>
      </c>
      <c r="P63" s="57" t="s">
        <v>46</v>
      </c>
    </row>
    <row r="64" spans="1:16" ht="12.75" customHeight="1" x14ac:dyDescent="0.2">
      <c r="A64" s="34" t="str">
        <f t="shared" si="6"/>
        <v> GEOS 20 </v>
      </c>
      <c r="B64" s="2" t="str">
        <f t="shared" si="7"/>
        <v>I</v>
      </c>
      <c r="C64" s="34">
        <f t="shared" si="8"/>
        <v>43078.296000000002</v>
      </c>
      <c r="D64" t="str">
        <f t="shared" si="9"/>
        <v>vis</v>
      </c>
      <c r="E64">
        <f>VLOOKUP(C64,Active!C$21:E$973,3,FALSE)</f>
        <v>962.02082344804012</v>
      </c>
      <c r="F64" s="2" t="s">
        <v>82</v>
      </c>
      <c r="G64" t="str">
        <f t="shared" si="10"/>
        <v>43078.296</v>
      </c>
      <c r="H64" s="34">
        <f t="shared" si="11"/>
        <v>962</v>
      </c>
      <c r="I64" s="55" t="s">
        <v>283</v>
      </c>
      <c r="J64" s="56" t="s">
        <v>284</v>
      </c>
      <c r="K64" s="55">
        <v>962</v>
      </c>
      <c r="L64" s="55" t="s">
        <v>285</v>
      </c>
      <c r="M64" s="56" t="s">
        <v>188</v>
      </c>
      <c r="N64" s="56"/>
      <c r="O64" s="57" t="s">
        <v>250</v>
      </c>
      <c r="P64" s="57" t="s">
        <v>46</v>
      </c>
    </row>
    <row r="65" spans="1:16" ht="12.75" customHeight="1" x14ac:dyDescent="0.2">
      <c r="A65" s="34" t="str">
        <f t="shared" si="6"/>
        <v> GEOS 20 </v>
      </c>
      <c r="B65" s="2" t="str">
        <f t="shared" si="7"/>
        <v>I</v>
      </c>
      <c r="C65" s="34">
        <f t="shared" si="8"/>
        <v>43273.485999999997</v>
      </c>
      <c r="D65" t="str">
        <f t="shared" si="9"/>
        <v>vis</v>
      </c>
      <c r="E65">
        <f>VLOOKUP(C65,Active!C$21:E$973,3,FALSE)</f>
        <v>1067.9893504860545</v>
      </c>
      <c r="F65" s="2" t="s">
        <v>82</v>
      </c>
      <c r="G65" t="str">
        <f t="shared" si="10"/>
        <v>43273.486</v>
      </c>
      <c r="H65" s="34">
        <f t="shared" si="11"/>
        <v>1068</v>
      </c>
      <c r="I65" s="55" t="s">
        <v>286</v>
      </c>
      <c r="J65" s="56" t="s">
        <v>287</v>
      </c>
      <c r="K65" s="55">
        <v>1068</v>
      </c>
      <c r="L65" s="55" t="s">
        <v>288</v>
      </c>
      <c r="M65" s="56" t="s">
        <v>188</v>
      </c>
      <c r="N65" s="56"/>
      <c r="O65" s="57" t="s">
        <v>250</v>
      </c>
      <c r="P65" s="57" t="s">
        <v>46</v>
      </c>
    </row>
    <row r="66" spans="1:16" ht="12.75" customHeight="1" x14ac:dyDescent="0.2">
      <c r="A66" s="34" t="str">
        <f t="shared" si="6"/>
        <v> GEOS 20 </v>
      </c>
      <c r="B66" s="2" t="str">
        <f t="shared" si="7"/>
        <v>I</v>
      </c>
      <c r="C66" s="34">
        <f t="shared" si="8"/>
        <v>43400.576000000001</v>
      </c>
      <c r="D66" t="str">
        <f t="shared" si="9"/>
        <v>vis</v>
      </c>
      <c r="E66">
        <f>VLOOKUP(C66,Active!C$21:E$973,3,FALSE)</f>
        <v>1136.9864307732721</v>
      </c>
      <c r="F66" s="2" t="s">
        <v>82</v>
      </c>
      <c r="G66" t="str">
        <f t="shared" si="10"/>
        <v>43400.576</v>
      </c>
      <c r="H66" s="34">
        <f t="shared" si="11"/>
        <v>1137</v>
      </c>
      <c r="I66" s="55" t="s">
        <v>289</v>
      </c>
      <c r="J66" s="56" t="s">
        <v>290</v>
      </c>
      <c r="K66" s="55">
        <v>1137</v>
      </c>
      <c r="L66" s="55" t="s">
        <v>195</v>
      </c>
      <c r="M66" s="56" t="s">
        <v>188</v>
      </c>
      <c r="N66" s="56"/>
      <c r="O66" s="57" t="s">
        <v>250</v>
      </c>
      <c r="P66" s="57" t="s">
        <v>46</v>
      </c>
    </row>
    <row r="67" spans="1:16" ht="12.75" customHeight="1" x14ac:dyDescent="0.2">
      <c r="A67" s="34" t="str">
        <f t="shared" si="6"/>
        <v> GEOS 20 </v>
      </c>
      <c r="B67" s="2" t="str">
        <f t="shared" si="7"/>
        <v>I</v>
      </c>
      <c r="C67" s="34">
        <f t="shared" si="8"/>
        <v>43483.45</v>
      </c>
      <c r="D67" t="str">
        <f t="shared" si="9"/>
        <v>vis</v>
      </c>
      <c r="E67">
        <f>VLOOKUP(C67,Active!C$21:E$973,3,FALSE)</f>
        <v>1181.9786727413452</v>
      </c>
      <c r="F67" s="2" t="s">
        <v>82</v>
      </c>
      <c r="G67" t="str">
        <f t="shared" si="10"/>
        <v>43483.450</v>
      </c>
      <c r="H67" s="34">
        <f t="shared" si="11"/>
        <v>1182</v>
      </c>
      <c r="I67" s="55" t="s">
        <v>291</v>
      </c>
      <c r="J67" s="56" t="s">
        <v>292</v>
      </c>
      <c r="K67" s="55">
        <v>1182</v>
      </c>
      <c r="L67" s="55" t="s">
        <v>293</v>
      </c>
      <c r="M67" s="56" t="s">
        <v>188</v>
      </c>
      <c r="N67" s="56"/>
      <c r="O67" s="57" t="s">
        <v>250</v>
      </c>
      <c r="P67" s="57" t="s">
        <v>46</v>
      </c>
    </row>
    <row r="68" spans="1:16" ht="12.75" customHeight="1" x14ac:dyDescent="0.2">
      <c r="A68" s="34" t="str">
        <f t="shared" si="6"/>
        <v> GEOS 20 </v>
      </c>
      <c r="B68" s="2" t="str">
        <f t="shared" si="7"/>
        <v>I</v>
      </c>
      <c r="C68" s="34">
        <f t="shared" si="8"/>
        <v>43575.635000000002</v>
      </c>
      <c r="D68" t="str">
        <f t="shared" si="9"/>
        <v>vis</v>
      </c>
      <c r="E68">
        <f>VLOOKUP(C68,Active!C$21:E$973,3,FALSE)</f>
        <v>1232.0258506961593</v>
      </c>
      <c r="F68" s="2" t="s">
        <v>82</v>
      </c>
      <c r="G68" t="str">
        <f t="shared" si="10"/>
        <v>43575.635</v>
      </c>
      <c r="H68" s="34">
        <f t="shared" si="11"/>
        <v>1232</v>
      </c>
      <c r="I68" s="55" t="s">
        <v>294</v>
      </c>
      <c r="J68" s="56" t="s">
        <v>295</v>
      </c>
      <c r="K68" s="55">
        <v>1232</v>
      </c>
      <c r="L68" s="55" t="s">
        <v>296</v>
      </c>
      <c r="M68" s="56" t="s">
        <v>188</v>
      </c>
      <c r="N68" s="56"/>
      <c r="O68" s="57" t="s">
        <v>250</v>
      </c>
      <c r="P68" s="57" t="s">
        <v>46</v>
      </c>
    </row>
    <row r="69" spans="1:16" ht="12.75" customHeight="1" x14ac:dyDescent="0.2">
      <c r="A69" s="34" t="str">
        <f t="shared" si="6"/>
        <v> GEOS 20 </v>
      </c>
      <c r="B69" s="2" t="str">
        <f t="shared" si="7"/>
        <v>I</v>
      </c>
      <c r="C69" s="34">
        <f t="shared" si="8"/>
        <v>43577.409</v>
      </c>
      <c r="D69" t="str">
        <f t="shared" si="9"/>
        <v>vis</v>
      </c>
      <c r="E69">
        <f>VLOOKUP(C69,Active!C$21:E$973,3,FALSE)</f>
        <v>1232.9889541695195</v>
      </c>
      <c r="F69" s="2" t="s">
        <v>82</v>
      </c>
      <c r="G69" t="str">
        <f t="shared" si="10"/>
        <v>43577.409</v>
      </c>
      <c r="H69" s="34">
        <f t="shared" si="11"/>
        <v>1233</v>
      </c>
      <c r="I69" s="55" t="s">
        <v>297</v>
      </c>
      <c r="J69" s="56" t="s">
        <v>298</v>
      </c>
      <c r="K69" s="55">
        <v>1233</v>
      </c>
      <c r="L69" s="55" t="s">
        <v>288</v>
      </c>
      <c r="M69" s="56" t="s">
        <v>188</v>
      </c>
      <c r="N69" s="56"/>
      <c r="O69" s="57" t="s">
        <v>250</v>
      </c>
      <c r="P69" s="57" t="s">
        <v>46</v>
      </c>
    </row>
    <row r="70" spans="1:16" ht="12.75" customHeight="1" x14ac:dyDescent="0.2">
      <c r="A70" s="34" t="str">
        <f t="shared" si="6"/>
        <v> GEOS 20 </v>
      </c>
      <c r="B70" s="2" t="str">
        <f t="shared" si="7"/>
        <v>I</v>
      </c>
      <c r="C70" s="34">
        <f t="shared" si="8"/>
        <v>43579.305999999997</v>
      </c>
      <c r="D70" t="str">
        <f t="shared" si="9"/>
        <v>vis</v>
      </c>
      <c r="E70">
        <f>VLOOKUP(C70,Active!C$21:E$973,3,FALSE)</f>
        <v>1234.0188342647641</v>
      </c>
      <c r="F70" s="2" t="s">
        <v>82</v>
      </c>
      <c r="G70" t="str">
        <f t="shared" si="10"/>
        <v>43579.306</v>
      </c>
      <c r="H70" s="34">
        <f t="shared" si="11"/>
        <v>1234</v>
      </c>
      <c r="I70" s="55" t="s">
        <v>299</v>
      </c>
      <c r="J70" s="56" t="s">
        <v>300</v>
      </c>
      <c r="K70" s="55">
        <v>1234</v>
      </c>
      <c r="L70" s="55" t="s">
        <v>301</v>
      </c>
      <c r="M70" s="56" t="s">
        <v>188</v>
      </c>
      <c r="N70" s="56"/>
      <c r="O70" s="57" t="s">
        <v>250</v>
      </c>
      <c r="P70" s="57" t="s">
        <v>46</v>
      </c>
    </row>
    <row r="71" spans="1:16" ht="12.75" customHeight="1" x14ac:dyDescent="0.2">
      <c r="A71" s="34" t="str">
        <f t="shared" si="6"/>
        <v> GEOS 20 </v>
      </c>
      <c r="B71" s="2" t="str">
        <f t="shared" si="7"/>
        <v>I</v>
      </c>
      <c r="C71" s="34">
        <f t="shared" si="8"/>
        <v>43892.345999999998</v>
      </c>
      <c r="D71" t="str">
        <f t="shared" si="9"/>
        <v>vis</v>
      </c>
      <c r="E71">
        <f>VLOOKUP(C71,Active!C$21:E$973,3,FALSE)</f>
        <v>1403.9680514581705</v>
      </c>
      <c r="F71" s="2" t="s">
        <v>82</v>
      </c>
      <c r="G71" t="str">
        <f t="shared" si="10"/>
        <v>43892.346</v>
      </c>
      <c r="H71" s="34">
        <f t="shared" si="11"/>
        <v>1404</v>
      </c>
      <c r="I71" s="55" t="s">
        <v>302</v>
      </c>
      <c r="J71" s="56" t="s">
        <v>303</v>
      </c>
      <c r="K71" s="55">
        <v>1404</v>
      </c>
      <c r="L71" s="55" t="s">
        <v>304</v>
      </c>
      <c r="M71" s="56" t="s">
        <v>188</v>
      </c>
      <c r="N71" s="56"/>
      <c r="O71" s="57" t="s">
        <v>250</v>
      </c>
      <c r="P71" s="57" t="s">
        <v>46</v>
      </c>
    </row>
    <row r="72" spans="1:16" ht="12.75" customHeight="1" x14ac:dyDescent="0.2">
      <c r="A72" s="34" t="str">
        <f t="shared" si="6"/>
        <v> GEOS 20 </v>
      </c>
      <c r="B72" s="2" t="str">
        <f t="shared" si="7"/>
        <v>I</v>
      </c>
      <c r="C72" s="34">
        <f t="shared" si="8"/>
        <v>44146.57</v>
      </c>
      <c r="D72" t="str">
        <f t="shared" si="9"/>
        <v>vis</v>
      </c>
      <c r="E72">
        <f>VLOOKUP(C72,Active!C$21:E$973,3,FALSE)</f>
        <v>1541.9860996046586</v>
      </c>
      <c r="F72" s="2" t="s">
        <v>82</v>
      </c>
      <c r="G72" t="str">
        <f t="shared" si="10"/>
        <v>44146.570</v>
      </c>
      <c r="H72" s="34">
        <f t="shared" si="11"/>
        <v>1542</v>
      </c>
      <c r="I72" s="55" t="s">
        <v>305</v>
      </c>
      <c r="J72" s="56" t="s">
        <v>306</v>
      </c>
      <c r="K72" s="55">
        <v>1542</v>
      </c>
      <c r="L72" s="55" t="s">
        <v>307</v>
      </c>
      <c r="M72" s="56" t="s">
        <v>188</v>
      </c>
      <c r="N72" s="56"/>
      <c r="O72" s="57" t="s">
        <v>250</v>
      </c>
      <c r="P72" s="57" t="s">
        <v>46</v>
      </c>
    </row>
    <row r="73" spans="1:16" ht="12.75" customHeight="1" x14ac:dyDescent="0.2">
      <c r="A73" s="34" t="str">
        <f t="shared" si="6"/>
        <v> GEOS 20 </v>
      </c>
      <c r="B73" s="2" t="str">
        <f t="shared" si="7"/>
        <v>I</v>
      </c>
      <c r="C73" s="34">
        <f t="shared" si="8"/>
        <v>44170.578000000001</v>
      </c>
      <c r="D73" t="str">
        <f t="shared" si="9"/>
        <v>vis</v>
      </c>
      <c r="E73">
        <f>VLOOKUP(C73,Active!C$21:E$973,3,FALSE)</f>
        <v>1555.0200275575708</v>
      </c>
      <c r="F73" s="2" t="s">
        <v>82</v>
      </c>
      <c r="G73" t="str">
        <f t="shared" si="10"/>
        <v>44170.578</v>
      </c>
      <c r="H73" s="34">
        <f t="shared" si="11"/>
        <v>1555</v>
      </c>
      <c r="I73" s="55" t="s">
        <v>308</v>
      </c>
      <c r="J73" s="56" t="s">
        <v>309</v>
      </c>
      <c r="K73" s="55">
        <v>1555</v>
      </c>
      <c r="L73" s="55" t="s">
        <v>310</v>
      </c>
      <c r="M73" s="56" t="s">
        <v>188</v>
      </c>
      <c r="N73" s="56"/>
      <c r="O73" s="57" t="s">
        <v>250</v>
      </c>
      <c r="P73" s="57" t="s">
        <v>46</v>
      </c>
    </row>
    <row r="74" spans="1:16" ht="12.75" customHeight="1" x14ac:dyDescent="0.2">
      <c r="A74" s="34" t="str">
        <f t="shared" si="6"/>
        <v> GEOS 20 </v>
      </c>
      <c r="B74" s="2" t="str">
        <f t="shared" si="7"/>
        <v>I</v>
      </c>
      <c r="C74" s="34">
        <f t="shared" si="8"/>
        <v>44590.607000000004</v>
      </c>
      <c r="D74" t="str">
        <f t="shared" si="9"/>
        <v>vis</v>
      </c>
      <c r="E74">
        <f>VLOOKUP(C74,Active!C$21:E$973,3,FALSE)</f>
        <v>1783.0535049040102</v>
      </c>
      <c r="F74" s="2" t="s">
        <v>82</v>
      </c>
      <c r="G74" t="str">
        <f t="shared" si="10"/>
        <v>44590.607</v>
      </c>
      <c r="H74" s="34">
        <f t="shared" si="11"/>
        <v>1783</v>
      </c>
      <c r="I74" s="55" t="s">
        <v>311</v>
      </c>
      <c r="J74" s="56" t="s">
        <v>312</v>
      </c>
      <c r="K74" s="55">
        <v>1783</v>
      </c>
      <c r="L74" s="55" t="s">
        <v>313</v>
      </c>
      <c r="M74" s="56" t="s">
        <v>188</v>
      </c>
      <c r="N74" s="56"/>
      <c r="O74" s="57" t="s">
        <v>250</v>
      </c>
      <c r="P74" s="57" t="s">
        <v>46</v>
      </c>
    </row>
    <row r="75" spans="1:16" ht="12.75" customHeight="1" x14ac:dyDescent="0.2">
      <c r="A75" s="34" t="str">
        <f t="shared" ref="A75:A106" si="12">P75</f>
        <v> GEOS 20 </v>
      </c>
      <c r="B75" s="2" t="str">
        <f t="shared" ref="B75:B106" si="13">IF(H75=INT(H75),"I","II")</f>
        <v>I</v>
      </c>
      <c r="C75" s="34">
        <f t="shared" ref="C75:C106" si="14">1*G75</f>
        <v>44662.35</v>
      </c>
      <c r="D75" t="str">
        <f t="shared" ref="D75:D106" si="15">VLOOKUP(F75,I$1:J$5,2,FALSE)</f>
        <v>vis</v>
      </c>
      <c r="E75">
        <f>VLOOKUP(C75,Active!C$21:E$973,3,FALSE)</f>
        <v>1822.0027340411991</v>
      </c>
      <c r="F75" s="2" t="s">
        <v>82</v>
      </c>
      <c r="G75" t="str">
        <f t="shared" ref="G75:G106" si="16">MID(I75,3,LEN(I75)-3)</f>
        <v>44662.350</v>
      </c>
      <c r="H75" s="34">
        <f t="shared" ref="H75:H106" si="17">1*K75</f>
        <v>1822</v>
      </c>
      <c r="I75" s="55" t="s">
        <v>314</v>
      </c>
      <c r="J75" s="56" t="s">
        <v>315</v>
      </c>
      <c r="K75" s="55">
        <v>1822</v>
      </c>
      <c r="L75" s="55" t="s">
        <v>316</v>
      </c>
      <c r="M75" s="56" t="s">
        <v>188</v>
      </c>
      <c r="N75" s="56"/>
      <c r="O75" s="57" t="s">
        <v>250</v>
      </c>
      <c r="P75" s="57" t="s">
        <v>46</v>
      </c>
    </row>
    <row r="76" spans="1:16" ht="12.75" customHeight="1" x14ac:dyDescent="0.2">
      <c r="A76" s="34" t="str">
        <f t="shared" si="12"/>
        <v> VSSC 59.20 </v>
      </c>
      <c r="B76" s="2" t="str">
        <f t="shared" si="13"/>
        <v>I</v>
      </c>
      <c r="C76" s="34">
        <f t="shared" si="14"/>
        <v>44813.421000000002</v>
      </c>
      <c r="D76" t="str">
        <f t="shared" si="15"/>
        <v>vis</v>
      </c>
      <c r="E76">
        <f>VLOOKUP(C76,Active!C$21:E$973,3,FALSE)</f>
        <v>1904.0190839984748</v>
      </c>
      <c r="F76" s="2" t="s">
        <v>82</v>
      </c>
      <c r="G76" t="str">
        <f t="shared" si="16"/>
        <v>44813.421</v>
      </c>
      <c r="H76" s="34">
        <f t="shared" si="17"/>
        <v>1904</v>
      </c>
      <c r="I76" s="55" t="s">
        <v>317</v>
      </c>
      <c r="J76" s="56" t="s">
        <v>318</v>
      </c>
      <c r="K76" s="55">
        <v>1904</v>
      </c>
      <c r="L76" s="55" t="s">
        <v>301</v>
      </c>
      <c r="M76" s="56" t="s">
        <v>92</v>
      </c>
      <c r="N76" s="56"/>
      <c r="O76" s="57" t="s">
        <v>93</v>
      </c>
      <c r="P76" s="57" t="s">
        <v>49</v>
      </c>
    </row>
    <row r="77" spans="1:16" ht="12.75" customHeight="1" x14ac:dyDescent="0.2">
      <c r="A77" s="34" t="str">
        <f t="shared" si="12"/>
        <v> GEOS 20 </v>
      </c>
      <c r="B77" s="2" t="str">
        <f t="shared" si="13"/>
        <v>I</v>
      </c>
      <c r="C77" s="34">
        <f t="shared" si="14"/>
        <v>44813.442999999999</v>
      </c>
      <c r="D77" t="str">
        <f t="shared" si="15"/>
        <v>vis</v>
      </c>
      <c r="E77">
        <f>VLOOKUP(C77,Active!C$21:E$973,3,FALSE)</f>
        <v>1904.0310277845015</v>
      </c>
      <c r="F77" s="2" t="s">
        <v>82</v>
      </c>
      <c r="G77" t="str">
        <f t="shared" si="16"/>
        <v>44813.443</v>
      </c>
      <c r="H77" s="34">
        <f t="shared" si="17"/>
        <v>1904</v>
      </c>
      <c r="I77" s="55" t="s">
        <v>319</v>
      </c>
      <c r="J77" s="56" t="s">
        <v>320</v>
      </c>
      <c r="K77" s="55">
        <v>1904</v>
      </c>
      <c r="L77" s="55" t="s">
        <v>100</v>
      </c>
      <c r="M77" s="56" t="s">
        <v>92</v>
      </c>
      <c r="N77" s="56"/>
      <c r="O77" s="57" t="s">
        <v>321</v>
      </c>
      <c r="P77" s="57" t="s">
        <v>46</v>
      </c>
    </row>
    <row r="78" spans="1:16" ht="12.75" customHeight="1" x14ac:dyDescent="0.2">
      <c r="A78" s="34" t="str">
        <f t="shared" si="12"/>
        <v> GEOS 20 </v>
      </c>
      <c r="B78" s="2" t="str">
        <f t="shared" si="13"/>
        <v>I</v>
      </c>
      <c r="C78" s="34">
        <f t="shared" si="14"/>
        <v>44813.444000000003</v>
      </c>
      <c r="D78" t="str">
        <f t="shared" si="15"/>
        <v>vis</v>
      </c>
      <c r="E78">
        <f>VLOOKUP(C78,Active!C$21:E$973,3,FALSE)</f>
        <v>1904.0315706838685</v>
      </c>
      <c r="F78" s="2" t="s">
        <v>82</v>
      </c>
      <c r="G78" t="str">
        <f t="shared" si="16"/>
        <v>44813.444</v>
      </c>
      <c r="H78" s="34">
        <f t="shared" si="17"/>
        <v>1904</v>
      </c>
      <c r="I78" s="55" t="s">
        <v>322</v>
      </c>
      <c r="J78" s="56" t="s">
        <v>323</v>
      </c>
      <c r="K78" s="55">
        <v>1904</v>
      </c>
      <c r="L78" s="55" t="s">
        <v>324</v>
      </c>
      <c r="M78" s="56" t="s">
        <v>92</v>
      </c>
      <c r="N78" s="56"/>
      <c r="O78" s="57" t="s">
        <v>325</v>
      </c>
      <c r="P78" s="57" t="s">
        <v>46</v>
      </c>
    </row>
    <row r="79" spans="1:16" ht="12.75" customHeight="1" x14ac:dyDescent="0.2">
      <c r="A79" s="34" t="str">
        <f t="shared" si="12"/>
        <v> GEOS 20 </v>
      </c>
      <c r="B79" s="2" t="str">
        <f t="shared" si="13"/>
        <v>I</v>
      </c>
      <c r="C79" s="34">
        <f t="shared" si="14"/>
        <v>44813.451999999997</v>
      </c>
      <c r="D79" t="str">
        <f t="shared" si="15"/>
        <v>vis</v>
      </c>
      <c r="E79">
        <f>VLOOKUP(C79,Active!C$21:E$973,3,FALSE)</f>
        <v>1904.0359138787849</v>
      </c>
      <c r="F79" s="2" t="s">
        <v>82</v>
      </c>
      <c r="G79" t="str">
        <f t="shared" si="16"/>
        <v>44813.452</v>
      </c>
      <c r="H79" s="34">
        <f t="shared" si="17"/>
        <v>1904</v>
      </c>
      <c r="I79" s="55" t="s">
        <v>326</v>
      </c>
      <c r="J79" s="56" t="s">
        <v>327</v>
      </c>
      <c r="K79" s="55">
        <v>1904</v>
      </c>
      <c r="L79" s="55" t="s">
        <v>328</v>
      </c>
      <c r="M79" s="56" t="s">
        <v>92</v>
      </c>
      <c r="N79" s="56"/>
      <c r="O79" s="57" t="s">
        <v>329</v>
      </c>
      <c r="P79" s="57" t="s">
        <v>46</v>
      </c>
    </row>
    <row r="80" spans="1:16" ht="12.75" customHeight="1" x14ac:dyDescent="0.2">
      <c r="A80" s="34" t="str">
        <f t="shared" si="12"/>
        <v> GEOS 20 </v>
      </c>
      <c r="B80" s="2" t="str">
        <f t="shared" si="13"/>
        <v>I</v>
      </c>
      <c r="C80" s="34">
        <f t="shared" si="14"/>
        <v>44813.463000000003</v>
      </c>
      <c r="D80" t="str">
        <f t="shared" si="15"/>
        <v>vis</v>
      </c>
      <c r="E80">
        <f>VLOOKUP(C80,Active!C$21:E$973,3,FALSE)</f>
        <v>1904.0418857718021</v>
      </c>
      <c r="F80" s="2" t="s">
        <v>82</v>
      </c>
      <c r="G80" t="str">
        <f t="shared" si="16"/>
        <v>44813.463</v>
      </c>
      <c r="H80" s="34">
        <f t="shared" si="17"/>
        <v>1904</v>
      </c>
      <c r="I80" s="55" t="s">
        <v>330</v>
      </c>
      <c r="J80" s="56" t="s">
        <v>331</v>
      </c>
      <c r="K80" s="55">
        <v>1904</v>
      </c>
      <c r="L80" s="55" t="s">
        <v>332</v>
      </c>
      <c r="M80" s="56" t="s">
        <v>92</v>
      </c>
      <c r="N80" s="56"/>
      <c r="O80" s="57" t="s">
        <v>333</v>
      </c>
      <c r="P80" s="57" t="s">
        <v>46</v>
      </c>
    </row>
    <row r="81" spans="1:16" ht="12.75" customHeight="1" x14ac:dyDescent="0.2">
      <c r="A81" s="34" t="str">
        <f t="shared" si="12"/>
        <v> GEOS 20 </v>
      </c>
      <c r="B81" s="2" t="str">
        <f t="shared" si="13"/>
        <v>I</v>
      </c>
      <c r="C81" s="34">
        <f t="shared" si="14"/>
        <v>44813.470999999998</v>
      </c>
      <c r="D81" t="str">
        <f t="shared" si="15"/>
        <v>vis</v>
      </c>
      <c r="E81">
        <f>VLOOKUP(C81,Active!C$21:E$973,3,FALSE)</f>
        <v>1904.0462289667184</v>
      </c>
      <c r="F81" s="2" t="s">
        <v>82</v>
      </c>
      <c r="G81" t="str">
        <f t="shared" si="16"/>
        <v>44813.471</v>
      </c>
      <c r="H81" s="34">
        <f t="shared" si="17"/>
        <v>1904</v>
      </c>
      <c r="I81" s="55" t="s">
        <v>334</v>
      </c>
      <c r="J81" s="56" t="s">
        <v>335</v>
      </c>
      <c r="K81" s="55">
        <v>1904</v>
      </c>
      <c r="L81" s="55" t="s">
        <v>336</v>
      </c>
      <c r="M81" s="56" t="s">
        <v>92</v>
      </c>
      <c r="N81" s="56"/>
      <c r="O81" s="57" t="s">
        <v>337</v>
      </c>
      <c r="P81" s="57" t="s">
        <v>46</v>
      </c>
    </row>
    <row r="82" spans="1:16" ht="12.75" customHeight="1" x14ac:dyDescent="0.2">
      <c r="A82" s="34" t="str">
        <f t="shared" si="12"/>
        <v> GEOS 20 </v>
      </c>
      <c r="B82" s="2" t="str">
        <f t="shared" si="13"/>
        <v>I</v>
      </c>
      <c r="C82" s="34">
        <f t="shared" si="14"/>
        <v>44813.498</v>
      </c>
      <c r="D82" t="str">
        <f t="shared" si="15"/>
        <v>vis</v>
      </c>
      <c r="E82">
        <f>VLOOKUP(C82,Active!C$21:E$973,3,FALSE)</f>
        <v>1904.060887249572</v>
      </c>
      <c r="F82" s="2" t="s">
        <v>82</v>
      </c>
      <c r="G82" t="str">
        <f t="shared" si="16"/>
        <v>44813.498</v>
      </c>
      <c r="H82" s="34">
        <f t="shared" si="17"/>
        <v>1904</v>
      </c>
      <c r="I82" s="55" t="s">
        <v>338</v>
      </c>
      <c r="J82" s="56" t="s">
        <v>339</v>
      </c>
      <c r="K82" s="55">
        <v>1904</v>
      </c>
      <c r="L82" s="55" t="s">
        <v>142</v>
      </c>
      <c r="M82" s="56" t="s">
        <v>92</v>
      </c>
      <c r="N82" s="56"/>
      <c r="O82" s="57" t="s">
        <v>340</v>
      </c>
      <c r="P82" s="57" t="s">
        <v>46</v>
      </c>
    </row>
    <row r="83" spans="1:16" ht="12.75" customHeight="1" x14ac:dyDescent="0.2">
      <c r="A83" s="34" t="str">
        <f t="shared" si="12"/>
        <v> VSSC 60.23 </v>
      </c>
      <c r="B83" s="2" t="str">
        <f t="shared" si="13"/>
        <v>I</v>
      </c>
      <c r="C83" s="34">
        <f t="shared" si="14"/>
        <v>45012.368999999999</v>
      </c>
      <c r="D83" t="str">
        <f t="shared" si="15"/>
        <v>vis</v>
      </c>
      <c r="E83">
        <f>VLOOKUP(C83,Active!C$21:E$973,3,FALSE)</f>
        <v>2012.0278268498457</v>
      </c>
      <c r="F83" s="2" t="s">
        <v>82</v>
      </c>
      <c r="G83" t="str">
        <f t="shared" si="16"/>
        <v>45012.369</v>
      </c>
      <c r="H83" s="34">
        <f t="shared" si="17"/>
        <v>2012</v>
      </c>
      <c r="I83" s="55" t="s">
        <v>341</v>
      </c>
      <c r="J83" s="56" t="s">
        <v>342</v>
      </c>
      <c r="K83" s="55">
        <v>2012</v>
      </c>
      <c r="L83" s="55" t="s">
        <v>343</v>
      </c>
      <c r="M83" s="56" t="s">
        <v>92</v>
      </c>
      <c r="N83" s="56"/>
      <c r="O83" s="57" t="s">
        <v>93</v>
      </c>
      <c r="P83" s="57" t="s">
        <v>52</v>
      </c>
    </row>
    <row r="84" spans="1:16" ht="12.75" customHeight="1" x14ac:dyDescent="0.2">
      <c r="A84" s="34" t="str">
        <f t="shared" si="12"/>
        <v> GEOS 20 </v>
      </c>
      <c r="B84" s="2" t="str">
        <f t="shared" si="13"/>
        <v>I</v>
      </c>
      <c r="C84" s="34">
        <f t="shared" si="14"/>
        <v>45082.349000000002</v>
      </c>
      <c r="D84" t="str">
        <f t="shared" si="15"/>
        <v>vis</v>
      </c>
      <c r="E84">
        <f>VLOOKUP(C84,Active!C$21:E$973,3,FALSE)</f>
        <v>2050.0199244066916</v>
      </c>
      <c r="F84" s="2" t="s">
        <v>82</v>
      </c>
      <c r="G84" t="str">
        <f t="shared" si="16"/>
        <v>45082.349</v>
      </c>
      <c r="H84" s="34">
        <f t="shared" si="17"/>
        <v>2050</v>
      </c>
      <c r="I84" s="55" t="s">
        <v>344</v>
      </c>
      <c r="J84" s="56" t="s">
        <v>345</v>
      </c>
      <c r="K84" s="55">
        <v>2050</v>
      </c>
      <c r="L84" s="55" t="s">
        <v>310</v>
      </c>
      <c r="M84" s="56" t="s">
        <v>188</v>
      </c>
      <c r="N84" s="56"/>
      <c r="O84" s="57" t="s">
        <v>250</v>
      </c>
      <c r="P84" s="57" t="s">
        <v>46</v>
      </c>
    </row>
    <row r="85" spans="1:16" ht="12.75" customHeight="1" x14ac:dyDescent="0.2">
      <c r="A85" s="34" t="str">
        <f t="shared" si="12"/>
        <v> GEOS 20 </v>
      </c>
      <c r="B85" s="2" t="str">
        <f t="shared" si="13"/>
        <v>I</v>
      </c>
      <c r="C85" s="34">
        <f t="shared" si="14"/>
        <v>45174.438999999998</v>
      </c>
      <c r="D85" t="str">
        <f t="shared" si="15"/>
        <v>vis</v>
      </c>
      <c r="E85">
        <f>VLOOKUP(C85,Active!C$21:E$973,3,FALSE)</f>
        <v>2100.015526921834</v>
      </c>
      <c r="F85" s="2" t="s">
        <v>82</v>
      </c>
      <c r="G85" t="str">
        <f t="shared" si="16"/>
        <v>45174.439</v>
      </c>
      <c r="H85" s="34">
        <f t="shared" si="17"/>
        <v>2100</v>
      </c>
      <c r="I85" s="55" t="s">
        <v>346</v>
      </c>
      <c r="J85" s="56" t="s">
        <v>347</v>
      </c>
      <c r="K85" s="55">
        <v>2100</v>
      </c>
      <c r="L85" s="55" t="s">
        <v>348</v>
      </c>
      <c r="M85" s="56" t="s">
        <v>92</v>
      </c>
      <c r="N85" s="56"/>
      <c r="O85" s="57" t="s">
        <v>349</v>
      </c>
      <c r="P85" s="57" t="s">
        <v>46</v>
      </c>
    </row>
    <row r="86" spans="1:16" ht="12.75" customHeight="1" x14ac:dyDescent="0.2">
      <c r="A86" s="34" t="str">
        <f t="shared" si="12"/>
        <v> GEOS 20 </v>
      </c>
      <c r="B86" s="2" t="str">
        <f t="shared" si="13"/>
        <v>I</v>
      </c>
      <c r="C86" s="34">
        <f t="shared" si="14"/>
        <v>45174.453999999998</v>
      </c>
      <c r="D86" t="str">
        <f t="shared" si="15"/>
        <v>vis</v>
      </c>
      <c r="E86">
        <f>VLOOKUP(C86,Active!C$21:E$973,3,FALSE)</f>
        <v>2100.0236704123076</v>
      </c>
      <c r="F86" s="2" t="s">
        <v>82</v>
      </c>
      <c r="G86" t="str">
        <f t="shared" si="16"/>
        <v>45174.454</v>
      </c>
      <c r="H86" s="34">
        <f t="shared" si="17"/>
        <v>2100</v>
      </c>
      <c r="I86" s="55" t="s">
        <v>350</v>
      </c>
      <c r="J86" s="56" t="s">
        <v>351</v>
      </c>
      <c r="K86" s="55">
        <v>2100</v>
      </c>
      <c r="L86" s="55" t="s">
        <v>352</v>
      </c>
      <c r="M86" s="56" t="s">
        <v>92</v>
      </c>
      <c r="N86" s="56"/>
      <c r="O86" s="57" t="s">
        <v>325</v>
      </c>
      <c r="P86" s="57" t="s">
        <v>46</v>
      </c>
    </row>
    <row r="87" spans="1:16" ht="12.75" customHeight="1" x14ac:dyDescent="0.2">
      <c r="A87" s="34" t="str">
        <f t="shared" si="12"/>
        <v> GEOS 20 </v>
      </c>
      <c r="B87" s="2" t="str">
        <f t="shared" si="13"/>
        <v>I</v>
      </c>
      <c r="C87" s="34">
        <f t="shared" si="14"/>
        <v>45174.459000000003</v>
      </c>
      <c r="D87" t="str">
        <f t="shared" si="15"/>
        <v>vis</v>
      </c>
      <c r="E87">
        <f>VLOOKUP(C87,Active!C$21:E$973,3,FALSE)</f>
        <v>2100.0263849091343</v>
      </c>
      <c r="F87" s="2" t="s">
        <v>82</v>
      </c>
      <c r="G87" t="str">
        <f t="shared" si="16"/>
        <v>45174.459</v>
      </c>
      <c r="H87" s="34">
        <f t="shared" si="17"/>
        <v>2100</v>
      </c>
      <c r="I87" s="55" t="s">
        <v>353</v>
      </c>
      <c r="J87" s="56" t="s">
        <v>354</v>
      </c>
      <c r="K87" s="55">
        <v>2100</v>
      </c>
      <c r="L87" s="55" t="s">
        <v>207</v>
      </c>
      <c r="M87" s="56" t="s">
        <v>92</v>
      </c>
      <c r="N87" s="56"/>
      <c r="O87" s="57" t="s">
        <v>355</v>
      </c>
      <c r="P87" s="57" t="s">
        <v>46</v>
      </c>
    </row>
    <row r="88" spans="1:16" ht="12.75" customHeight="1" x14ac:dyDescent="0.2">
      <c r="A88" s="34" t="str">
        <f t="shared" si="12"/>
        <v> GEOS 20 </v>
      </c>
      <c r="B88" s="2" t="str">
        <f t="shared" si="13"/>
        <v>I</v>
      </c>
      <c r="C88" s="34">
        <f t="shared" si="14"/>
        <v>45174.459000000003</v>
      </c>
      <c r="D88" t="str">
        <f t="shared" si="15"/>
        <v>vis</v>
      </c>
      <c r="E88">
        <f>VLOOKUP(C88,Active!C$21:E$973,3,FALSE)</f>
        <v>2100.0263849091343</v>
      </c>
      <c r="F88" s="2" t="s">
        <v>82</v>
      </c>
      <c r="G88" t="str">
        <f t="shared" si="16"/>
        <v>45174.459</v>
      </c>
      <c r="H88" s="34">
        <f t="shared" si="17"/>
        <v>2100</v>
      </c>
      <c r="I88" s="55" t="s">
        <v>353</v>
      </c>
      <c r="J88" s="56" t="s">
        <v>354</v>
      </c>
      <c r="K88" s="55">
        <v>2100</v>
      </c>
      <c r="L88" s="55" t="s">
        <v>207</v>
      </c>
      <c r="M88" s="56" t="s">
        <v>92</v>
      </c>
      <c r="N88" s="56"/>
      <c r="O88" s="57" t="s">
        <v>321</v>
      </c>
      <c r="P88" s="57" t="s">
        <v>46</v>
      </c>
    </row>
    <row r="89" spans="1:16" ht="12.75" customHeight="1" x14ac:dyDescent="0.2">
      <c r="A89" s="34" t="str">
        <f t="shared" si="12"/>
        <v> GEOS 20 </v>
      </c>
      <c r="B89" s="2" t="str">
        <f t="shared" si="13"/>
        <v>I</v>
      </c>
      <c r="C89" s="34">
        <f t="shared" si="14"/>
        <v>45174.462</v>
      </c>
      <c r="D89" t="str">
        <f t="shared" si="15"/>
        <v>vis</v>
      </c>
      <c r="E89">
        <f>VLOOKUP(C89,Active!C$21:E$973,3,FALSE)</f>
        <v>2100.0280136072274</v>
      </c>
      <c r="F89" s="2" t="s">
        <v>82</v>
      </c>
      <c r="G89" t="str">
        <f t="shared" si="16"/>
        <v>45174.462</v>
      </c>
      <c r="H89" s="34">
        <f t="shared" si="17"/>
        <v>2100</v>
      </c>
      <c r="I89" s="55" t="s">
        <v>356</v>
      </c>
      <c r="J89" s="56" t="s">
        <v>357</v>
      </c>
      <c r="K89" s="55">
        <v>2100</v>
      </c>
      <c r="L89" s="55" t="s">
        <v>242</v>
      </c>
      <c r="M89" s="56" t="s">
        <v>92</v>
      </c>
      <c r="N89" s="56"/>
      <c r="O89" s="57" t="s">
        <v>329</v>
      </c>
      <c r="P89" s="57" t="s">
        <v>46</v>
      </c>
    </row>
    <row r="90" spans="1:16" ht="12.75" customHeight="1" x14ac:dyDescent="0.2">
      <c r="A90" s="34" t="str">
        <f t="shared" si="12"/>
        <v> GEOS 20 </v>
      </c>
      <c r="B90" s="2" t="str">
        <f t="shared" si="13"/>
        <v>I</v>
      </c>
      <c r="C90" s="34">
        <f t="shared" si="14"/>
        <v>45174.468999999997</v>
      </c>
      <c r="D90" t="str">
        <f t="shared" si="15"/>
        <v>vis</v>
      </c>
      <c r="E90">
        <f>VLOOKUP(C90,Active!C$21:E$973,3,FALSE)</f>
        <v>2100.0318139027809</v>
      </c>
      <c r="F90" s="2" t="s">
        <v>82</v>
      </c>
      <c r="G90" t="str">
        <f t="shared" si="16"/>
        <v>45174.469</v>
      </c>
      <c r="H90" s="34">
        <f t="shared" si="17"/>
        <v>2100</v>
      </c>
      <c r="I90" s="55" t="s">
        <v>358</v>
      </c>
      <c r="J90" s="56" t="s">
        <v>359</v>
      </c>
      <c r="K90" s="55">
        <v>2100</v>
      </c>
      <c r="L90" s="55" t="s">
        <v>360</v>
      </c>
      <c r="M90" s="56" t="s">
        <v>92</v>
      </c>
      <c r="N90" s="56"/>
      <c r="O90" s="57" t="s">
        <v>361</v>
      </c>
      <c r="P90" s="57" t="s">
        <v>46</v>
      </c>
    </row>
    <row r="91" spans="1:16" ht="12.75" customHeight="1" x14ac:dyDescent="0.2">
      <c r="A91" s="34" t="str">
        <f t="shared" si="12"/>
        <v> GEOS 20 </v>
      </c>
      <c r="B91" s="2" t="str">
        <f t="shared" si="13"/>
        <v>I</v>
      </c>
      <c r="C91" s="34">
        <f t="shared" si="14"/>
        <v>45174.474999999999</v>
      </c>
      <c r="D91" t="str">
        <f t="shared" si="15"/>
        <v>vis</v>
      </c>
      <c r="E91">
        <f>VLOOKUP(C91,Active!C$21:E$973,3,FALSE)</f>
        <v>2100.0350712989712</v>
      </c>
      <c r="F91" s="2" t="s">
        <v>82</v>
      </c>
      <c r="G91" t="str">
        <f t="shared" si="16"/>
        <v>45174.475</v>
      </c>
      <c r="H91" s="34">
        <f t="shared" si="17"/>
        <v>2100</v>
      </c>
      <c r="I91" s="55" t="s">
        <v>362</v>
      </c>
      <c r="J91" s="56" t="s">
        <v>363</v>
      </c>
      <c r="K91" s="55">
        <v>2100</v>
      </c>
      <c r="L91" s="55" t="s">
        <v>364</v>
      </c>
      <c r="M91" s="56" t="s">
        <v>92</v>
      </c>
      <c r="N91" s="56"/>
      <c r="O91" s="57" t="s">
        <v>365</v>
      </c>
      <c r="P91" s="57" t="s">
        <v>46</v>
      </c>
    </row>
    <row r="92" spans="1:16" ht="12.75" customHeight="1" x14ac:dyDescent="0.2">
      <c r="A92" s="34" t="str">
        <f t="shared" si="12"/>
        <v> GEOS 20 </v>
      </c>
      <c r="B92" s="2" t="str">
        <f t="shared" si="13"/>
        <v>I</v>
      </c>
      <c r="C92" s="34">
        <f t="shared" si="14"/>
        <v>45174.476999999999</v>
      </c>
      <c r="D92" t="str">
        <f t="shared" si="15"/>
        <v>vis</v>
      </c>
      <c r="E92">
        <f>VLOOKUP(C92,Active!C$21:E$973,3,FALSE)</f>
        <v>2100.0361570977011</v>
      </c>
      <c r="F92" s="2" t="s">
        <v>82</v>
      </c>
      <c r="G92" t="str">
        <f t="shared" si="16"/>
        <v>45174.477</v>
      </c>
      <c r="H92" s="34">
        <f t="shared" si="17"/>
        <v>2100</v>
      </c>
      <c r="I92" s="55" t="s">
        <v>366</v>
      </c>
      <c r="J92" s="56" t="s">
        <v>367</v>
      </c>
      <c r="K92" s="55">
        <v>2100</v>
      </c>
      <c r="L92" s="55" t="s">
        <v>368</v>
      </c>
      <c r="M92" s="56" t="s">
        <v>92</v>
      </c>
      <c r="N92" s="56"/>
      <c r="O92" s="57" t="s">
        <v>333</v>
      </c>
      <c r="P92" s="57" t="s">
        <v>46</v>
      </c>
    </row>
    <row r="93" spans="1:16" ht="12.75" customHeight="1" x14ac:dyDescent="0.2">
      <c r="A93" s="34" t="str">
        <f t="shared" si="12"/>
        <v> GEOS 20 </v>
      </c>
      <c r="B93" s="2" t="str">
        <f t="shared" si="13"/>
        <v>I</v>
      </c>
      <c r="C93" s="34">
        <f t="shared" si="14"/>
        <v>45559.406999999999</v>
      </c>
      <c r="D93" t="str">
        <f t="shared" si="15"/>
        <v>vis</v>
      </c>
      <c r="E93">
        <f>VLOOKUP(C93,Active!C$21:E$973,3,FALSE)</f>
        <v>2309.0144096349413</v>
      </c>
      <c r="F93" s="2" t="s">
        <v>82</v>
      </c>
      <c r="G93" t="str">
        <f t="shared" si="16"/>
        <v>45559.407</v>
      </c>
      <c r="H93" s="34">
        <f t="shared" si="17"/>
        <v>2309</v>
      </c>
      <c r="I93" s="55" t="s">
        <v>369</v>
      </c>
      <c r="J93" s="56" t="s">
        <v>370</v>
      </c>
      <c r="K93" s="55">
        <v>2309</v>
      </c>
      <c r="L93" s="55" t="s">
        <v>371</v>
      </c>
      <c r="M93" s="56" t="s">
        <v>92</v>
      </c>
      <c r="N93" s="56"/>
      <c r="O93" s="57" t="s">
        <v>361</v>
      </c>
      <c r="P93" s="57" t="s">
        <v>46</v>
      </c>
    </row>
    <row r="94" spans="1:16" ht="12.75" customHeight="1" x14ac:dyDescent="0.2">
      <c r="A94" s="34" t="str">
        <f t="shared" si="12"/>
        <v> GEOS 20 </v>
      </c>
      <c r="B94" s="2" t="str">
        <f t="shared" si="13"/>
        <v>I</v>
      </c>
      <c r="C94" s="34">
        <f t="shared" si="14"/>
        <v>45559.425999999999</v>
      </c>
      <c r="D94" t="str">
        <f t="shared" si="15"/>
        <v>vis</v>
      </c>
      <c r="E94">
        <f>VLOOKUP(C94,Active!C$21:E$973,3,FALSE)</f>
        <v>2309.0247247228749</v>
      </c>
      <c r="F94" s="2" t="s">
        <v>82</v>
      </c>
      <c r="G94" t="str">
        <f t="shared" si="16"/>
        <v>45559.426</v>
      </c>
      <c r="H94" s="34">
        <f t="shared" si="17"/>
        <v>2309</v>
      </c>
      <c r="I94" s="55" t="s">
        <v>372</v>
      </c>
      <c r="J94" s="56" t="s">
        <v>373</v>
      </c>
      <c r="K94" s="55">
        <v>2309</v>
      </c>
      <c r="L94" s="55" t="s">
        <v>192</v>
      </c>
      <c r="M94" s="56" t="s">
        <v>92</v>
      </c>
      <c r="N94" s="56"/>
      <c r="O94" s="57" t="s">
        <v>374</v>
      </c>
      <c r="P94" s="57" t="s">
        <v>46</v>
      </c>
    </row>
    <row r="95" spans="1:16" ht="12.75" customHeight="1" x14ac:dyDescent="0.2">
      <c r="A95" s="34" t="str">
        <f t="shared" si="12"/>
        <v> GEOS 20 </v>
      </c>
      <c r="B95" s="2" t="str">
        <f t="shared" si="13"/>
        <v>I</v>
      </c>
      <c r="C95" s="34">
        <f t="shared" si="14"/>
        <v>45559.428</v>
      </c>
      <c r="D95" t="str">
        <f t="shared" si="15"/>
        <v>vis</v>
      </c>
      <c r="E95">
        <f>VLOOKUP(C95,Active!C$21:E$973,3,FALSE)</f>
        <v>2309.0258105216049</v>
      </c>
      <c r="F95" s="2" t="s">
        <v>82</v>
      </c>
      <c r="G95" t="str">
        <f t="shared" si="16"/>
        <v>45559.428</v>
      </c>
      <c r="H95" s="34">
        <f t="shared" si="17"/>
        <v>2309</v>
      </c>
      <c r="I95" s="55" t="s">
        <v>375</v>
      </c>
      <c r="J95" s="56" t="s">
        <v>376</v>
      </c>
      <c r="K95" s="55">
        <v>2309</v>
      </c>
      <c r="L95" s="55" t="s">
        <v>296</v>
      </c>
      <c r="M95" s="56" t="s">
        <v>92</v>
      </c>
      <c r="N95" s="56"/>
      <c r="O95" s="57" t="s">
        <v>340</v>
      </c>
      <c r="P95" s="57" t="s">
        <v>46</v>
      </c>
    </row>
    <row r="96" spans="1:16" ht="12.75" customHeight="1" x14ac:dyDescent="0.2">
      <c r="A96" s="34" t="str">
        <f t="shared" si="12"/>
        <v> GEOS 20 </v>
      </c>
      <c r="B96" s="2" t="str">
        <f t="shared" si="13"/>
        <v>I</v>
      </c>
      <c r="C96" s="34">
        <f t="shared" si="14"/>
        <v>45909.447</v>
      </c>
      <c r="D96" t="str">
        <f t="shared" si="15"/>
        <v>vis</v>
      </c>
      <c r="E96">
        <f>VLOOKUP(C96,Active!C$21:E$973,3,FALSE)</f>
        <v>2499.0509033302515</v>
      </c>
      <c r="F96" s="2" t="str">
        <f>LEFT(M96,1)</f>
        <v>V</v>
      </c>
      <c r="G96" t="str">
        <f t="shared" si="16"/>
        <v>45909.447</v>
      </c>
      <c r="H96" s="34">
        <f t="shared" si="17"/>
        <v>2499</v>
      </c>
      <c r="I96" s="55" t="s">
        <v>377</v>
      </c>
      <c r="J96" s="56" t="s">
        <v>378</v>
      </c>
      <c r="K96" s="55">
        <v>2499</v>
      </c>
      <c r="L96" s="55" t="s">
        <v>126</v>
      </c>
      <c r="M96" s="56" t="s">
        <v>92</v>
      </c>
      <c r="N96" s="56"/>
      <c r="O96" s="57" t="s">
        <v>379</v>
      </c>
      <c r="P96" s="57" t="s">
        <v>46</v>
      </c>
    </row>
    <row r="97" spans="1:16" ht="12.75" customHeight="1" x14ac:dyDescent="0.2">
      <c r="A97" s="34" t="str">
        <f t="shared" si="12"/>
        <v> GEOS 20 </v>
      </c>
      <c r="B97" s="2" t="str">
        <f t="shared" si="13"/>
        <v>I</v>
      </c>
      <c r="C97" s="34">
        <f t="shared" si="14"/>
        <v>45909.459000000003</v>
      </c>
      <c r="D97" t="str">
        <f t="shared" si="15"/>
        <v>vis</v>
      </c>
      <c r="E97">
        <f>VLOOKUP(C97,Active!C$21:E$973,3,FALSE)</f>
        <v>2499.057418122632</v>
      </c>
      <c r="F97" s="2" t="str">
        <f>LEFT(M97,1)</f>
        <v>V</v>
      </c>
      <c r="G97" t="str">
        <f t="shared" si="16"/>
        <v>45909.459</v>
      </c>
      <c r="H97" s="34">
        <f t="shared" si="17"/>
        <v>2499</v>
      </c>
      <c r="I97" s="55" t="s">
        <v>380</v>
      </c>
      <c r="J97" s="56" t="s">
        <v>381</v>
      </c>
      <c r="K97" s="55">
        <v>2499</v>
      </c>
      <c r="L97" s="55" t="s">
        <v>382</v>
      </c>
      <c r="M97" s="56" t="s">
        <v>92</v>
      </c>
      <c r="N97" s="56"/>
      <c r="O97" s="57" t="s">
        <v>361</v>
      </c>
      <c r="P97" s="57" t="s">
        <v>46</v>
      </c>
    </row>
    <row r="98" spans="1:16" ht="12.75" customHeight="1" x14ac:dyDescent="0.2">
      <c r="A98" s="34" t="str">
        <f t="shared" si="12"/>
        <v> VSSC 68.36 </v>
      </c>
      <c r="B98" s="2" t="str">
        <f t="shared" si="13"/>
        <v>I</v>
      </c>
      <c r="C98" s="34">
        <f t="shared" si="14"/>
        <v>46121.264000000003</v>
      </c>
      <c r="D98" t="str">
        <f t="shared" si="15"/>
        <v>vis</v>
      </c>
      <c r="E98">
        <f>VLOOKUP(C98,Active!C$21:E$973,3,FALSE)</f>
        <v>2614.0462181087337</v>
      </c>
      <c r="F98" s="2" t="str">
        <f>LEFT(M98,1)</f>
        <v>V</v>
      </c>
      <c r="G98" t="str">
        <f t="shared" si="16"/>
        <v>46121.264</v>
      </c>
      <c r="H98" s="34">
        <f t="shared" si="17"/>
        <v>2614</v>
      </c>
      <c r="I98" s="55" t="s">
        <v>383</v>
      </c>
      <c r="J98" s="56" t="s">
        <v>384</v>
      </c>
      <c r="K98" s="55">
        <v>2614</v>
      </c>
      <c r="L98" s="55" t="s">
        <v>336</v>
      </c>
      <c r="M98" s="56" t="s">
        <v>92</v>
      </c>
      <c r="N98" s="56"/>
      <c r="O98" s="57" t="s">
        <v>93</v>
      </c>
      <c r="P98" s="57" t="s">
        <v>54</v>
      </c>
    </row>
    <row r="99" spans="1:16" ht="12.75" customHeight="1" x14ac:dyDescent="0.2">
      <c r="A99" s="34" t="str">
        <f t="shared" si="12"/>
        <v> GEOS 20 </v>
      </c>
      <c r="B99" s="2" t="str">
        <f t="shared" si="13"/>
        <v>I</v>
      </c>
      <c r="C99" s="34">
        <f t="shared" si="14"/>
        <v>46270.478000000003</v>
      </c>
      <c r="D99" t="str">
        <f t="shared" si="15"/>
        <v>vis</v>
      </c>
      <c r="E99">
        <f>VLOOKUP(C99,Active!C$21:E$973,3,FALSE)</f>
        <v>2695.054403945358</v>
      </c>
      <c r="F99" s="2" t="str">
        <f>LEFT(M99,1)</f>
        <v>V</v>
      </c>
      <c r="G99" t="str">
        <f t="shared" si="16"/>
        <v>46270.478</v>
      </c>
      <c r="H99" s="34">
        <f t="shared" si="17"/>
        <v>2695</v>
      </c>
      <c r="I99" s="55" t="s">
        <v>385</v>
      </c>
      <c r="J99" s="56" t="s">
        <v>386</v>
      </c>
      <c r="K99" s="55">
        <v>2695</v>
      </c>
      <c r="L99" s="55" t="s">
        <v>113</v>
      </c>
      <c r="M99" s="56" t="s">
        <v>92</v>
      </c>
      <c r="N99" s="56"/>
      <c r="O99" s="57" t="s">
        <v>379</v>
      </c>
      <c r="P99" s="57" t="s">
        <v>46</v>
      </c>
    </row>
    <row r="100" spans="1:16" ht="12.75" customHeight="1" x14ac:dyDescent="0.2">
      <c r="A100" s="34" t="str">
        <f t="shared" si="12"/>
        <v> GEOS 20 </v>
      </c>
      <c r="B100" s="2" t="str">
        <f t="shared" si="13"/>
        <v>I</v>
      </c>
      <c r="C100" s="34">
        <f t="shared" si="14"/>
        <v>46305.470999999998</v>
      </c>
      <c r="D100" t="str">
        <f t="shared" si="15"/>
        <v>vis</v>
      </c>
      <c r="E100">
        <f>VLOOKUP(C100,Active!C$21:E$973,3,FALSE)</f>
        <v>2714.0520814218721</v>
      </c>
      <c r="F100" s="2" t="s">
        <v>82</v>
      </c>
      <c r="G100" t="str">
        <f t="shared" si="16"/>
        <v>46305.471</v>
      </c>
      <c r="H100" s="34">
        <f t="shared" si="17"/>
        <v>2714</v>
      </c>
      <c r="I100" s="55" t="s">
        <v>387</v>
      </c>
      <c r="J100" s="56" t="s">
        <v>388</v>
      </c>
      <c r="K100" s="55">
        <v>2714</v>
      </c>
      <c r="L100" s="55" t="s">
        <v>389</v>
      </c>
      <c r="M100" s="56" t="s">
        <v>92</v>
      </c>
      <c r="N100" s="56"/>
      <c r="O100" s="57" t="s">
        <v>329</v>
      </c>
      <c r="P100" s="57" t="s">
        <v>46</v>
      </c>
    </row>
    <row r="101" spans="1:16" ht="12.75" customHeight="1" x14ac:dyDescent="0.2">
      <c r="A101" s="34" t="str">
        <f t="shared" si="12"/>
        <v> GEOS 20 </v>
      </c>
      <c r="B101" s="2" t="str">
        <f t="shared" si="13"/>
        <v>I</v>
      </c>
      <c r="C101" s="34">
        <f t="shared" si="14"/>
        <v>46631.508000000002</v>
      </c>
      <c r="D101" t="str">
        <f t="shared" si="15"/>
        <v>vis</v>
      </c>
      <c r="E101">
        <f>VLOOKUP(C101,Active!C$21:E$973,3,FALSE)</f>
        <v>2891.0573616610973</v>
      </c>
      <c r="F101" s="2" t="s">
        <v>82</v>
      </c>
      <c r="G101" t="str">
        <f t="shared" si="16"/>
        <v>46631.508</v>
      </c>
      <c r="H101" s="34">
        <f t="shared" si="17"/>
        <v>2891</v>
      </c>
      <c r="I101" s="55" t="s">
        <v>390</v>
      </c>
      <c r="J101" s="56" t="s">
        <v>391</v>
      </c>
      <c r="K101" s="55">
        <v>2891</v>
      </c>
      <c r="L101" s="55" t="s">
        <v>382</v>
      </c>
      <c r="M101" s="56" t="s">
        <v>92</v>
      </c>
      <c r="N101" s="56"/>
      <c r="O101" s="57" t="s">
        <v>361</v>
      </c>
      <c r="P101" s="57" t="s">
        <v>46</v>
      </c>
    </row>
    <row r="102" spans="1:16" ht="12.75" customHeight="1" x14ac:dyDescent="0.2">
      <c r="A102" s="34" t="str">
        <f t="shared" si="12"/>
        <v> GEOS 20 </v>
      </c>
      <c r="B102" s="2" t="str">
        <f t="shared" si="13"/>
        <v>I</v>
      </c>
      <c r="C102" s="34">
        <f t="shared" si="14"/>
        <v>47005.41</v>
      </c>
      <c r="D102" t="str">
        <f t="shared" si="15"/>
        <v>vis</v>
      </c>
      <c r="E102">
        <f>VLOOKUP(C102,Active!C$21:E$973,3,FALSE)</f>
        <v>3094.0485200020412</v>
      </c>
      <c r="F102" s="2" t="s">
        <v>82</v>
      </c>
      <c r="G102" t="str">
        <f t="shared" si="16"/>
        <v>47005.410</v>
      </c>
      <c r="H102" s="34">
        <f t="shared" si="17"/>
        <v>3094</v>
      </c>
      <c r="I102" s="55" t="s">
        <v>392</v>
      </c>
      <c r="J102" s="56" t="s">
        <v>393</v>
      </c>
      <c r="K102" s="55">
        <v>3094</v>
      </c>
      <c r="L102" s="55" t="s">
        <v>394</v>
      </c>
      <c r="M102" s="56" t="s">
        <v>92</v>
      </c>
      <c r="N102" s="56"/>
      <c r="O102" s="57" t="s">
        <v>395</v>
      </c>
      <c r="P102" s="57" t="s">
        <v>46</v>
      </c>
    </row>
    <row r="103" spans="1:16" ht="12.75" customHeight="1" x14ac:dyDescent="0.2">
      <c r="A103" s="34" t="str">
        <f t="shared" si="12"/>
        <v> GEOS 20 </v>
      </c>
      <c r="B103" s="2" t="str">
        <f t="shared" si="13"/>
        <v>I</v>
      </c>
      <c r="C103" s="34">
        <f t="shared" si="14"/>
        <v>47005.425000000003</v>
      </c>
      <c r="D103" t="str">
        <f t="shared" si="15"/>
        <v>vis</v>
      </c>
      <c r="E103">
        <f>VLOOKUP(C103,Active!C$21:E$973,3,FALSE)</f>
        <v>3094.0566634925149</v>
      </c>
      <c r="F103" s="2" t="s">
        <v>82</v>
      </c>
      <c r="G103" t="str">
        <f t="shared" si="16"/>
        <v>47005.425</v>
      </c>
      <c r="H103" s="34">
        <f t="shared" si="17"/>
        <v>3094</v>
      </c>
      <c r="I103" s="55" t="s">
        <v>396</v>
      </c>
      <c r="J103" s="56" t="s">
        <v>397</v>
      </c>
      <c r="K103" s="55">
        <v>3094</v>
      </c>
      <c r="L103" s="55" t="s">
        <v>147</v>
      </c>
      <c r="M103" s="56" t="s">
        <v>92</v>
      </c>
      <c r="N103" s="56"/>
      <c r="O103" s="57" t="s">
        <v>398</v>
      </c>
      <c r="P103" s="57" t="s">
        <v>46</v>
      </c>
    </row>
    <row r="104" spans="1:16" ht="12.75" customHeight="1" x14ac:dyDescent="0.2">
      <c r="A104" s="34" t="str">
        <f t="shared" si="12"/>
        <v> GEOS 20 </v>
      </c>
      <c r="B104" s="2" t="str">
        <f t="shared" si="13"/>
        <v>I</v>
      </c>
      <c r="C104" s="34">
        <f t="shared" si="14"/>
        <v>47005.428</v>
      </c>
      <c r="D104" t="str">
        <f t="shared" si="15"/>
        <v>vis</v>
      </c>
      <c r="E104">
        <f>VLOOKUP(C104,Active!C$21:E$973,3,FALSE)</f>
        <v>3094.058292190608</v>
      </c>
      <c r="F104" s="2" t="s">
        <v>82</v>
      </c>
      <c r="G104" t="str">
        <f t="shared" si="16"/>
        <v>47005.428</v>
      </c>
      <c r="H104" s="34">
        <f t="shared" si="17"/>
        <v>3094</v>
      </c>
      <c r="I104" s="55" t="s">
        <v>399</v>
      </c>
      <c r="J104" s="56" t="s">
        <v>400</v>
      </c>
      <c r="K104" s="55">
        <v>3094</v>
      </c>
      <c r="L104" s="55" t="s">
        <v>401</v>
      </c>
      <c r="M104" s="56" t="s">
        <v>92</v>
      </c>
      <c r="N104" s="56"/>
      <c r="O104" s="57" t="s">
        <v>402</v>
      </c>
      <c r="P104" s="57" t="s">
        <v>46</v>
      </c>
    </row>
    <row r="105" spans="1:16" ht="12.75" customHeight="1" x14ac:dyDescent="0.2">
      <c r="A105" s="34" t="str">
        <f t="shared" si="12"/>
        <v> GEOS 20 </v>
      </c>
      <c r="B105" s="2" t="str">
        <f t="shared" si="13"/>
        <v>I</v>
      </c>
      <c r="C105" s="34">
        <f t="shared" si="14"/>
        <v>47005.428</v>
      </c>
      <c r="D105" t="str">
        <f t="shared" si="15"/>
        <v>vis</v>
      </c>
      <c r="E105">
        <f>VLOOKUP(C105,Active!C$21:E$973,3,FALSE)</f>
        <v>3094.058292190608</v>
      </c>
      <c r="F105" s="2" t="s">
        <v>82</v>
      </c>
      <c r="G105" t="str">
        <f t="shared" si="16"/>
        <v>47005.428</v>
      </c>
      <c r="H105" s="34">
        <f t="shared" si="17"/>
        <v>3094</v>
      </c>
      <c r="I105" s="55" t="s">
        <v>399</v>
      </c>
      <c r="J105" s="56" t="s">
        <v>400</v>
      </c>
      <c r="K105" s="55">
        <v>3094</v>
      </c>
      <c r="L105" s="55" t="s">
        <v>401</v>
      </c>
      <c r="M105" s="56" t="s">
        <v>92</v>
      </c>
      <c r="N105" s="56"/>
      <c r="O105" s="57" t="s">
        <v>403</v>
      </c>
      <c r="P105" s="57" t="s">
        <v>46</v>
      </c>
    </row>
    <row r="106" spans="1:16" ht="12.75" customHeight="1" x14ac:dyDescent="0.2">
      <c r="A106" s="34" t="str">
        <f t="shared" si="12"/>
        <v> GEOS 20 </v>
      </c>
      <c r="B106" s="2" t="str">
        <f t="shared" si="13"/>
        <v>I</v>
      </c>
      <c r="C106" s="34">
        <f t="shared" si="14"/>
        <v>47005.43</v>
      </c>
      <c r="D106" t="str">
        <f t="shared" si="15"/>
        <v>vis</v>
      </c>
      <c r="E106">
        <f>VLOOKUP(C106,Active!C$21:E$973,3,FALSE)</f>
        <v>3094.0593779893379</v>
      </c>
      <c r="F106" s="2" t="s">
        <v>82</v>
      </c>
      <c r="G106" t="str">
        <f t="shared" si="16"/>
        <v>47005.430</v>
      </c>
      <c r="H106" s="34">
        <f t="shared" si="17"/>
        <v>3094</v>
      </c>
      <c r="I106" s="55" t="s">
        <v>404</v>
      </c>
      <c r="J106" s="56" t="s">
        <v>405</v>
      </c>
      <c r="K106" s="55">
        <v>3094</v>
      </c>
      <c r="L106" s="55" t="s">
        <v>406</v>
      </c>
      <c r="M106" s="56" t="s">
        <v>92</v>
      </c>
      <c r="N106" s="56"/>
      <c r="O106" s="57" t="s">
        <v>407</v>
      </c>
      <c r="P106" s="57" t="s">
        <v>46</v>
      </c>
    </row>
    <row r="107" spans="1:16" ht="12.75" customHeight="1" x14ac:dyDescent="0.2">
      <c r="A107" s="34" t="str">
        <f t="shared" ref="A107:A120" si="18">P107</f>
        <v> GEOS 20 </v>
      </c>
      <c r="B107" s="2" t="str">
        <f t="shared" ref="B107:B120" si="19">IF(H107=INT(H107),"I","II")</f>
        <v>I</v>
      </c>
      <c r="C107" s="34">
        <f t="shared" ref="C107:C120" si="20">1*G107</f>
        <v>47353.542000000001</v>
      </c>
      <c r="D107" t="str">
        <f t="shared" ref="D107:D120" si="21">VLOOKUP(F107,I$1:J$5,2,FALSE)</f>
        <v>vis</v>
      </c>
      <c r="E107">
        <f>VLOOKUP(C107,Active!C$21:E$973,3,FALSE)</f>
        <v>3283.0491617090893</v>
      </c>
      <c r="F107" s="2" t="s">
        <v>82</v>
      </c>
      <c r="G107" t="str">
        <f t="shared" ref="G107:G120" si="22">MID(I107,3,LEN(I107)-3)</f>
        <v>47353.542</v>
      </c>
      <c r="H107" s="34">
        <f t="shared" ref="H107:H120" si="23">1*K107</f>
        <v>3283</v>
      </c>
      <c r="I107" s="55" t="s">
        <v>408</v>
      </c>
      <c r="J107" s="56" t="s">
        <v>409</v>
      </c>
      <c r="K107" s="55">
        <v>3283</v>
      </c>
      <c r="L107" s="55" t="s">
        <v>410</v>
      </c>
      <c r="M107" s="56" t="s">
        <v>92</v>
      </c>
      <c r="N107" s="56"/>
      <c r="O107" s="57" t="s">
        <v>104</v>
      </c>
      <c r="P107" s="57" t="s">
        <v>46</v>
      </c>
    </row>
    <row r="108" spans="1:16" ht="12.75" customHeight="1" x14ac:dyDescent="0.2">
      <c r="A108" s="34" t="str">
        <f t="shared" si="18"/>
        <v> GEOS 20 </v>
      </c>
      <c r="B108" s="2" t="str">
        <f t="shared" si="19"/>
        <v>I</v>
      </c>
      <c r="C108" s="34">
        <f t="shared" si="20"/>
        <v>47355.385000000002</v>
      </c>
      <c r="D108" t="str">
        <f t="shared" si="21"/>
        <v>vis</v>
      </c>
      <c r="E108">
        <f>VLOOKUP(C108,Active!C$21:E$973,3,FALSE)</f>
        <v>3284.0497252386308</v>
      </c>
      <c r="F108" s="2" t="s">
        <v>82</v>
      </c>
      <c r="G108" t="str">
        <f t="shared" si="22"/>
        <v>47355.385</v>
      </c>
      <c r="H108" s="34">
        <f t="shared" si="23"/>
        <v>3284</v>
      </c>
      <c r="I108" s="55" t="s">
        <v>411</v>
      </c>
      <c r="J108" s="56" t="s">
        <v>412</v>
      </c>
      <c r="K108" s="55">
        <v>3284</v>
      </c>
      <c r="L108" s="55" t="s">
        <v>413</v>
      </c>
      <c r="M108" s="56" t="s">
        <v>92</v>
      </c>
      <c r="N108" s="56"/>
      <c r="O108" s="57" t="s">
        <v>104</v>
      </c>
      <c r="P108" s="57" t="s">
        <v>46</v>
      </c>
    </row>
    <row r="109" spans="1:16" ht="12.75" customHeight="1" x14ac:dyDescent="0.2">
      <c r="A109" s="34" t="str">
        <f t="shared" si="18"/>
        <v> GEOS 20 </v>
      </c>
      <c r="B109" s="2" t="str">
        <f t="shared" si="19"/>
        <v>I</v>
      </c>
      <c r="C109" s="34">
        <f t="shared" si="20"/>
        <v>47379.347999999998</v>
      </c>
      <c r="D109" t="str">
        <f t="shared" si="21"/>
        <v>vis</v>
      </c>
      <c r="E109">
        <f>VLOOKUP(C109,Active!C$21:E$973,3,FALSE)</f>
        <v>3297.0592227201182</v>
      </c>
      <c r="F109" s="2" t="s">
        <v>82</v>
      </c>
      <c r="G109" t="str">
        <f t="shared" si="22"/>
        <v>47379.348</v>
      </c>
      <c r="H109" s="34">
        <f t="shared" si="23"/>
        <v>3297</v>
      </c>
      <c r="I109" s="55" t="s">
        <v>414</v>
      </c>
      <c r="J109" s="56" t="s">
        <v>415</v>
      </c>
      <c r="K109" s="55">
        <v>3297</v>
      </c>
      <c r="L109" s="55" t="s">
        <v>406</v>
      </c>
      <c r="M109" s="56" t="s">
        <v>92</v>
      </c>
      <c r="N109" s="56"/>
      <c r="O109" s="57" t="s">
        <v>104</v>
      </c>
      <c r="P109" s="57" t="s">
        <v>46</v>
      </c>
    </row>
    <row r="110" spans="1:16" ht="12.75" customHeight="1" x14ac:dyDescent="0.2">
      <c r="A110" s="34" t="str">
        <f t="shared" si="18"/>
        <v> GEOS 20 </v>
      </c>
      <c r="B110" s="2" t="str">
        <f t="shared" si="19"/>
        <v>I</v>
      </c>
      <c r="C110" s="34">
        <f t="shared" si="20"/>
        <v>47390.368000000002</v>
      </c>
      <c r="D110" t="str">
        <f t="shared" si="21"/>
        <v>vis</v>
      </c>
      <c r="E110">
        <f>VLOOKUP(C110,Active!C$21:E$973,3,FALSE)</f>
        <v>3303.0419737214984</v>
      </c>
      <c r="F110" s="2" t="s">
        <v>82</v>
      </c>
      <c r="G110" t="str">
        <f t="shared" si="22"/>
        <v>47390.368</v>
      </c>
      <c r="H110" s="34">
        <f t="shared" si="23"/>
        <v>3303</v>
      </c>
      <c r="I110" s="55" t="s">
        <v>416</v>
      </c>
      <c r="J110" s="56" t="s">
        <v>417</v>
      </c>
      <c r="K110" s="55">
        <v>3303</v>
      </c>
      <c r="L110" s="55" t="s">
        <v>332</v>
      </c>
      <c r="M110" s="56" t="s">
        <v>92</v>
      </c>
      <c r="N110" s="56"/>
      <c r="O110" s="57" t="s">
        <v>403</v>
      </c>
      <c r="P110" s="57" t="s">
        <v>46</v>
      </c>
    </row>
    <row r="111" spans="1:16" ht="12.75" customHeight="1" x14ac:dyDescent="0.2">
      <c r="A111" s="34" t="str">
        <f t="shared" si="18"/>
        <v> GEOS 20 </v>
      </c>
      <c r="B111" s="2" t="str">
        <f t="shared" si="19"/>
        <v>I</v>
      </c>
      <c r="C111" s="34">
        <f t="shared" si="20"/>
        <v>47390.381999999998</v>
      </c>
      <c r="D111" t="str">
        <f t="shared" si="21"/>
        <v>vis</v>
      </c>
      <c r="E111">
        <f>VLOOKUP(C111,Active!C$21:E$973,3,FALSE)</f>
        <v>3303.0495743126048</v>
      </c>
      <c r="F111" s="2" t="s">
        <v>82</v>
      </c>
      <c r="G111" t="str">
        <f t="shared" si="22"/>
        <v>47390.382</v>
      </c>
      <c r="H111" s="34">
        <f t="shared" si="23"/>
        <v>3303</v>
      </c>
      <c r="I111" s="55" t="s">
        <v>418</v>
      </c>
      <c r="J111" s="56" t="s">
        <v>419</v>
      </c>
      <c r="K111" s="55">
        <v>3303</v>
      </c>
      <c r="L111" s="55" t="s">
        <v>410</v>
      </c>
      <c r="M111" s="56" t="s">
        <v>92</v>
      </c>
      <c r="N111" s="56"/>
      <c r="O111" s="57" t="s">
        <v>104</v>
      </c>
      <c r="P111" s="57" t="s">
        <v>46</v>
      </c>
    </row>
    <row r="112" spans="1:16" ht="12.75" customHeight="1" x14ac:dyDescent="0.2">
      <c r="A112" s="34" t="str">
        <f t="shared" si="18"/>
        <v> GEOS 20 </v>
      </c>
      <c r="B112" s="2" t="str">
        <f t="shared" si="19"/>
        <v>I</v>
      </c>
      <c r="C112" s="34">
        <f t="shared" si="20"/>
        <v>47390.381999999998</v>
      </c>
      <c r="D112" t="str">
        <f t="shared" si="21"/>
        <v>vis</v>
      </c>
      <c r="E112">
        <f>VLOOKUP(C112,Active!C$21:E$973,3,FALSE)</f>
        <v>3303.0495743126048</v>
      </c>
      <c r="F112" s="2" t="s">
        <v>82</v>
      </c>
      <c r="G112" t="str">
        <f t="shared" si="22"/>
        <v>47390.382</v>
      </c>
      <c r="H112" s="34">
        <f t="shared" si="23"/>
        <v>3303</v>
      </c>
      <c r="I112" s="55" t="s">
        <v>418</v>
      </c>
      <c r="J112" s="56" t="s">
        <v>419</v>
      </c>
      <c r="K112" s="55">
        <v>3303</v>
      </c>
      <c r="L112" s="55" t="s">
        <v>410</v>
      </c>
      <c r="M112" s="56" t="s">
        <v>92</v>
      </c>
      <c r="N112" s="56"/>
      <c r="O112" s="57" t="s">
        <v>395</v>
      </c>
      <c r="P112" s="57" t="s">
        <v>46</v>
      </c>
    </row>
    <row r="113" spans="1:16" ht="12.75" customHeight="1" x14ac:dyDescent="0.2">
      <c r="A113" s="34" t="str">
        <f t="shared" si="18"/>
        <v> VSSC 73 </v>
      </c>
      <c r="B113" s="2" t="str">
        <f t="shared" si="19"/>
        <v>I</v>
      </c>
      <c r="C113" s="34">
        <f t="shared" si="20"/>
        <v>47762.466999999997</v>
      </c>
      <c r="D113" t="str">
        <f t="shared" si="21"/>
        <v>vis</v>
      </c>
      <c r="E113">
        <f>VLOOKUP(C113,Active!C$21:E$973,3,FALSE)</f>
        <v>3505.0542845074942</v>
      </c>
      <c r="F113" s="2" t="s">
        <v>82</v>
      </c>
      <c r="G113" t="str">
        <f t="shared" si="22"/>
        <v>47762.467</v>
      </c>
      <c r="H113" s="34">
        <f t="shared" si="23"/>
        <v>3505</v>
      </c>
      <c r="I113" s="55" t="s">
        <v>420</v>
      </c>
      <c r="J113" s="56" t="s">
        <v>421</v>
      </c>
      <c r="K113" s="55">
        <v>3505</v>
      </c>
      <c r="L113" s="55" t="s">
        <v>113</v>
      </c>
      <c r="M113" s="56" t="s">
        <v>92</v>
      </c>
      <c r="N113" s="56"/>
      <c r="O113" s="57" t="s">
        <v>93</v>
      </c>
      <c r="P113" s="57" t="s">
        <v>58</v>
      </c>
    </row>
    <row r="114" spans="1:16" ht="12.75" customHeight="1" x14ac:dyDescent="0.2">
      <c r="A114" s="34" t="str">
        <f t="shared" si="18"/>
        <v> GEOS 20 </v>
      </c>
      <c r="B114" s="2" t="str">
        <f t="shared" si="19"/>
        <v>I</v>
      </c>
      <c r="C114" s="34">
        <f t="shared" si="20"/>
        <v>47762.487000000001</v>
      </c>
      <c r="D114" t="str">
        <f t="shared" si="21"/>
        <v>vis</v>
      </c>
      <c r="E114">
        <f>VLOOKUP(C114,Active!C$21:E$973,3,FALSE)</f>
        <v>3505.0651424947951</v>
      </c>
      <c r="F114" s="2" t="s">
        <v>82</v>
      </c>
      <c r="G114" t="str">
        <f t="shared" si="22"/>
        <v>47762.487</v>
      </c>
      <c r="H114" s="34">
        <f t="shared" si="23"/>
        <v>3505</v>
      </c>
      <c r="I114" s="55" t="s">
        <v>422</v>
      </c>
      <c r="J114" s="56" t="s">
        <v>423</v>
      </c>
      <c r="K114" s="55">
        <v>3505</v>
      </c>
      <c r="L114" s="55" t="s">
        <v>424</v>
      </c>
      <c r="M114" s="56" t="s">
        <v>92</v>
      </c>
      <c r="N114" s="56"/>
      <c r="O114" s="57" t="s">
        <v>143</v>
      </c>
      <c r="P114" s="57" t="s">
        <v>46</v>
      </c>
    </row>
    <row r="115" spans="1:16" ht="12.75" customHeight="1" x14ac:dyDescent="0.2">
      <c r="A115" s="34" t="str">
        <f t="shared" si="18"/>
        <v> GEOS 20 </v>
      </c>
      <c r="B115" s="2" t="str">
        <f t="shared" si="19"/>
        <v>I</v>
      </c>
      <c r="C115" s="34">
        <f t="shared" si="20"/>
        <v>47773.521000000001</v>
      </c>
      <c r="D115" t="str">
        <f t="shared" si="21"/>
        <v>vis</v>
      </c>
      <c r="E115">
        <f>VLOOKUP(C115,Active!C$21:E$973,3,FALSE)</f>
        <v>3511.0554940872817</v>
      </c>
      <c r="F115" s="2" t="s">
        <v>82</v>
      </c>
      <c r="G115" t="str">
        <f t="shared" si="22"/>
        <v>47773.521</v>
      </c>
      <c r="H115" s="34">
        <f t="shared" si="23"/>
        <v>3511</v>
      </c>
      <c r="I115" s="55" t="s">
        <v>425</v>
      </c>
      <c r="J115" s="56" t="s">
        <v>426</v>
      </c>
      <c r="K115" s="55">
        <v>3511</v>
      </c>
      <c r="L115" s="55" t="s">
        <v>103</v>
      </c>
      <c r="M115" s="56" t="s">
        <v>92</v>
      </c>
      <c r="N115" s="56"/>
      <c r="O115" s="57" t="s">
        <v>143</v>
      </c>
      <c r="P115" s="57" t="s">
        <v>46</v>
      </c>
    </row>
    <row r="116" spans="1:16" ht="12.75" customHeight="1" x14ac:dyDescent="0.2">
      <c r="A116" s="34" t="str">
        <f t="shared" si="18"/>
        <v> VSSC 73 </v>
      </c>
      <c r="B116" s="2" t="str">
        <f t="shared" si="19"/>
        <v>I</v>
      </c>
      <c r="C116" s="34">
        <f t="shared" si="20"/>
        <v>47856.400999999998</v>
      </c>
      <c r="D116" t="str">
        <f t="shared" si="21"/>
        <v>vis</v>
      </c>
      <c r="E116">
        <f>VLOOKUP(C116,Active!C$21:E$973,3,FALSE)</f>
        <v>3556.0509934515449</v>
      </c>
      <c r="F116" s="2" t="s">
        <v>82</v>
      </c>
      <c r="G116" t="str">
        <f t="shared" si="22"/>
        <v>47856.401</v>
      </c>
      <c r="H116" s="34">
        <f t="shared" si="23"/>
        <v>3556</v>
      </c>
      <c r="I116" s="55" t="s">
        <v>427</v>
      </c>
      <c r="J116" s="56" t="s">
        <v>428</v>
      </c>
      <c r="K116" s="55">
        <v>3556</v>
      </c>
      <c r="L116" s="55" t="s">
        <v>126</v>
      </c>
      <c r="M116" s="56" t="s">
        <v>92</v>
      </c>
      <c r="N116" s="56"/>
      <c r="O116" s="57" t="s">
        <v>93</v>
      </c>
      <c r="P116" s="57" t="s">
        <v>58</v>
      </c>
    </row>
    <row r="117" spans="1:16" ht="12.75" customHeight="1" x14ac:dyDescent="0.2">
      <c r="A117" s="34" t="str">
        <f t="shared" si="18"/>
        <v> GEOS 20 </v>
      </c>
      <c r="B117" s="2" t="str">
        <f t="shared" si="19"/>
        <v>I</v>
      </c>
      <c r="C117" s="34">
        <f t="shared" si="20"/>
        <v>47983.497000000003</v>
      </c>
      <c r="D117" t="str">
        <f t="shared" si="21"/>
        <v>vis</v>
      </c>
      <c r="E117">
        <f>VLOOKUP(C117,Active!C$21:E$973,3,FALSE)</f>
        <v>3625.0513311349528</v>
      </c>
      <c r="F117" s="2" t="s">
        <v>82</v>
      </c>
      <c r="G117" t="str">
        <f t="shared" si="22"/>
        <v>47983.497</v>
      </c>
      <c r="H117" s="34">
        <f t="shared" si="23"/>
        <v>3625</v>
      </c>
      <c r="I117" s="55" t="s">
        <v>429</v>
      </c>
      <c r="J117" s="56" t="s">
        <v>430</v>
      </c>
      <c r="K117" s="55">
        <v>3625</v>
      </c>
      <c r="L117" s="55" t="s">
        <v>431</v>
      </c>
      <c r="M117" s="56" t="s">
        <v>92</v>
      </c>
      <c r="N117" s="56"/>
      <c r="O117" s="57" t="s">
        <v>143</v>
      </c>
      <c r="P117" s="57" t="s">
        <v>46</v>
      </c>
    </row>
    <row r="118" spans="1:16" ht="12.75" customHeight="1" x14ac:dyDescent="0.2">
      <c r="A118" s="34" t="str">
        <f t="shared" si="18"/>
        <v> GEOS 20 </v>
      </c>
      <c r="B118" s="2" t="str">
        <f t="shared" si="19"/>
        <v>I</v>
      </c>
      <c r="C118" s="34">
        <f t="shared" si="20"/>
        <v>48123.502999999997</v>
      </c>
      <c r="D118" t="str">
        <f t="shared" si="21"/>
        <v>vis</v>
      </c>
      <c r="E118">
        <f>VLOOKUP(C118,Active!C$21:E$973,3,FALSE)</f>
        <v>3701.0604996194238</v>
      </c>
      <c r="F118" s="2" t="s">
        <v>82</v>
      </c>
      <c r="G118" t="str">
        <f t="shared" si="22"/>
        <v>48123.503</v>
      </c>
      <c r="H118" s="34">
        <f t="shared" si="23"/>
        <v>3701</v>
      </c>
      <c r="I118" s="55" t="s">
        <v>432</v>
      </c>
      <c r="J118" s="56" t="s">
        <v>433</v>
      </c>
      <c r="K118" s="55">
        <v>3701</v>
      </c>
      <c r="L118" s="55" t="s">
        <v>434</v>
      </c>
      <c r="M118" s="56" t="s">
        <v>92</v>
      </c>
      <c r="N118" s="56"/>
      <c r="O118" s="57" t="s">
        <v>143</v>
      </c>
      <c r="P118" s="57" t="s">
        <v>46</v>
      </c>
    </row>
    <row r="119" spans="1:16" ht="12.75" customHeight="1" x14ac:dyDescent="0.2">
      <c r="A119" s="34" t="str">
        <f t="shared" si="18"/>
        <v>VSB 51 </v>
      </c>
      <c r="B119" s="2" t="str">
        <f t="shared" si="19"/>
        <v>I</v>
      </c>
      <c r="C119" s="34">
        <f t="shared" si="20"/>
        <v>55226.1351</v>
      </c>
      <c r="D119" t="str">
        <f t="shared" si="21"/>
        <v>vis</v>
      </c>
      <c r="E119">
        <f>VLOOKUP(C119,Active!C$21:E$973,3,FALSE)</f>
        <v>7557.0749559437145</v>
      </c>
      <c r="F119" s="2" t="s">
        <v>82</v>
      </c>
      <c r="G119" t="str">
        <f t="shared" si="22"/>
        <v>55226.1351</v>
      </c>
      <c r="H119" s="34">
        <f t="shared" si="23"/>
        <v>7557</v>
      </c>
      <c r="I119" s="55" t="s">
        <v>435</v>
      </c>
      <c r="J119" s="56" t="s">
        <v>436</v>
      </c>
      <c r="K119" s="55" t="s">
        <v>437</v>
      </c>
      <c r="L119" s="55" t="s">
        <v>438</v>
      </c>
      <c r="M119" s="56" t="s">
        <v>157</v>
      </c>
      <c r="N119" s="56" t="s">
        <v>439</v>
      </c>
      <c r="O119" s="57" t="s">
        <v>440</v>
      </c>
      <c r="P119" s="58" t="s">
        <v>69</v>
      </c>
    </row>
    <row r="120" spans="1:16" ht="12.75" customHeight="1" x14ac:dyDescent="0.2">
      <c r="A120" s="34" t="str">
        <f t="shared" si="18"/>
        <v>VSB 51 </v>
      </c>
      <c r="B120" s="2" t="str">
        <f t="shared" si="19"/>
        <v>II</v>
      </c>
      <c r="C120" s="34">
        <f t="shared" si="20"/>
        <v>55249.167500000003</v>
      </c>
      <c r="D120" t="str">
        <f t="shared" si="21"/>
        <v>vis</v>
      </c>
      <c r="E120">
        <f>VLOOKUP(C120,Active!C$21:E$973,3,FALSE)</f>
        <v>7569.5792312762151</v>
      </c>
      <c r="F120" s="2" t="s">
        <v>82</v>
      </c>
      <c r="G120" t="str">
        <f t="shared" si="22"/>
        <v>55249.1675</v>
      </c>
      <c r="H120" s="34">
        <f t="shared" si="23"/>
        <v>7569.5</v>
      </c>
      <c r="I120" s="55" t="s">
        <v>441</v>
      </c>
      <c r="J120" s="56" t="s">
        <v>442</v>
      </c>
      <c r="K120" s="55" t="s">
        <v>443</v>
      </c>
      <c r="L120" s="55" t="s">
        <v>444</v>
      </c>
      <c r="M120" s="56" t="s">
        <v>157</v>
      </c>
      <c r="N120" s="56" t="s">
        <v>445</v>
      </c>
      <c r="O120" s="57" t="s">
        <v>440</v>
      </c>
      <c r="P120" s="58" t="s">
        <v>69</v>
      </c>
    </row>
  </sheetData>
  <sheetProtection selectLockedCells="1" selectUnlockedCells="1"/>
  <hyperlinks>
    <hyperlink ref="P26" r:id="rId1"/>
    <hyperlink ref="P27" r:id="rId2"/>
    <hyperlink ref="P28" r:id="rId3"/>
    <hyperlink ref="P29" r:id="rId4"/>
    <hyperlink ref="P30" r:id="rId5"/>
    <hyperlink ref="P31" r:id="rId6"/>
    <hyperlink ref="P119" r:id="rId7"/>
    <hyperlink ref="P120" r:id="rId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2024-01-17T04:29:59Z</dcterms:created>
  <dcterms:modified xsi:type="dcterms:W3CDTF">2024-01-17T04:29:59Z</dcterms:modified>
</cp:coreProperties>
</file>