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77FDE4F-8E07-4766-9694-2063924744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C21" i="1"/>
  <c r="A21" i="1"/>
  <c r="C7" i="1"/>
  <c r="C8" i="1"/>
  <c r="E21" i="1"/>
  <c r="F21" i="1"/>
  <c r="F17" i="1"/>
  <c r="Q21" i="1"/>
  <c r="G21" i="1"/>
  <c r="C17" i="1"/>
  <c r="E22" i="1"/>
  <c r="F22" i="1"/>
  <c r="G22" i="1"/>
  <c r="K22" i="1"/>
  <c r="H21" i="1"/>
  <c r="C12" i="1"/>
  <c r="C11" i="1"/>
  <c r="O21" i="1" l="1"/>
  <c r="O22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<sst xmlns="http://schemas.openxmlformats.org/spreadsheetml/2006/main" count="48" uniqueCount="45">
  <si>
    <t>IBVS 6244</t>
  </si>
  <si>
    <t>PE</t>
  </si>
  <si>
    <t>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</si>
  <si>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</si>
  <si>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</si>
  <si>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</si>
  <si>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</si>
  <si>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</si>
  <si>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</si>
  <si>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</si>
  <si>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</si>
  <si>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</si>
  <si>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</si>
  <si>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</si>
  <si>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</si>
  <si>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</si>
  <si>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</si>
  <si>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</si>
  <si>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</si>
  <si>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</si>
  <si>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</si>
  <si>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</si>
  <si>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</si>
  <si>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</si>
  <si>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</si>
  <si>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</si>
  <si>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</si>
  <si>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</si>
  <si>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</si>
  <si>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</si>
  <si>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</si>
  <si>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</si>
  <si>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</si>
  <si>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</si>
  <si>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</si>
  <si>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</si>
  <si>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</si>
  <si>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</si>
  <si>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G4645-0098 _UMi.xls</t>
  </si>
  <si>
    <t>EA</t>
  </si>
  <si>
    <t>IBVS 5557 Eph.</t>
  </si>
  <si>
    <t>IBVS 5557</t>
  </si>
  <si>
    <t>UMi</t>
  </si>
  <si>
    <t xml:space="preserve">V V UMi / GSC 4645-0098 / NSV 19698 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</si>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</sst>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8" fillId="0" borderId="0" xfId="41" applyFont="1" applyAlignment="1">
      <alignment horizontal="left"/>
    </xf>
    <xf numFmtId="0" fontId="28" fillId="0" borderId="0" xfId="41" applyFont="1" applyAlignment="1">
      <alignment horizontal="center" wrapText="1"/>
    </xf>
    <xf numFmtId="0" fontId="28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UMi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58-491A-B965-67D52B7CCAF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58-491A-B965-67D52B7CCAF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58-491A-B965-67D52B7CCAF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7.4000000007799827E-2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58-491A-B965-67D52B7CCAF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58-491A-B965-67D52B7CCAF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58-491A-B965-67D52B7CCAF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58-491A-B965-67D52B7CCAF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7.4000000007799827E-2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58-491A-B965-67D52B7CC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107200"/>
        <c:axId val="1"/>
      </c:scatterChart>
      <c:valAx>
        <c:axId val="685107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107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28575</xdr:rowOff>
    </xdr:from>
    <xdr:to>
      <xdr:col>17</xdr:col>
      <xdr:colOff>485775</xdr:colOff>
      <xdr:row>18</xdr:row>
      <xdr:rowOff>133350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1F90F0-47E5-FEE3-663D-10B50FAD0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29"/>
      <c r="F1" s="29" t="s">
        <v>38</v>
      </c>
      <c r="G1" s="30" t="s">
        <v>39</v>
      </c>
      <c r="H1" s="29" t="s">
        <v>40</v>
      </c>
      <c r="I1" s="30">
        <v>48557.32</v>
      </c>
      <c r="J1" s="30">
        <v>7.1520000000000001</v>
      </c>
      <c r="K1" s="30" t="s">
        <v>41</v>
      </c>
      <c r="L1" s="30" t="s">
        <v>42</v>
      </c>
    </row>
    <row r="2" spans="1:12" x14ac:dyDescent="0.2">
      <c r="A2" t="s">
        <v>27</v>
      </c>
      <c r="B2" t="s">
        <v>39</v>
      </c>
      <c r="C2" s="9"/>
    </row>
    <row r="3" spans="1:12" ht="13.5" thickBot="1" x14ac:dyDescent="0.25"/>
    <row r="4" spans="1:12" ht="14.25" thickTop="1" thickBot="1" x14ac:dyDescent="0.25">
      <c r="A4" s="28" t="s">
        <v>40</v>
      </c>
      <c r="C4" s="7">
        <v>48557.32</v>
      </c>
      <c r="D4" s="8">
        <v>7.1520000000000001</v>
      </c>
    </row>
    <row r="5" spans="1:12" ht="13.5" thickTop="1" x14ac:dyDescent="0.2">
      <c r="A5" s="10" t="s">
        <v>32</v>
      </c>
      <c r="B5" s="11"/>
      <c r="C5" s="12">
        <v>-9.5</v>
      </c>
      <c r="D5" s="11" t="s">
        <v>33</v>
      </c>
    </row>
    <row r="6" spans="1:12" x14ac:dyDescent="0.2">
      <c r="A6" s="4" t="s">
        <v>5</v>
      </c>
    </row>
    <row r="7" spans="1:12" x14ac:dyDescent="0.2">
      <c r="A7" t="s">
        <v>6</v>
      </c>
      <c r="C7">
        <f>+C4</f>
        <v>48557.32</v>
      </c>
    </row>
    <row r="8" spans="1:12" x14ac:dyDescent="0.2">
      <c r="A8" t="s">
        <v>7</v>
      </c>
      <c r="C8">
        <f>+D4</f>
        <v>7.1520000000000001</v>
      </c>
    </row>
    <row r="9" spans="1:12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12" x14ac:dyDescent="0.2">
      <c r="A11" s="11" t="s">
        <v>19</v>
      </c>
      <c r="B11" s="11"/>
      <c r="C11" s="23">
        <f ca="1">INTERCEPT(INDIRECT($D$9):G992,INDIRECT($C$9):F992)</f>
        <v>0</v>
      </c>
      <c r="D11" s="13"/>
      <c r="E11" s="11"/>
    </row>
    <row r="12" spans="1:12" x14ac:dyDescent="0.2">
      <c r="A12" s="11" t="s">
        <v>20</v>
      </c>
      <c r="B12" s="11"/>
      <c r="C12" s="23">
        <f ca="1">SLOPE(INDIRECT($D$9):G992,INDIRECT($C$9):F992)</f>
        <v>5.6639877541369938E-5</v>
      </c>
      <c r="D12" s="13"/>
      <c r="E12" s="11"/>
    </row>
    <row r="13" spans="1:12" x14ac:dyDescent="0.2">
      <c r="A13" s="11" t="s">
        <v>22</v>
      </c>
      <c r="B13" s="11"/>
      <c r="C13" s="13" t="s">
        <v>17</v>
      </c>
    </row>
    <row r="14" spans="1:12" x14ac:dyDescent="0.2">
      <c r="A14" s="11"/>
      <c r="B14" s="11"/>
      <c r="C14" s="11"/>
    </row>
    <row r="15" spans="1:12" x14ac:dyDescent="0.2">
      <c r="A15" s="14" t="s">
        <v>21</v>
      </c>
      <c r="B15" s="11"/>
      <c r="C15" s="15">
        <f ca="1">(C7+C11)+(C8+C12)*INT(MAX(F21:F3533))</f>
        <v>57897.905971680069</v>
      </c>
      <c r="E15" s="13"/>
      <c r="F15" s="11"/>
    </row>
    <row r="16" spans="1:12" x14ac:dyDescent="0.2">
      <c r="A16" s="18" t="s">
        <v>8</v>
      </c>
      <c r="B16" s="11"/>
      <c r="C16" s="19">
        <f ca="1">+C8+C12</f>
        <v>7.1520566398775411</v>
      </c>
      <c r="E16" s="11"/>
      <c r="F16" s="11"/>
    </row>
    <row r="17" spans="1:17" ht="13.5" thickBot="1" x14ac:dyDescent="0.25">
      <c r="A17" s="16" t="s">
        <v>31</v>
      </c>
      <c r="B17" s="11"/>
      <c r="C17" s="11">
        <f>COUNT(C21:C2191)</f>
        <v>2</v>
      </c>
      <c r="E17" s="16" t="s">
        <v>34</v>
      </c>
      <c r="F17" s="17">
        <f ca="1">TODAY()+15018.5-B5/24</f>
        <v>60326.5</v>
      </c>
    </row>
    <row r="18" spans="1:17" ht="14.25" thickTop="1" thickBot="1" x14ac:dyDescent="0.25">
      <c r="A18" s="18" t="s">
        <v>9</v>
      </c>
      <c r="B18" s="11"/>
      <c r="C18" s="21">
        <f ca="1">+C15</f>
        <v>57897.905971680069</v>
      </c>
      <c r="D18" s="22">
        <f ca="1">+C16</f>
        <v>7.1520566398775411</v>
      </c>
      <c r="E18" s="16" t="s">
        <v>35</v>
      </c>
      <c r="F18" s="17">
        <f ca="1">ROUND(2*(F17-C15)/C16,0)/2+1</f>
        <v>340.5</v>
      </c>
    </row>
    <row r="19" spans="1:17" ht="13.5" thickTop="1" x14ac:dyDescent="0.2">
      <c r="E19" s="16" t="s">
        <v>36</v>
      </c>
      <c r="F19" s="20">
        <f ca="1">+C15+C16*F18-15018.5-C5/24</f>
        <v>45315.077090891711</v>
      </c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44</v>
      </c>
      <c r="J20" s="6" t="s">
        <v>1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 x14ac:dyDescent="0.2">
      <c r="A21" t="str">
        <f>$K$1</f>
        <v>IBVS 5557</v>
      </c>
      <c r="C21" s="9">
        <f>+$C$4</f>
        <v>48557.32</v>
      </c>
      <c r="D21" s="9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33538.82</v>
      </c>
    </row>
    <row r="22" spans="1:17" x14ac:dyDescent="0.2">
      <c r="A22" s="31" t="s">
        <v>0</v>
      </c>
      <c r="B22" s="32" t="s">
        <v>2</v>
      </c>
      <c r="C22" s="33">
        <v>57901.482000000004</v>
      </c>
      <c r="D22" s="33">
        <v>3.2000000000000002E-3</v>
      </c>
      <c r="E22">
        <f>+(C22-C$7)/C$8</f>
        <v>1306.5103467561526</v>
      </c>
      <c r="F22">
        <f>ROUND(2*E22,0)/2</f>
        <v>1306.5</v>
      </c>
      <c r="G22">
        <f>+C22-(C$7+F22*C$8)</f>
        <v>7.4000000007799827E-2</v>
      </c>
      <c r="K22">
        <f>+G22</f>
        <v>7.4000000007799827E-2</v>
      </c>
      <c r="O22">
        <f ca="1">+C$11+C$12*$F22</f>
        <v>7.4000000007799827E-2</v>
      </c>
      <c r="Q22" s="2">
        <f>+C22-15018.5</f>
        <v>42882.982000000004</v>
      </c>
    </row>
    <row r="23" spans="1:17" x14ac:dyDescent="0.2">
      <c r="C23" s="9"/>
      <c r="D23" s="9"/>
      <c r="Q23" s="2"/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hyperlinks>
    <hyperlink ref="H62290" r:id="rId1" display="http://vsolj.cetus-net.org/bulletin.html"/>
    <hyperlink ref="H62283" r:id="rId2" display="https://www.aavso.org/ejaavso"/>
    <hyperlink ref="I62290" r:id="rId3" display="http://vsolj.cetus-net.org/bulletin.html"/>
    <hyperlink ref="AQ55933" r:id="rId4" display="http://cdsbib.u-strasbg.fr/cgi-bin/cdsbib?1990RMxAA..21..381G"/>
    <hyperlink ref="H62287" r:id="rId5" display="https://www.aavso.org/ejaavso"/>
    <hyperlink ref="AP3297" r:id="rId6" display="http://cdsbib.u-strasbg.fr/cgi-bin/cdsbib?1990RMxAA..21..381G"/>
    <hyperlink ref="AP3300" r:id="rId7" display="http://cdsbib.u-strasbg.fr/cgi-bin/cdsbib?1990RMxAA..21..381G"/>
    <hyperlink ref="AP3298" r:id="rId8" display="http://cdsbib.u-strasbg.fr/cgi-bin/cdsbib?1990RMxAA..21..381G"/>
    <hyperlink ref="AP3282" r:id="rId9" display="http://cdsbib.u-strasbg.fr/cgi-bin/cdsbib?1990RMxAA..21..381G"/>
    <hyperlink ref="AQ3511" r:id="rId10" display="http://cdsbib.u-strasbg.fr/cgi-bin/cdsbib?1990RMxAA..21..381G"/>
    <hyperlink ref="AQ3515" r:id="rId11" display="http://cdsbib.u-strasbg.fr/cgi-bin/cdsbib?1990RMxAA..21..381G"/>
    <hyperlink ref="AQ63203" r:id="rId12" display="http://cdsbib.u-strasbg.fr/cgi-bin/cdsbib?1990RMxAA..21..381G"/>
    <hyperlink ref="I403" r:id="rId13" display="http://vsolj.cetus-net.org/bulletin.html"/>
    <hyperlink ref="H403" r:id="rId14" display="http://vsolj.cetus-net.org/bulletin.html"/>
    <hyperlink ref="AQ63864" r:id="rId15" display="http://cdsbib.u-strasbg.fr/cgi-bin/cdsbib?1990RMxAA..21..381G"/>
    <hyperlink ref="AQ63863" r:id="rId16" display="http://cdsbib.u-strasbg.fr/cgi-bin/cdsbib?1990RMxAA..21..381G"/>
    <hyperlink ref="AP1573" r:id="rId17" display="http://cdsbib.u-strasbg.fr/cgi-bin/cdsbib?1990RMxAA..21..381G"/>
    <hyperlink ref="AP1591" r:id="rId18" display="http://cdsbib.u-strasbg.fr/cgi-bin/cdsbib?1990RMxAA..21..381G"/>
    <hyperlink ref="AP1592" r:id="rId19" display="http://cdsbib.u-strasbg.fr/cgi-bin/cdsbib?1990RMxAA..21..381G"/>
    <hyperlink ref="AP158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2024-01-17T04:34:25Z</dcterms:modified>
</cp:coreProperties>
</file>