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E27C083-EB3C-483B-8A51-98E5AD465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71" i="1" l="1"/>
  <c r="F271" i="1" s="1"/>
  <c r="Q271" i="1"/>
  <c r="E270" i="1"/>
  <c r="F270" i="1" s="1"/>
  <c r="Q270" i="1"/>
  <c r="F4" i="1"/>
  <c r="E269" i="1"/>
  <c r="F269" i="1" s="1"/>
  <c r="Q269" i="1"/>
  <c r="E265" i="1"/>
  <c r="F265" i="1" s="1"/>
  <c r="Q265" i="1"/>
  <c r="E266" i="1"/>
  <c r="F266" i="1" s="1"/>
  <c r="Q266" i="1"/>
  <c r="E268" i="1"/>
  <c r="F268" i="1" s="1"/>
  <c r="Q268" i="1"/>
  <c r="E262" i="1"/>
  <c r="F262" i="1" s="1"/>
  <c r="Q262" i="1"/>
  <c r="E263" i="1"/>
  <c r="F263" i="1" s="1"/>
  <c r="Q263" i="1"/>
  <c r="Q267" i="1"/>
  <c r="Q261" i="1"/>
  <c r="E264" i="1"/>
  <c r="F264" i="1" s="1"/>
  <c r="G264" i="1" s="1"/>
  <c r="K264" i="1" s="1"/>
  <c r="Q264" i="1"/>
  <c r="E267" i="1"/>
  <c r="F267" i="1" s="1"/>
  <c r="C9" i="1"/>
  <c r="D9" i="1"/>
  <c r="D11" i="1"/>
  <c r="D12" i="1"/>
  <c r="W25" i="1" s="1"/>
  <c r="D13" i="1"/>
  <c r="C17" i="1"/>
  <c r="Q21" i="1"/>
  <c r="Q22" i="1"/>
  <c r="Q23" i="1"/>
  <c r="E24" i="1"/>
  <c r="F24" i="1"/>
  <c r="G24" i="1" s="1"/>
  <c r="H24" i="1" s="1"/>
  <c r="Q24" i="1"/>
  <c r="E25" i="1"/>
  <c r="E120" i="2" s="1"/>
  <c r="Q25" i="1"/>
  <c r="Q26" i="1"/>
  <c r="E27" i="1"/>
  <c r="F27" i="1" s="1"/>
  <c r="Q27" i="1"/>
  <c r="Q28" i="1"/>
  <c r="Q29" i="1"/>
  <c r="Q30" i="1"/>
  <c r="Q31" i="1"/>
  <c r="Q32" i="1"/>
  <c r="Q33" i="1"/>
  <c r="E34" i="1"/>
  <c r="F34" i="1" s="1"/>
  <c r="Q34" i="1"/>
  <c r="Q35" i="1"/>
  <c r="Q36" i="1"/>
  <c r="Q37" i="1"/>
  <c r="E38" i="1"/>
  <c r="F38" i="1" s="1"/>
  <c r="G38" i="1" s="1"/>
  <c r="H38" i="1" s="1"/>
  <c r="Q38" i="1"/>
  <c r="Q39" i="1"/>
  <c r="Q40" i="1"/>
  <c r="Q41" i="1"/>
  <c r="Q42" i="1"/>
  <c r="Q43" i="1"/>
  <c r="Q44" i="1"/>
  <c r="Q45" i="1"/>
  <c r="E46" i="1"/>
  <c r="F46" i="1" s="1"/>
  <c r="Q46" i="1"/>
  <c r="Q47" i="1"/>
  <c r="Q48" i="1"/>
  <c r="Q49" i="1"/>
  <c r="E50" i="1"/>
  <c r="F50" i="1" s="1"/>
  <c r="Q50" i="1"/>
  <c r="Q51" i="1"/>
  <c r="Q52" i="1"/>
  <c r="Q53" i="1"/>
  <c r="E54" i="1"/>
  <c r="F54" i="1" s="1"/>
  <c r="Q54" i="1"/>
  <c r="Q55" i="1"/>
  <c r="Q56" i="1"/>
  <c r="Q57" i="1"/>
  <c r="E58" i="1"/>
  <c r="F58" i="1" s="1"/>
  <c r="Q58" i="1"/>
  <c r="Q59" i="1"/>
  <c r="Q60" i="1"/>
  <c r="Q61" i="1"/>
  <c r="E62" i="1"/>
  <c r="F62" i="1" s="1"/>
  <c r="G62" i="1" s="1"/>
  <c r="H62" i="1" s="1"/>
  <c r="Q62" i="1"/>
  <c r="Q63" i="1"/>
  <c r="Q64" i="1"/>
  <c r="Q65" i="1"/>
  <c r="E66" i="1"/>
  <c r="F66" i="1" s="1"/>
  <c r="G66" i="1" s="1"/>
  <c r="Q66" i="1"/>
  <c r="Q67" i="1"/>
  <c r="Q68" i="1"/>
  <c r="Q69" i="1"/>
  <c r="E70" i="1"/>
  <c r="F70" i="1" s="1"/>
  <c r="Q70" i="1"/>
  <c r="Q71" i="1"/>
  <c r="Q72" i="1"/>
  <c r="Q73" i="1"/>
  <c r="E74" i="1"/>
  <c r="F74" i="1" s="1"/>
  <c r="G74" i="1" s="1"/>
  <c r="I74" i="1" s="1"/>
  <c r="Q74" i="1"/>
  <c r="Q75" i="1"/>
  <c r="E76" i="1"/>
  <c r="F76" i="1" s="1"/>
  <c r="G76" i="1" s="1"/>
  <c r="I76" i="1" s="1"/>
  <c r="Q76" i="1"/>
  <c r="Q77" i="1"/>
  <c r="Q78" i="1"/>
  <c r="Q79" i="1"/>
  <c r="Q80" i="1"/>
  <c r="E81" i="1"/>
  <c r="F81" i="1" s="1"/>
  <c r="G81" i="1" s="1"/>
  <c r="I81" i="1" s="1"/>
  <c r="Q81" i="1"/>
  <c r="E82" i="1"/>
  <c r="Q82" i="1"/>
  <c r="Q83" i="1"/>
  <c r="E84" i="1"/>
  <c r="F84" i="1" s="1"/>
  <c r="G84" i="1" s="1"/>
  <c r="I84" i="1" s="1"/>
  <c r="Q84" i="1"/>
  <c r="Q85" i="1"/>
  <c r="Q86" i="1"/>
  <c r="Q87" i="1"/>
  <c r="Q88" i="1"/>
  <c r="E89" i="1"/>
  <c r="F89" i="1" s="1"/>
  <c r="Q89" i="1"/>
  <c r="E90" i="1"/>
  <c r="F90" i="1" s="1"/>
  <c r="G90" i="1" s="1"/>
  <c r="I90" i="1" s="1"/>
  <c r="Q90" i="1"/>
  <c r="Q91" i="1"/>
  <c r="E92" i="1"/>
  <c r="F92" i="1" s="1"/>
  <c r="Q92" i="1"/>
  <c r="Q93" i="1"/>
  <c r="Q94" i="1"/>
  <c r="Q95" i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Q99" i="1"/>
  <c r="E100" i="1"/>
  <c r="Q100" i="1"/>
  <c r="Q101" i="1"/>
  <c r="Q102" i="1"/>
  <c r="Q103" i="1"/>
  <c r="Q104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Q108" i="1"/>
  <c r="E109" i="1"/>
  <c r="F109" i="1" s="1"/>
  <c r="G109" i="1" s="1"/>
  <c r="I109" i="1" s="1"/>
  <c r="Q109" i="1"/>
  <c r="Q110" i="1"/>
  <c r="Q111" i="1"/>
  <c r="E112" i="1"/>
  <c r="F112" i="1" s="1"/>
  <c r="G112" i="1" s="1"/>
  <c r="I112" i="1" s="1"/>
  <c r="Q112" i="1"/>
  <c r="Q113" i="1"/>
  <c r="E114" i="1"/>
  <c r="F114" i="1" s="1"/>
  <c r="Q114" i="1"/>
  <c r="E115" i="1"/>
  <c r="F115" i="1" s="1"/>
  <c r="Q115" i="1"/>
  <c r="Q116" i="1"/>
  <c r="E117" i="1"/>
  <c r="F117" i="1" s="1"/>
  <c r="Q117" i="1"/>
  <c r="Q118" i="1"/>
  <c r="Q119" i="1"/>
  <c r="E120" i="1"/>
  <c r="F120" i="1" s="1"/>
  <c r="Q120" i="1"/>
  <c r="Q121" i="1"/>
  <c r="E122" i="1"/>
  <c r="F122" i="1" s="1"/>
  <c r="Q122" i="1"/>
  <c r="E123" i="1"/>
  <c r="F123" i="1" s="1"/>
  <c r="G123" i="1" s="1"/>
  <c r="I123" i="1" s="1"/>
  <c r="Q123" i="1"/>
  <c r="E124" i="1"/>
  <c r="F124" i="1" s="1"/>
  <c r="Q124" i="1"/>
  <c r="E125" i="1"/>
  <c r="F125" i="1" s="1"/>
  <c r="Q125" i="1"/>
  <c r="Q126" i="1"/>
  <c r="Q127" i="1"/>
  <c r="E128" i="1"/>
  <c r="F128" i="1" s="1"/>
  <c r="G128" i="1" s="1"/>
  <c r="J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Q135" i="1"/>
  <c r="E136" i="1"/>
  <c r="F136" i="1" s="1"/>
  <c r="G136" i="1" s="1"/>
  <c r="I136" i="1" s="1"/>
  <c r="Q136" i="1"/>
  <c r="E137" i="1"/>
  <c r="E48" i="2" s="1"/>
  <c r="Q137" i="1"/>
  <c r="E138" i="1"/>
  <c r="F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Q149" i="1"/>
  <c r="E150" i="1"/>
  <c r="F150" i="1" s="1"/>
  <c r="G150" i="1" s="1"/>
  <c r="I150" i="1" s="1"/>
  <c r="Q150" i="1"/>
  <c r="E151" i="1"/>
  <c r="F151" i="1" s="1"/>
  <c r="Q151" i="1"/>
  <c r="E152" i="1"/>
  <c r="F152" i="1" s="1"/>
  <c r="G152" i="1" s="1"/>
  <c r="I152" i="1" s="1"/>
  <c r="Q152" i="1"/>
  <c r="E153" i="1"/>
  <c r="F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Q159" i="1"/>
  <c r="E160" i="1"/>
  <c r="F160" i="1" s="1"/>
  <c r="Q160" i="1"/>
  <c r="E161" i="1"/>
  <c r="F161" i="1" s="1"/>
  <c r="G161" i="1" s="1"/>
  <c r="Q161" i="1"/>
  <c r="E162" i="1"/>
  <c r="F162" i="1" s="1"/>
  <c r="Q162" i="1"/>
  <c r="E163" i="1"/>
  <c r="F163" i="1" s="1"/>
  <c r="Q163" i="1"/>
  <c r="E164" i="1"/>
  <c r="F164" i="1" s="1"/>
  <c r="Q164" i="1"/>
  <c r="E165" i="1"/>
  <c r="F165" i="1" s="1"/>
  <c r="Q165" i="1"/>
  <c r="E166" i="1"/>
  <c r="F166" i="1" s="1"/>
  <c r="Q166" i="1"/>
  <c r="E167" i="1"/>
  <c r="F167" i="1" s="1"/>
  <c r="G167" i="1" s="1"/>
  <c r="Q167" i="1"/>
  <c r="E168" i="1"/>
  <c r="F168" i="1" s="1"/>
  <c r="Q168" i="1"/>
  <c r="E169" i="1"/>
  <c r="F169" i="1" s="1"/>
  <c r="G169" i="1" s="1"/>
  <c r="I169" i="1" s="1"/>
  <c r="Q169" i="1"/>
  <c r="E170" i="1"/>
  <c r="F170" i="1" s="1"/>
  <c r="Q170" i="1"/>
  <c r="E171" i="1"/>
  <c r="F171" i="1" s="1"/>
  <c r="Q171" i="1"/>
  <c r="E172" i="1"/>
  <c r="F172" i="1" s="1"/>
  <c r="Q172" i="1"/>
  <c r="E173" i="1"/>
  <c r="F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/>
  <c r="Q176" i="1"/>
  <c r="E177" i="1"/>
  <c r="F177" i="1" s="1"/>
  <c r="Q177" i="1"/>
  <c r="E178" i="1"/>
  <c r="F178" i="1" s="1"/>
  <c r="Q178" i="1"/>
  <c r="E179" i="1"/>
  <c r="F179" i="1" s="1"/>
  <c r="G179" i="1" s="1"/>
  <c r="I179" i="1" s="1"/>
  <c r="Q179" i="1"/>
  <c r="E180" i="1"/>
  <c r="Q180" i="1"/>
  <c r="E181" i="1"/>
  <c r="F181" i="1" s="1"/>
  <c r="Q181" i="1"/>
  <c r="E182" i="1"/>
  <c r="Q182" i="1"/>
  <c r="E183" i="1"/>
  <c r="F183" i="1" s="1"/>
  <c r="Q183" i="1"/>
  <c r="E184" i="1"/>
  <c r="F184" i="1" s="1"/>
  <c r="Q184" i="1"/>
  <c r="E185" i="1"/>
  <c r="F185" i="1" s="1"/>
  <c r="Q185" i="1"/>
  <c r="E186" i="1"/>
  <c r="Q186" i="1"/>
  <c r="E187" i="1"/>
  <c r="F187" i="1" s="1"/>
  <c r="Q187" i="1"/>
  <c r="E188" i="1"/>
  <c r="Q188" i="1"/>
  <c r="E189" i="1"/>
  <c r="F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Q192" i="1"/>
  <c r="E193" i="1"/>
  <c r="F193" i="1" s="1"/>
  <c r="Q193" i="1"/>
  <c r="E194" i="1"/>
  <c r="F194" i="1" s="1"/>
  <c r="Q194" i="1"/>
  <c r="E195" i="1"/>
  <c r="F195" i="1" s="1"/>
  <c r="G195" i="1" s="1"/>
  <c r="I195" i="1" s="1"/>
  <c r="Q195" i="1"/>
  <c r="E196" i="1"/>
  <c r="F196" i="1" s="1"/>
  <c r="Q196" i="1"/>
  <c r="E197" i="1"/>
  <c r="F197" i="1" s="1"/>
  <c r="G197" i="1" s="1"/>
  <c r="J197" i="1" s="1"/>
  <c r="Q197" i="1"/>
  <c r="E198" i="1"/>
  <c r="F198" i="1" s="1"/>
  <c r="Q198" i="1"/>
  <c r="E199" i="1"/>
  <c r="F199" i="1" s="1"/>
  <c r="Q199" i="1"/>
  <c r="E200" i="1"/>
  <c r="F200" i="1" s="1"/>
  <c r="G200" i="1" s="1"/>
  <c r="I200" i="1" s="1"/>
  <c r="Q200" i="1"/>
  <c r="E201" i="1"/>
  <c r="F201" i="1" s="1"/>
  <c r="Q201" i="1"/>
  <c r="E202" i="1"/>
  <c r="F202" i="1" s="1"/>
  <c r="G202" i="1" s="1"/>
  <c r="J202" i="1" s="1"/>
  <c r="Q202" i="1"/>
  <c r="E203" i="1"/>
  <c r="F203" i="1" s="1"/>
  <c r="G203" i="1" s="1"/>
  <c r="I203" i="1" s="1"/>
  <c r="Q203" i="1"/>
  <c r="E204" i="1"/>
  <c r="F204" i="1" s="1"/>
  <c r="Q204" i="1"/>
  <c r="E205" i="1"/>
  <c r="F205" i="1" s="1"/>
  <c r="Q205" i="1"/>
  <c r="E206" i="1"/>
  <c r="Q206" i="1"/>
  <c r="E207" i="1"/>
  <c r="F207" i="1" s="1"/>
  <c r="Q207" i="1"/>
  <c r="E208" i="1"/>
  <c r="Q208" i="1"/>
  <c r="E209" i="1"/>
  <c r="F209" i="1" s="1"/>
  <c r="G209" i="1" s="1"/>
  <c r="I209" i="1" s="1"/>
  <c r="Q209" i="1"/>
  <c r="E210" i="1"/>
  <c r="Q210" i="1"/>
  <c r="E211" i="1"/>
  <c r="F211" i="1" s="1"/>
  <c r="Q211" i="1"/>
  <c r="E212" i="1"/>
  <c r="Q212" i="1"/>
  <c r="E213" i="1"/>
  <c r="F213" i="1" s="1"/>
  <c r="G213" i="1" s="1"/>
  <c r="I213" i="1" s="1"/>
  <c r="Q213" i="1"/>
  <c r="E214" i="1"/>
  <c r="Q214" i="1"/>
  <c r="E215" i="1"/>
  <c r="F215" i="1" s="1"/>
  <c r="G215" i="1" s="1"/>
  <c r="I215" i="1" s="1"/>
  <c r="Q215" i="1"/>
  <c r="E216" i="1"/>
  <c r="F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Q220" i="1"/>
  <c r="E221" i="1"/>
  <c r="F221" i="1" s="1"/>
  <c r="G221" i="1" s="1"/>
  <c r="I221" i="1" s="1"/>
  <c r="Q221" i="1"/>
  <c r="E222" i="1"/>
  <c r="F222" i="1" s="1"/>
  <c r="Q222" i="1"/>
  <c r="E223" i="1"/>
  <c r="F223" i="1" s="1"/>
  <c r="G223" i="1" s="1"/>
  <c r="I223" i="1" s="1"/>
  <c r="Q223" i="1"/>
  <c r="E224" i="1"/>
  <c r="Q224" i="1"/>
  <c r="E225" i="1"/>
  <c r="F225" i="1" s="1"/>
  <c r="G225" i="1" s="1"/>
  <c r="J225" i="1" s="1"/>
  <c r="Q225" i="1"/>
  <c r="E226" i="1"/>
  <c r="Q226" i="1"/>
  <c r="E227" i="1"/>
  <c r="E229" i="2" s="1"/>
  <c r="Q227" i="1"/>
  <c r="E228" i="1"/>
  <c r="F228" i="1" s="1"/>
  <c r="Q228" i="1"/>
  <c r="E229" i="1"/>
  <c r="F229" i="1" s="1"/>
  <c r="G229" i="1" s="1"/>
  <c r="K229" i="1" s="1"/>
  <c r="Q229" i="1"/>
  <c r="E230" i="1"/>
  <c r="F230" i="1" s="1"/>
  <c r="Q230" i="1"/>
  <c r="E231" i="1"/>
  <c r="F231" i="1" s="1"/>
  <c r="Q231" i="1"/>
  <c r="E232" i="1"/>
  <c r="F232" i="1" s="1"/>
  <c r="G232" i="1" s="1"/>
  <c r="K232" i="1" s="1"/>
  <c r="Q232" i="1"/>
  <c r="E233" i="1"/>
  <c r="F233" i="1"/>
  <c r="G233" i="1" s="1"/>
  <c r="K233" i="1" s="1"/>
  <c r="Q233" i="1"/>
  <c r="E234" i="1"/>
  <c r="F234" i="1" s="1"/>
  <c r="G234" i="1" s="1"/>
  <c r="K234" i="1" s="1"/>
  <c r="Q234" i="1"/>
  <c r="E235" i="1"/>
  <c r="F235" i="1" s="1"/>
  <c r="G235" i="1" s="1"/>
  <c r="I235" i="1" s="1"/>
  <c r="Q235" i="1"/>
  <c r="E236" i="1"/>
  <c r="F236" i="1" s="1"/>
  <c r="G236" i="1" s="1"/>
  <c r="K236" i="1" s="1"/>
  <c r="Q236" i="1"/>
  <c r="E237" i="1"/>
  <c r="F237" i="1" s="1"/>
  <c r="Q237" i="1"/>
  <c r="E238" i="1"/>
  <c r="F238" i="1" s="1"/>
  <c r="G238" i="1" s="1"/>
  <c r="I238" i="1" s="1"/>
  <c r="Q238" i="1"/>
  <c r="E239" i="1"/>
  <c r="F239" i="1" s="1"/>
  <c r="G239" i="1" s="1"/>
  <c r="K239" i="1" s="1"/>
  <c r="Q239" i="1"/>
  <c r="E240" i="1"/>
  <c r="F240" i="1" s="1"/>
  <c r="Q240" i="1"/>
  <c r="E241" i="1"/>
  <c r="Q241" i="1"/>
  <c r="E242" i="1"/>
  <c r="F242" i="1" s="1"/>
  <c r="G242" i="1" s="1"/>
  <c r="J242" i="1" s="1"/>
  <c r="Q242" i="1"/>
  <c r="E243" i="1"/>
  <c r="F243" i="1" s="1"/>
  <c r="G243" i="1" s="1"/>
  <c r="Q243" i="1"/>
  <c r="E244" i="1"/>
  <c r="F244" i="1" s="1"/>
  <c r="Q244" i="1"/>
  <c r="E245" i="1"/>
  <c r="F245" i="1" s="1"/>
  <c r="G245" i="1" s="1"/>
  <c r="K245" i="1" s="1"/>
  <c r="Q245" i="1"/>
  <c r="E246" i="1"/>
  <c r="F246" i="1" s="1"/>
  <c r="G246" i="1" s="1"/>
  <c r="J246" i="1" s="1"/>
  <c r="Q246" i="1"/>
  <c r="E247" i="1"/>
  <c r="F247" i="1" s="1"/>
  <c r="Q247" i="1"/>
  <c r="E248" i="1"/>
  <c r="F248" i="1" s="1"/>
  <c r="Q248" i="1"/>
  <c r="E249" i="1"/>
  <c r="Q249" i="1"/>
  <c r="E250" i="1"/>
  <c r="F250" i="1" s="1"/>
  <c r="Q250" i="1"/>
  <c r="E251" i="1"/>
  <c r="F251" i="1" s="1"/>
  <c r="G251" i="1" s="1"/>
  <c r="K251" i="1" s="1"/>
  <c r="Q251" i="1"/>
  <c r="E252" i="1"/>
  <c r="F252" i="1" s="1"/>
  <c r="Q252" i="1"/>
  <c r="E253" i="1"/>
  <c r="F253" i="1" s="1"/>
  <c r="G253" i="1" s="1"/>
  <c r="K253" i="1" s="1"/>
  <c r="Q253" i="1"/>
  <c r="E254" i="1"/>
  <c r="F254" i="1" s="1"/>
  <c r="G254" i="1" s="1"/>
  <c r="K254" i="1" s="1"/>
  <c r="Q254" i="1"/>
  <c r="E255" i="1"/>
  <c r="F255" i="1" s="1"/>
  <c r="G255" i="1" s="1"/>
  <c r="K255" i="1" s="1"/>
  <c r="Q255" i="1"/>
  <c r="E256" i="1"/>
  <c r="F256" i="1" s="1"/>
  <c r="G256" i="1" s="1"/>
  <c r="K256" i="1" s="1"/>
  <c r="Q256" i="1"/>
  <c r="E257" i="1"/>
  <c r="F257" i="1" s="1"/>
  <c r="Q257" i="1"/>
  <c r="E258" i="1"/>
  <c r="F258" i="1" s="1"/>
  <c r="Q258" i="1"/>
  <c r="E259" i="1"/>
  <c r="F259" i="1" s="1"/>
  <c r="G259" i="1" s="1"/>
  <c r="K259" i="1" s="1"/>
  <c r="Q259" i="1"/>
  <c r="E260" i="1"/>
  <c r="F260" i="1" s="1"/>
  <c r="G260" i="1" s="1"/>
  <c r="K260" i="1" s="1"/>
  <c r="Q260" i="1"/>
  <c r="A11" i="2"/>
  <c r="C11" i="2"/>
  <c r="D11" i="2"/>
  <c r="G11" i="2"/>
  <c r="H11" i="2"/>
  <c r="B11" i="2"/>
  <c r="A12" i="2"/>
  <c r="C12" i="2"/>
  <c r="D12" i="2"/>
  <c r="F12" i="2"/>
  <c r="G12" i="2"/>
  <c r="H12" i="2"/>
  <c r="B12" i="2"/>
  <c r="A13" i="2"/>
  <c r="C13" i="2"/>
  <c r="D13" i="2"/>
  <c r="F13" i="2"/>
  <c r="G13" i="2"/>
  <c r="H13" i="2"/>
  <c r="B13" i="2"/>
  <c r="A14" i="2"/>
  <c r="C14" i="2"/>
  <c r="D14" i="2"/>
  <c r="E14" i="2"/>
  <c r="F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D21" i="2"/>
  <c r="G21" i="2"/>
  <c r="C21" i="2"/>
  <c r="E21" i="2"/>
  <c r="H21" i="2"/>
  <c r="A22" i="2"/>
  <c r="C22" i="2"/>
  <c r="D22" i="2"/>
  <c r="G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H24" i="2"/>
  <c r="B24" i="2"/>
  <c r="A25" i="2"/>
  <c r="B25" i="2"/>
  <c r="D25" i="2"/>
  <c r="G25" i="2"/>
  <c r="C25" i="2"/>
  <c r="E25" i="2"/>
  <c r="H25" i="2"/>
  <c r="A26" i="2"/>
  <c r="C26" i="2"/>
  <c r="D26" i="2"/>
  <c r="G26" i="2"/>
  <c r="H26" i="2"/>
  <c r="B26" i="2"/>
  <c r="A27" i="2"/>
  <c r="B27" i="2"/>
  <c r="C27" i="2"/>
  <c r="D27" i="2"/>
  <c r="G27" i="2"/>
  <c r="H27" i="2"/>
  <c r="A28" i="2"/>
  <c r="B28" i="2"/>
  <c r="C28" i="2"/>
  <c r="D28" i="2"/>
  <c r="E28" i="2"/>
  <c r="G28" i="2"/>
  <c r="H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D31" i="2"/>
  <c r="G31" i="2"/>
  <c r="C31" i="2"/>
  <c r="H31" i="2"/>
  <c r="B31" i="2"/>
  <c r="A32" i="2"/>
  <c r="D32" i="2"/>
  <c r="G32" i="2"/>
  <c r="C32" i="2"/>
  <c r="H32" i="2"/>
  <c r="B32" i="2"/>
  <c r="A33" i="2"/>
  <c r="B33" i="2"/>
  <c r="D33" i="2"/>
  <c r="G33" i="2"/>
  <c r="C33" i="2"/>
  <c r="E33" i="2"/>
  <c r="H33" i="2"/>
  <c r="A34" i="2"/>
  <c r="C34" i="2"/>
  <c r="D34" i="2"/>
  <c r="G34" i="2"/>
  <c r="H34" i="2"/>
  <c r="B34" i="2"/>
  <c r="A35" i="2"/>
  <c r="B35" i="2"/>
  <c r="C35" i="2"/>
  <c r="D35" i="2"/>
  <c r="E35" i="2"/>
  <c r="G35" i="2"/>
  <c r="H35" i="2"/>
  <c r="A36" i="2"/>
  <c r="B36" i="2"/>
  <c r="D36" i="2"/>
  <c r="G36" i="2"/>
  <c r="C36" i="2"/>
  <c r="E36" i="2"/>
  <c r="H36" i="2"/>
  <c r="A37" i="2"/>
  <c r="B37" i="2"/>
  <c r="D37" i="2"/>
  <c r="G37" i="2"/>
  <c r="C37" i="2"/>
  <c r="H37" i="2"/>
  <c r="A38" i="2"/>
  <c r="C38" i="2"/>
  <c r="D38" i="2"/>
  <c r="G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C42" i="2"/>
  <c r="D42" i="2"/>
  <c r="G42" i="2"/>
  <c r="H42" i="2"/>
  <c r="B42" i="2"/>
  <c r="A43" i="2"/>
  <c r="B43" i="2"/>
  <c r="C43" i="2"/>
  <c r="D43" i="2"/>
  <c r="G43" i="2"/>
  <c r="H43" i="2"/>
  <c r="A44" i="2"/>
  <c r="B44" i="2"/>
  <c r="D44" i="2"/>
  <c r="G44" i="2"/>
  <c r="C44" i="2"/>
  <c r="E44" i="2"/>
  <c r="H44" i="2"/>
  <c r="A45" i="2"/>
  <c r="B45" i="2"/>
  <c r="D45" i="2"/>
  <c r="G45" i="2"/>
  <c r="C45" i="2"/>
  <c r="H45" i="2"/>
  <c r="A46" i="2"/>
  <c r="C46" i="2"/>
  <c r="E46" i="2"/>
  <c r="D46" i="2"/>
  <c r="G46" i="2"/>
  <c r="H46" i="2"/>
  <c r="B46" i="2"/>
  <c r="A47" i="2"/>
  <c r="D47" i="2"/>
  <c r="G47" i="2"/>
  <c r="C47" i="2"/>
  <c r="H47" i="2"/>
  <c r="B47" i="2"/>
  <c r="A48" i="2"/>
  <c r="D48" i="2"/>
  <c r="G48" i="2"/>
  <c r="C48" i="2"/>
  <c r="H48" i="2"/>
  <c r="B48" i="2"/>
  <c r="A49" i="2"/>
  <c r="D49" i="2"/>
  <c r="G49" i="2"/>
  <c r="C49" i="2"/>
  <c r="E49" i="2"/>
  <c r="H49" i="2"/>
  <c r="B49" i="2"/>
  <c r="A50" i="2"/>
  <c r="C50" i="2"/>
  <c r="E50" i="2"/>
  <c r="D50" i="2"/>
  <c r="G50" i="2"/>
  <c r="H50" i="2"/>
  <c r="B50" i="2"/>
  <c r="A51" i="2"/>
  <c r="B51" i="2"/>
  <c r="C51" i="2"/>
  <c r="D51" i="2"/>
  <c r="G51" i="2"/>
  <c r="H51" i="2"/>
  <c r="A52" i="2"/>
  <c r="B52" i="2"/>
  <c r="C52" i="2"/>
  <c r="E52" i="2"/>
  <c r="D52" i="2"/>
  <c r="G52" i="2"/>
  <c r="H52" i="2"/>
  <c r="A53" i="2"/>
  <c r="B53" i="2"/>
  <c r="D53" i="2"/>
  <c r="G53" i="2"/>
  <c r="C53" i="2"/>
  <c r="E53" i="2"/>
  <c r="H53" i="2"/>
  <c r="A54" i="2"/>
  <c r="C54" i="2"/>
  <c r="D54" i="2"/>
  <c r="G54" i="2"/>
  <c r="H54" i="2"/>
  <c r="B54" i="2"/>
  <c r="A55" i="2"/>
  <c r="D55" i="2"/>
  <c r="G55" i="2"/>
  <c r="C55" i="2"/>
  <c r="E55" i="2"/>
  <c r="H55" i="2"/>
  <c r="B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C58" i="2"/>
  <c r="E58" i="2"/>
  <c r="D58" i="2"/>
  <c r="G58" i="2"/>
  <c r="H58" i="2"/>
  <c r="B58" i="2"/>
  <c r="A59" i="2"/>
  <c r="B59" i="2"/>
  <c r="C59" i="2"/>
  <c r="D59" i="2"/>
  <c r="E59" i="2"/>
  <c r="G59" i="2"/>
  <c r="H59" i="2"/>
  <c r="A60" i="2"/>
  <c r="B60" i="2"/>
  <c r="C60" i="2"/>
  <c r="E60" i="2"/>
  <c r="D60" i="2"/>
  <c r="G60" i="2"/>
  <c r="H60" i="2"/>
  <c r="A61" i="2"/>
  <c r="B61" i="2"/>
  <c r="D61" i="2"/>
  <c r="G61" i="2"/>
  <c r="C61" i="2"/>
  <c r="H61" i="2"/>
  <c r="A62" i="2"/>
  <c r="C62" i="2"/>
  <c r="E62" i="2"/>
  <c r="D62" i="2"/>
  <c r="G62" i="2"/>
  <c r="H62" i="2"/>
  <c r="B62" i="2"/>
  <c r="A63" i="2"/>
  <c r="D63" i="2"/>
  <c r="E63" i="2"/>
  <c r="G63" i="2"/>
  <c r="C63" i="2"/>
  <c r="H63" i="2"/>
  <c r="B63" i="2"/>
  <c r="A64" i="2"/>
  <c r="D64" i="2"/>
  <c r="G64" i="2"/>
  <c r="C64" i="2"/>
  <c r="H64" i="2"/>
  <c r="B64" i="2"/>
  <c r="A65" i="2"/>
  <c r="D65" i="2"/>
  <c r="G65" i="2"/>
  <c r="C65" i="2"/>
  <c r="H65" i="2"/>
  <c r="B65" i="2"/>
  <c r="A66" i="2"/>
  <c r="C66" i="2"/>
  <c r="E66" i="2"/>
  <c r="D66" i="2"/>
  <c r="G66" i="2"/>
  <c r="H66" i="2"/>
  <c r="B66" i="2"/>
  <c r="A67" i="2"/>
  <c r="B67" i="2"/>
  <c r="C67" i="2"/>
  <c r="D67" i="2"/>
  <c r="E67" i="2"/>
  <c r="G67" i="2"/>
  <c r="H67" i="2"/>
  <c r="A68" i="2"/>
  <c r="B68" i="2"/>
  <c r="C68" i="2"/>
  <c r="E68" i="2"/>
  <c r="D68" i="2"/>
  <c r="G68" i="2"/>
  <c r="H68" i="2"/>
  <c r="A69" i="2"/>
  <c r="C69" i="2"/>
  <c r="E69" i="2"/>
  <c r="D69" i="2"/>
  <c r="G69" i="2"/>
  <c r="H69" i="2"/>
  <c r="B69" i="2"/>
  <c r="A70" i="2"/>
  <c r="C70" i="2"/>
  <c r="D70" i="2"/>
  <c r="E70" i="2"/>
  <c r="G70" i="2"/>
  <c r="H70" i="2"/>
  <c r="B70" i="2"/>
  <c r="A71" i="2"/>
  <c r="C71" i="2"/>
  <c r="E71" i="2"/>
  <c r="D71" i="2"/>
  <c r="G71" i="2"/>
  <c r="H71" i="2"/>
  <c r="B71" i="2"/>
  <c r="A72" i="2"/>
  <c r="D72" i="2"/>
  <c r="E72" i="2"/>
  <c r="G72" i="2"/>
  <c r="C72" i="2"/>
  <c r="H72" i="2"/>
  <c r="B72" i="2"/>
  <c r="A73" i="2"/>
  <c r="B73" i="2"/>
  <c r="D73" i="2"/>
  <c r="G73" i="2"/>
  <c r="C73" i="2"/>
  <c r="H73" i="2"/>
  <c r="A74" i="2"/>
  <c r="D74" i="2"/>
  <c r="G74" i="2"/>
  <c r="C74" i="2"/>
  <c r="H74" i="2"/>
  <c r="B74" i="2"/>
  <c r="A75" i="2"/>
  <c r="B75" i="2"/>
  <c r="C75" i="2"/>
  <c r="D75" i="2"/>
  <c r="E75" i="2"/>
  <c r="G75" i="2"/>
  <c r="H75" i="2"/>
  <c r="A76" i="2"/>
  <c r="B76" i="2"/>
  <c r="C76" i="2"/>
  <c r="E76" i="2"/>
  <c r="D76" i="2"/>
  <c r="G76" i="2"/>
  <c r="H76" i="2"/>
  <c r="A77" i="2"/>
  <c r="B77" i="2"/>
  <c r="C77" i="2"/>
  <c r="D77" i="2"/>
  <c r="G77" i="2"/>
  <c r="H77" i="2"/>
  <c r="A78" i="2"/>
  <c r="B78" i="2"/>
  <c r="C78" i="2"/>
  <c r="D78" i="2"/>
  <c r="E78" i="2"/>
  <c r="G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H80" i="2"/>
  <c r="A81" i="2"/>
  <c r="B81" i="2"/>
  <c r="D81" i="2"/>
  <c r="G81" i="2"/>
  <c r="C81" i="2"/>
  <c r="E81" i="2"/>
  <c r="H81" i="2"/>
  <c r="A82" i="2"/>
  <c r="B82" i="2"/>
  <c r="C82" i="2"/>
  <c r="E82" i="2"/>
  <c r="D82" i="2"/>
  <c r="G82" i="2"/>
  <c r="H82" i="2"/>
  <c r="A83" i="2"/>
  <c r="B83" i="2"/>
  <c r="C83" i="2"/>
  <c r="D83" i="2"/>
  <c r="E83" i="2"/>
  <c r="G83" i="2"/>
  <c r="H83" i="2"/>
  <c r="A84" i="2"/>
  <c r="B84" i="2"/>
  <c r="D84" i="2"/>
  <c r="G84" i="2"/>
  <c r="C84" i="2"/>
  <c r="E84" i="2"/>
  <c r="H84" i="2"/>
  <c r="A85" i="2"/>
  <c r="C85" i="2"/>
  <c r="D85" i="2"/>
  <c r="G85" i="2"/>
  <c r="H85" i="2"/>
  <c r="B85" i="2"/>
  <c r="A86" i="2"/>
  <c r="D86" i="2"/>
  <c r="G86" i="2"/>
  <c r="C86" i="2"/>
  <c r="H86" i="2"/>
  <c r="B86" i="2"/>
  <c r="A87" i="2"/>
  <c r="D87" i="2"/>
  <c r="G87" i="2"/>
  <c r="C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B90" i="2"/>
  <c r="D90" i="2"/>
  <c r="G90" i="2"/>
  <c r="C90" i="2"/>
  <c r="H90" i="2"/>
  <c r="A91" i="2"/>
  <c r="D91" i="2"/>
  <c r="G91" i="2"/>
  <c r="C91" i="2"/>
  <c r="H91" i="2"/>
  <c r="B91" i="2"/>
  <c r="A92" i="2"/>
  <c r="D92" i="2"/>
  <c r="G92" i="2"/>
  <c r="C92" i="2"/>
  <c r="H92" i="2"/>
  <c r="B92" i="2"/>
  <c r="A93" i="2"/>
  <c r="B93" i="2"/>
  <c r="D93" i="2"/>
  <c r="G93" i="2"/>
  <c r="C93" i="2"/>
  <c r="H93" i="2"/>
  <c r="A94" i="2"/>
  <c r="C94" i="2"/>
  <c r="D94" i="2"/>
  <c r="G94" i="2"/>
  <c r="H94" i="2"/>
  <c r="B94" i="2"/>
  <c r="A95" i="2"/>
  <c r="B95" i="2"/>
  <c r="C95" i="2"/>
  <c r="D95" i="2"/>
  <c r="G95" i="2"/>
  <c r="H95" i="2"/>
  <c r="A96" i="2"/>
  <c r="B96" i="2"/>
  <c r="C96" i="2"/>
  <c r="D96" i="2"/>
  <c r="E96" i="2"/>
  <c r="G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D99" i="2"/>
  <c r="G99" i="2"/>
  <c r="C99" i="2"/>
  <c r="E99" i="2"/>
  <c r="H99" i="2"/>
  <c r="B99" i="2"/>
  <c r="A100" i="2"/>
  <c r="D100" i="2"/>
  <c r="G100" i="2"/>
  <c r="C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C103" i="2"/>
  <c r="E103" i="2"/>
  <c r="D103" i="2"/>
  <c r="G103" i="2"/>
  <c r="H103" i="2"/>
  <c r="A104" i="2"/>
  <c r="B104" i="2"/>
  <c r="C104" i="2"/>
  <c r="D104" i="2"/>
  <c r="E104" i="2"/>
  <c r="G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D107" i="2"/>
  <c r="G107" i="2"/>
  <c r="C107" i="2"/>
  <c r="E107" i="2"/>
  <c r="H107" i="2"/>
  <c r="B107" i="2"/>
  <c r="A108" i="2"/>
  <c r="D108" i="2"/>
  <c r="G108" i="2"/>
  <c r="C108" i="2"/>
  <c r="H108" i="2"/>
  <c r="B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B111" i="2"/>
  <c r="C111" i="2"/>
  <c r="D111" i="2"/>
  <c r="G111" i="2"/>
  <c r="H111" i="2"/>
  <c r="A112" i="2"/>
  <c r="B112" i="2"/>
  <c r="C112" i="2"/>
  <c r="D112" i="2"/>
  <c r="G112" i="2"/>
  <c r="H112" i="2"/>
  <c r="A113" i="2"/>
  <c r="B113" i="2"/>
  <c r="D113" i="2"/>
  <c r="G113" i="2"/>
  <c r="C113" i="2"/>
  <c r="E113" i="2"/>
  <c r="H113" i="2"/>
  <c r="A114" i="2"/>
  <c r="C114" i="2"/>
  <c r="D114" i="2"/>
  <c r="G114" i="2"/>
  <c r="H114" i="2"/>
  <c r="B114" i="2"/>
  <c r="A115" i="2"/>
  <c r="D115" i="2"/>
  <c r="G115" i="2"/>
  <c r="C115" i="2"/>
  <c r="E115" i="2"/>
  <c r="H115" i="2"/>
  <c r="B115" i="2"/>
  <c r="A116" i="2"/>
  <c r="D116" i="2"/>
  <c r="G116" i="2"/>
  <c r="C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C119" i="2"/>
  <c r="E119" i="2"/>
  <c r="D119" i="2"/>
  <c r="G119" i="2"/>
  <c r="H119" i="2"/>
  <c r="A120" i="2"/>
  <c r="B120" i="2"/>
  <c r="C120" i="2"/>
  <c r="D120" i="2"/>
  <c r="G120" i="2"/>
  <c r="H120" i="2"/>
  <c r="A121" i="2"/>
  <c r="B121" i="2"/>
  <c r="D121" i="2"/>
  <c r="G121" i="2"/>
  <c r="C121" i="2"/>
  <c r="H121" i="2"/>
  <c r="A122" i="2"/>
  <c r="C122" i="2"/>
  <c r="E122" i="2"/>
  <c r="D122" i="2"/>
  <c r="G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B125" i="2"/>
  <c r="D125" i="2"/>
  <c r="G125" i="2"/>
  <c r="C125" i="2"/>
  <c r="H125" i="2"/>
  <c r="A126" i="2"/>
  <c r="C126" i="2"/>
  <c r="D126" i="2"/>
  <c r="G126" i="2"/>
  <c r="H126" i="2"/>
  <c r="B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B129" i="2"/>
  <c r="D129" i="2"/>
  <c r="G129" i="2"/>
  <c r="C129" i="2"/>
  <c r="E129" i="2"/>
  <c r="H129" i="2"/>
  <c r="A130" i="2"/>
  <c r="C130" i="2"/>
  <c r="D130" i="2"/>
  <c r="G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B137" i="2"/>
  <c r="D137" i="2"/>
  <c r="G137" i="2"/>
  <c r="C137" i="2"/>
  <c r="H137" i="2"/>
  <c r="A138" i="2"/>
  <c r="C138" i="2"/>
  <c r="D138" i="2"/>
  <c r="G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B141" i="2"/>
  <c r="D141" i="2"/>
  <c r="G141" i="2"/>
  <c r="C141" i="2"/>
  <c r="H141" i="2"/>
  <c r="A142" i="2"/>
  <c r="C142" i="2"/>
  <c r="D142" i="2"/>
  <c r="G142" i="2"/>
  <c r="H142" i="2"/>
  <c r="B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B145" i="2"/>
  <c r="D145" i="2"/>
  <c r="G145" i="2"/>
  <c r="C145" i="2"/>
  <c r="E145" i="2"/>
  <c r="H145" i="2"/>
  <c r="A146" i="2"/>
  <c r="C146" i="2"/>
  <c r="D146" i="2"/>
  <c r="G146" i="2"/>
  <c r="H146" i="2"/>
  <c r="B146" i="2"/>
  <c r="A147" i="2"/>
  <c r="D147" i="2"/>
  <c r="G147" i="2"/>
  <c r="C147" i="2"/>
  <c r="H147" i="2"/>
  <c r="B147" i="2"/>
  <c r="A148" i="2"/>
  <c r="D148" i="2"/>
  <c r="G148" i="2"/>
  <c r="C148" i="2"/>
  <c r="H148" i="2"/>
  <c r="B148" i="2"/>
  <c r="A149" i="2"/>
  <c r="B149" i="2"/>
  <c r="D149" i="2"/>
  <c r="G149" i="2"/>
  <c r="C149" i="2"/>
  <c r="E149" i="2"/>
  <c r="H149" i="2"/>
  <c r="A150" i="2"/>
  <c r="C150" i="2"/>
  <c r="D150" i="2"/>
  <c r="G150" i="2"/>
  <c r="H150" i="2"/>
  <c r="B150" i="2"/>
  <c r="A151" i="2"/>
  <c r="B151" i="2"/>
  <c r="C151" i="2"/>
  <c r="D151" i="2"/>
  <c r="G151" i="2"/>
  <c r="H151" i="2"/>
  <c r="A152" i="2"/>
  <c r="B152" i="2"/>
  <c r="C152" i="2"/>
  <c r="D152" i="2"/>
  <c r="G152" i="2"/>
  <c r="H152" i="2"/>
  <c r="A153" i="2"/>
  <c r="B153" i="2"/>
  <c r="D153" i="2"/>
  <c r="G153" i="2"/>
  <c r="C153" i="2"/>
  <c r="H153" i="2"/>
  <c r="A154" i="2"/>
  <c r="C154" i="2"/>
  <c r="D154" i="2"/>
  <c r="G154" i="2"/>
  <c r="H154" i="2"/>
  <c r="B154" i="2"/>
  <c r="A155" i="2"/>
  <c r="D155" i="2"/>
  <c r="G155" i="2"/>
  <c r="C155" i="2"/>
  <c r="H155" i="2"/>
  <c r="B155" i="2"/>
  <c r="A156" i="2"/>
  <c r="D156" i="2"/>
  <c r="G156" i="2"/>
  <c r="C156" i="2"/>
  <c r="H156" i="2"/>
  <c r="B156" i="2"/>
  <c r="A157" i="2"/>
  <c r="B157" i="2"/>
  <c r="D157" i="2"/>
  <c r="G157" i="2"/>
  <c r="C157" i="2"/>
  <c r="E157" i="2"/>
  <c r="H157" i="2"/>
  <c r="A158" i="2"/>
  <c r="C158" i="2"/>
  <c r="D158" i="2"/>
  <c r="G158" i="2"/>
  <c r="H158" i="2"/>
  <c r="B158" i="2"/>
  <c r="A159" i="2"/>
  <c r="B159" i="2"/>
  <c r="C159" i="2"/>
  <c r="D159" i="2"/>
  <c r="G159" i="2"/>
  <c r="H159" i="2"/>
  <c r="A160" i="2"/>
  <c r="B160" i="2"/>
  <c r="C160" i="2"/>
  <c r="D160" i="2"/>
  <c r="G160" i="2"/>
  <c r="H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D163" i="2"/>
  <c r="G163" i="2"/>
  <c r="C163" i="2"/>
  <c r="H163" i="2"/>
  <c r="B163" i="2"/>
  <c r="A164" i="2"/>
  <c r="D164" i="2"/>
  <c r="E164" i="2"/>
  <c r="G164" i="2"/>
  <c r="C164" i="2"/>
  <c r="H164" i="2"/>
  <c r="B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C167" i="2"/>
  <c r="D167" i="2"/>
  <c r="G167" i="2"/>
  <c r="H167" i="2"/>
  <c r="A168" i="2"/>
  <c r="B168" i="2"/>
  <c r="C168" i="2"/>
  <c r="D168" i="2"/>
  <c r="E168" i="2"/>
  <c r="G168" i="2"/>
  <c r="H168" i="2"/>
  <c r="A169" i="2"/>
  <c r="B169" i="2"/>
  <c r="D169" i="2"/>
  <c r="G169" i="2"/>
  <c r="C169" i="2"/>
  <c r="E169" i="2"/>
  <c r="H169" i="2"/>
  <c r="A170" i="2"/>
  <c r="C170" i="2"/>
  <c r="D170" i="2"/>
  <c r="G170" i="2"/>
  <c r="H170" i="2"/>
  <c r="B170" i="2"/>
  <c r="A171" i="2"/>
  <c r="D171" i="2"/>
  <c r="G171" i="2"/>
  <c r="C171" i="2"/>
  <c r="H171" i="2"/>
  <c r="B171" i="2"/>
  <c r="A172" i="2"/>
  <c r="D172" i="2"/>
  <c r="G172" i="2"/>
  <c r="C172" i="2"/>
  <c r="H172" i="2"/>
  <c r="B172" i="2"/>
  <c r="A173" i="2"/>
  <c r="B173" i="2"/>
  <c r="D173" i="2"/>
  <c r="G173" i="2"/>
  <c r="C173" i="2"/>
  <c r="H173" i="2"/>
  <c r="A174" i="2"/>
  <c r="C174" i="2"/>
  <c r="E174" i="2"/>
  <c r="D174" i="2"/>
  <c r="G174" i="2"/>
  <c r="H174" i="2"/>
  <c r="B174" i="2"/>
  <c r="A175" i="2"/>
  <c r="B175" i="2"/>
  <c r="C175" i="2"/>
  <c r="D175" i="2"/>
  <c r="G175" i="2"/>
  <c r="H175" i="2"/>
  <c r="A176" i="2"/>
  <c r="B176" i="2"/>
  <c r="C176" i="2"/>
  <c r="D176" i="2"/>
  <c r="G176" i="2"/>
  <c r="H176" i="2"/>
  <c r="A177" i="2"/>
  <c r="B177" i="2"/>
  <c r="D177" i="2"/>
  <c r="G177" i="2"/>
  <c r="C177" i="2"/>
  <c r="H177" i="2"/>
  <c r="A178" i="2"/>
  <c r="C178" i="2"/>
  <c r="D178" i="2"/>
  <c r="G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H180" i="2"/>
  <c r="B180" i="2"/>
  <c r="A181" i="2"/>
  <c r="B181" i="2"/>
  <c r="D181" i="2"/>
  <c r="G181" i="2"/>
  <c r="C181" i="2"/>
  <c r="H181" i="2"/>
  <c r="A182" i="2"/>
  <c r="B182" i="2"/>
  <c r="F182" i="2"/>
  <c r="D182" i="2"/>
  <c r="G182" i="2"/>
  <c r="C182" i="2"/>
  <c r="E182" i="2"/>
  <c r="H182" i="2"/>
  <c r="A183" i="2"/>
  <c r="B183" i="2"/>
  <c r="F183" i="2"/>
  <c r="D183" i="2"/>
  <c r="G183" i="2"/>
  <c r="C183" i="2"/>
  <c r="H183" i="2"/>
  <c r="A184" i="2"/>
  <c r="C184" i="2"/>
  <c r="D184" i="2"/>
  <c r="G184" i="2"/>
  <c r="H184" i="2"/>
  <c r="B184" i="2"/>
  <c r="A185" i="2"/>
  <c r="B185" i="2"/>
  <c r="C185" i="2"/>
  <c r="D185" i="2"/>
  <c r="G185" i="2"/>
  <c r="H185" i="2"/>
  <c r="A186" i="2"/>
  <c r="B186" i="2"/>
  <c r="C186" i="2"/>
  <c r="D186" i="2"/>
  <c r="G186" i="2"/>
  <c r="H186" i="2"/>
  <c r="A187" i="2"/>
  <c r="B187" i="2"/>
  <c r="D187" i="2"/>
  <c r="G187" i="2"/>
  <c r="C187" i="2"/>
  <c r="E187" i="2"/>
  <c r="H187" i="2"/>
  <c r="A188" i="2"/>
  <c r="D188" i="2"/>
  <c r="G188" i="2"/>
  <c r="C188" i="2"/>
  <c r="E188" i="2"/>
  <c r="H188" i="2"/>
  <c r="B188" i="2"/>
  <c r="A189" i="2"/>
  <c r="D189" i="2"/>
  <c r="G189" i="2"/>
  <c r="C189" i="2"/>
  <c r="H189" i="2"/>
  <c r="B189" i="2"/>
  <c r="A190" i="2"/>
  <c r="D190" i="2"/>
  <c r="E190" i="2"/>
  <c r="G190" i="2"/>
  <c r="C190" i="2"/>
  <c r="H190" i="2"/>
  <c r="B190" i="2"/>
  <c r="A191" i="2"/>
  <c r="D191" i="2"/>
  <c r="G191" i="2"/>
  <c r="C191" i="2"/>
  <c r="H191" i="2"/>
  <c r="B191" i="2"/>
  <c r="A192" i="2"/>
  <c r="B192" i="2"/>
  <c r="C192" i="2"/>
  <c r="D192" i="2"/>
  <c r="G192" i="2"/>
  <c r="H192" i="2"/>
  <c r="A193" i="2"/>
  <c r="B193" i="2"/>
  <c r="C193" i="2"/>
  <c r="D193" i="2"/>
  <c r="G193" i="2"/>
  <c r="H193" i="2"/>
  <c r="A194" i="2"/>
  <c r="B194" i="2"/>
  <c r="C194" i="2"/>
  <c r="D194" i="2"/>
  <c r="G194" i="2"/>
  <c r="H194" i="2"/>
  <c r="A195" i="2"/>
  <c r="B195" i="2"/>
  <c r="D195" i="2"/>
  <c r="G195" i="2"/>
  <c r="C195" i="2"/>
  <c r="E195" i="2"/>
  <c r="H195" i="2"/>
  <c r="A196" i="2"/>
  <c r="C196" i="2"/>
  <c r="D196" i="2"/>
  <c r="G196" i="2"/>
  <c r="H196" i="2"/>
  <c r="B196" i="2"/>
  <c r="A197" i="2"/>
  <c r="D197" i="2"/>
  <c r="G197" i="2"/>
  <c r="C197" i="2"/>
  <c r="H197" i="2"/>
  <c r="B197" i="2"/>
  <c r="A198" i="2"/>
  <c r="D198" i="2"/>
  <c r="G198" i="2"/>
  <c r="C198" i="2"/>
  <c r="H198" i="2"/>
  <c r="B198" i="2"/>
  <c r="A199" i="2"/>
  <c r="B199" i="2"/>
  <c r="D199" i="2"/>
  <c r="G199" i="2"/>
  <c r="C199" i="2"/>
  <c r="E199" i="2"/>
  <c r="H199" i="2"/>
  <c r="A200" i="2"/>
  <c r="B200" i="2"/>
  <c r="C200" i="2"/>
  <c r="D200" i="2"/>
  <c r="G200" i="2"/>
  <c r="H200" i="2"/>
  <c r="A201" i="2"/>
  <c r="B201" i="2"/>
  <c r="C201" i="2"/>
  <c r="E201" i="2"/>
  <c r="D201" i="2"/>
  <c r="G201" i="2"/>
  <c r="H201" i="2"/>
  <c r="A202" i="2"/>
  <c r="B202" i="2"/>
  <c r="C202" i="2"/>
  <c r="D202" i="2"/>
  <c r="G202" i="2"/>
  <c r="H202" i="2"/>
  <c r="A203" i="2"/>
  <c r="B203" i="2"/>
  <c r="C203" i="2"/>
  <c r="E203" i="2"/>
  <c r="D203" i="2"/>
  <c r="G203" i="2"/>
  <c r="H203" i="2"/>
  <c r="A204" i="2"/>
  <c r="D204" i="2"/>
  <c r="G204" i="2"/>
  <c r="C204" i="2"/>
  <c r="E204" i="2"/>
  <c r="H204" i="2"/>
  <c r="B204" i="2"/>
  <c r="A205" i="2"/>
  <c r="D205" i="2"/>
  <c r="E205" i="2"/>
  <c r="G205" i="2"/>
  <c r="C205" i="2"/>
  <c r="H205" i="2"/>
  <c r="B205" i="2"/>
  <c r="A206" i="2"/>
  <c r="D206" i="2"/>
  <c r="E206" i="2"/>
  <c r="G206" i="2"/>
  <c r="C206" i="2"/>
  <c r="H206" i="2"/>
  <c r="B206" i="2"/>
  <c r="A207" i="2"/>
  <c r="B207" i="2"/>
  <c r="D207" i="2"/>
  <c r="G207" i="2"/>
  <c r="C207" i="2"/>
  <c r="H207" i="2"/>
  <c r="A208" i="2"/>
  <c r="C208" i="2"/>
  <c r="D208" i="2"/>
  <c r="G208" i="2"/>
  <c r="H208" i="2"/>
  <c r="B208" i="2"/>
  <c r="A209" i="2"/>
  <c r="B209" i="2"/>
  <c r="C209" i="2"/>
  <c r="E209" i="2"/>
  <c r="D209" i="2"/>
  <c r="G209" i="2"/>
  <c r="H209" i="2"/>
  <c r="A210" i="2"/>
  <c r="B210" i="2"/>
  <c r="C210" i="2"/>
  <c r="D210" i="2"/>
  <c r="G210" i="2"/>
  <c r="H210" i="2"/>
  <c r="A211" i="2"/>
  <c r="B211" i="2"/>
  <c r="D211" i="2"/>
  <c r="G211" i="2"/>
  <c r="C211" i="2"/>
  <c r="H211" i="2"/>
  <c r="A212" i="2"/>
  <c r="C212" i="2"/>
  <c r="E212" i="2"/>
  <c r="D212" i="2"/>
  <c r="G212" i="2"/>
  <c r="H212" i="2"/>
  <c r="B212" i="2"/>
  <c r="A213" i="2"/>
  <c r="D213" i="2"/>
  <c r="G213" i="2"/>
  <c r="C213" i="2"/>
  <c r="H213" i="2"/>
  <c r="B213" i="2"/>
  <c r="A214" i="2"/>
  <c r="D214" i="2"/>
  <c r="G214" i="2"/>
  <c r="C214" i="2"/>
  <c r="H214" i="2"/>
  <c r="B214" i="2"/>
  <c r="A215" i="2"/>
  <c r="B215" i="2"/>
  <c r="D215" i="2"/>
  <c r="G215" i="2"/>
  <c r="C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G217" i="2"/>
  <c r="H217" i="2"/>
  <c r="A218" i="2"/>
  <c r="B218" i="2"/>
  <c r="C218" i="2"/>
  <c r="D218" i="2"/>
  <c r="G218" i="2"/>
  <c r="H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D221" i="2"/>
  <c r="E221" i="2"/>
  <c r="G221" i="2"/>
  <c r="C221" i="2"/>
  <c r="H221" i="2"/>
  <c r="B221" i="2"/>
  <c r="A222" i="2"/>
  <c r="D222" i="2"/>
  <c r="G222" i="2"/>
  <c r="C222" i="2"/>
  <c r="H222" i="2"/>
  <c r="B222" i="2"/>
  <c r="A223" i="2"/>
  <c r="D223" i="2"/>
  <c r="G223" i="2"/>
  <c r="C223" i="2"/>
  <c r="E223" i="2"/>
  <c r="H223" i="2"/>
  <c r="B223" i="2"/>
  <c r="A224" i="2"/>
  <c r="B224" i="2"/>
  <c r="C224" i="2"/>
  <c r="E224" i="2"/>
  <c r="D224" i="2"/>
  <c r="G224" i="2"/>
  <c r="H224" i="2"/>
  <c r="A225" i="2"/>
  <c r="B225" i="2"/>
  <c r="C225" i="2"/>
  <c r="E225" i="2"/>
  <c r="D225" i="2"/>
  <c r="G225" i="2"/>
  <c r="H225" i="2"/>
  <c r="A226" i="2"/>
  <c r="B226" i="2"/>
  <c r="C226" i="2"/>
  <c r="E226" i="2"/>
  <c r="D226" i="2"/>
  <c r="G226" i="2"/>
  <c r="H226" i="2"/>
  <c r="A227" i="2"/>
  <c r="B227" i="2"/>
  <c r="C227" i="2"/>
  <c r="D227" i="2"/>
  <c r="G227" i="2"/>
  <c r="H227" i="2"/>
  <c r="A228" i="2"/>
  <c r="D228" i="2"/>
  <c r="G228" i="2"/>
  <c r="C228" i="2"/>
  <c r="H228" i="2"/>
  <c r="B228" i="2"/>
  <c r="A229" i="2"/>
  <c r="B229" i="2"/>
  <c r="D229" i="2"/>
  <c r="G229" i="2"/>
  <c r="C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H231" i="2"/>
  <c r="A232" i="2"/>
  <c r="C232" i="2"/>
  <c r="E232" i="2"/>
  <c r="D232" i="2"/>
  <c r="G232" i="2"/>
  <c r="H232" i="2"/>
  <c r="B232" i="2"/>
  <c r="A233" i="2"/>
  <c r="B233" i="2"/>
  <c r="C233" i="2"/>
  <c r="E233" i="2"/>
  <c r="D233" i="2"/>
  <c r="G233" i="2"/>
  <c r="H233" i="2"/>
  <c r="A234" i="2"/>
  <c r="B234" i="2"/>
  <c r="C234" i="2"/>
  <c r="D234" i="2"/>
  <c r="E234" i="2"/>
  <c r="G234" i="2"/>
  <c r="H234" i="2"/>
  <c r="A235" i="2"/>
  <c r="B235" i="2"/>
  <c r="C235" i="2"/>
  <c r="D235" i="2"/>
  <c r="G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E237" i="2"/>
  <c r="H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H239" i="2"/>
  <c r="G4" i="3"/>
  <c r="G5" i="3"/>
  <c r="G6" i="3"/>
  <c r="G7" i="3"/>
  <c r="K12" i="3"/>
  <c r="M12" i="3"/>
  <c r="A13" i="3"/>
  <c r="N13" i="3"/>
  <c r="H15" i="3"/>
  <c r="H12" i="3"/>
  <c r="I15" i="3"/>
  <c r="K15" i="3"/>
  <c r="K13" i="3"/>
  <c r="L15" i="3"/>
  <c r="L13" i="3"/>
  <c r="N15" i="3"/>
  <c r="N12" i="3"/>
  <c r="D16" i="3"/>
  <c r="D15" i="3"/>
  <c r="E16" i="3"/>
  <c r="E15" i="3"/>
  <c r="F16" i="3"/>
  <c r="F15" i="3"/>
  <c r="G16" i="3"/>
  <c r="G15" i="3"/>
  <c r="G13" i="3"/>
  <c r="H16" i="3"/>
  <c r="I16" i="3"/>
  <c r="J16" i="3"/>
  <c r="J15" i="3"/>
  <c r="K16" i="3"/>
  <c r="L16" i="3"/>
  <c r="M16" i="3"/>
  <c r="M15" i="3"/>
  <c r="M13" i="3"/>
  <c r="N16" i="3"/>
  <c r="O16" i="3"/>
  <c r="O15" i="3"/>
  <c r="D17" i="3"/>
  <c r="D21" i="3"/>
  <c r="F21" i="3" s="1"/>
  <c r="H21" i="3" s="1"/>
  <c r="E21" i="3"/>
  <c r="D22" i="3"/>
  <c r="E22" i="3"/>
  <c r="D23" i="3"/>
  <c r="E23" i="3"/>
  <c r="D24" i="3"/>
  <c r="F24" i="3" s="1"/>
  <c r="H24" i="3" s="1"/>
  <c r="E24" i="3"/>
  <c r="D25" i="3"/>
  <c r="F25" i="3" s="1"/>
  <c r="H25" i="3" s="1"/>
  <c r="E25" i="3"/>
  <c r="D26" i="3"/>
  <c r="F26" i="3" s="1"/>
  <c r="E26" i="3"/>
  <c r="D27" i="3"/>
  <c r="E27" i="3"/>
  <c r="D28" i="3"/>
  <c r="F28" i="3" s="1"/>
  <c r="H28" i="3" s="1"/>
  <c r="E28" i="3"/>
  <c r="D29" i="3"/>
  <c r="F29" i="3" s="1"/>
  <c r="E29" i="3"/>
  <c r="D30" i="3"/>
  <c r="E30" i="3"/>
  <c r="D31" i="3"/>
  <c r="F31" i="3" s="1"/>
  <c r="H31" i="3" s="1"/>
  <c r="E31" i="3"/>
  <c r="D32" i="3"/>
  <c r="E32" i="3"/>
  <c r="D33" i="3"/>
  <c r="F33" i="3" s="1"/>
  <c r="E33" i="3"/>
  <c r="D34" i="3"/>
  <c r="E34" i="3"/>
  <c r="D35" i="3"/>
  <c r="F35" i="3" s="1"/>
  <c r="H35" i="3" s="1"/>
  <c r="E35" i="3"/>
  <c r="D36" i="3"/>
  <c r="E36" i="3"/>
  <c r="D37" i="3"/>
  <c r="F37" i="3" s="1"/>
  <c r="E37" i="3"/>
  <c r="D38" i="3"/>
  <c r="F38" i="3" s="1"/>
  <c r="E38" i="3"/>
  <c r="D39" i="3"/>
  <c r="F39" i="3" s="1"/>
  <c r="H39" i="3" s="1"/>
  <c r="E39" i="3"/>
  <c r="D40" i="3"/>
  <c r="E40" i="3"/>
  <c r="D41" i="3"/>
  <c r="F41" i="3" s="1"/>
  <c r="E41" i="3"/>
  <c r="D42" i="3"/>
  <c r="F42" i="3" s="1"/>
  <c r="E42" i="3"/>
  <c r="D43" i="3"/>
  <c r="E43" i="3"/>
  <c r="D44" i="3"/>
  <c r="F44" i="3" s="1"/>
  <c r="G44" i="3" s="1"/>
  <c r="E44" i="3"/>
  <c r="D45" i="3"/>
  <c r="E45" i="3"/>
  <c r="D46" i="3"/>
  <c r="F46" i="3" s="1"/>
  <c r="E46" i="3"/>
  <c r="D47" i="3"/>
  <c r="E47" i="3"/>
  <c r="D48" i="3"/>
  <c r="E48" i="3"/>
  <c r="D49" i="3"/>
  <c r="F49" i="3" s="1"/>
  <c r="E49" i="3"/>
  <c r="D50" i="3"/>
  <c r="E50" i="3"/>
  <c r="D51" i="3"/>
  <c r="E51" i="3"/>
  <c r="D52" i="3"/>
  <c r="F52" i="3" s="1"/>
  <c r="E52" i="3"/>
  <c r="D53" i="3"/>
  <c r="E53" i="3"/>
  <c r="D54" i="3"/>
  <c r="E54" i="3"/>
  <c r="F54" i="3"/>
  <c r="G54" i="3"/>
  <c r="H54" i="3"/>
  <c r="I54" i="3"/>
  <c r="J54" i="3"/>
  <c r="D55" i="3"/>
  <c r="E55" i="3"/>
  <c r="D56" i="3"/>
  <c r="E56" i="3"/>
  <c r="D57" i="3"/>
  <c r="E57" i="3"/>
  <c r="F57" i="3"/>
  <c r="G57" i="3"/>
  <c r="H57" i="3"/>
  <c r="I57" i="3"/>
  <c r="J57" i="3"/>
  <c r="D58" i="3"/>
  <c r="E58" i="3"/>
  <c r="D59" i="3"/>
  <c r="F59" i="3"/>
  <c r="H59" i="3"/>
  <c r="E59" i="3"/>
  <c r="D60" i="3"/>
  <c r="E60" i="3"/>
  <c r="F60" i="3"/>
  <c r="G60" i="3"/>
  <c r="H60" i="3"/>
  <c r="I60" i="3"/>
  <c r="J60" i="3"/>
  <c r="D61" i="3"/>
  <c r="E61" i="3"/>
  <c r="I61" i="3"/>
  <c r="F61" i="3"/>
  <c r="H61" i="3"/>
  <c r="J61" i="3"/>
  <c r="D62" i="3"/>
  <c r="F62" i="3"/>
  <c r="H62" i="3"/>
  <c r="E62" i="3"/>
  <c r="G62" i="3"/>
  <c r="D63" i="3"/>
  <c r="E63" i="3"/>
  <c r="F63" i="3"/>
  <c r="G63" i="3"/>
  <c r="H63" i="3"/>
  <c r="I63" i="3"/>
  <c r="J63" i="3"/>
  <c r="D64" i="3"/>
  <c r="E64" i="3"/>
  <c r="F64" i="3"/>
  <c r="H64" i="3"/>
  <c r="D65" i="3"/>
  <c r="E65" i="3"/>
  <c r="D66" i="3"/>
  <c r="E66" i="3"/>
  <c r="D67" i="3"/>
  <c r="F67" i="3"/>
  <c r="E67" i="3"/>
  <c r="I67" i="3"/>
  <c r="G67" i="3"/>
  <c r="H67" i="3"/>
  <c r="J67" i="3"/>
  <c r="D68" i="3"/>
  <c r="E68" i="3"/>
  <c r="I68" i="3"/>
  <c r="J68" i="3"/>
  <c r="F68" i="3"/>
  <c r="G68" i="3"/>
  <c r="H68" i="3"/>
  <c r="D69" i="3"/>
  <c r="E69" i="3"/>
  <c r="D70" i="3"/>
  <c r="E70" i="3"/>
  <c r="I70" i="3"/>
  <c r="J70" i="3"/>
  <c r="D71" i="3"/>
  <c r="E71" i="3"/>
  <c r="F71" i="3"/>
  <c r="H71" i="3"/>
  <c r="I71" i="3"/>
  <c r="J71" i="3"/>
  <c r="D72" i="3"/>
  <c r="F72" i="3"/>
  <c r="H72" i="3"/>
  <c r="E72" i="3"/>
  <c r="G72" i="3"/>
  <c r="D73" i="3"/>
  <c r="F73" i="3"/>
  <c r="H73" i="3"/>
  <c r="E73" i="3"/>
  <c r="D74" i="3"/>
  <c r="E74" i="3"/>
  <c r="F74" i="3"/>
  <c r="G74" i="3"/>
  <c r="H74" i="3"/>
  <c r="I74" i="3"/>
  <c r="J74" i="3"/>
  <c r="D75" i="3"/>
  <c r="E75" i="3"/>
  <c r="I75" i="3"/>
  <c r="J75" i="3"/>
  <c r="D76" i="3"/>
  <c r="E76" i="3"/>
  <c r="F76" i="3"/>
  <c r="G76" i="3"/>
  <c r="H76" i="3"/>
  <c r="D77" i="3"/>
  <c r="E77" i="3"/>
  <c r="I77" i="3"/>
  <c r="J77" i="3"/>
  <c r="F77" i="3"/>
  <c r="H77" i="3"/>
  <c r="G77" i="3"/>
  <c r="D78" i="3"/>
  <c r="E78" i="3"/>
  <c r="F78" i="3"/>
  <c r="H78" i="3"/>
  <c r="I78" i="3"/>
  <c r="J78" i="3"/>
  <c r="D79" i="3"/>
  <c r="E79" i="3"/>
  <c r="F79" i="3"/>
  <c r="G79" i="3"/>
  <c r="D80" i="3"/>
  <c r="E80" i="3"/>
  <c r="D81" i="3"/>
  <c r="E81" i="3"/>
  <c r="F81" i="3"/>
  <c r="I81" i="3"/>
  <c r="J81" i="3"/>
  <c r="D82" i="3"/>
  <c r="F82" i="3"/>
  <c r="H82" i="3"/>
  <c r="E82" i="3"/>
  <c r="D83" i="3"/>
  <c r="E83" i="3"/>
  <c r="F83" i="3"/>
  <c r="H83" i="3"/>
  <c r="G83" i="3"/>
  <c r="I83" i="3"/>
  <c r="J83" i="3"/>
  <c r="D84" i="3"/>
  <c r="E84" i="3"/>
  <c r="D85" i="3"/>
  <c r="F85" i="3"/>
  <c r="H85" i="3"/>
  <c r="E85" i="3"/>
  <c r="D86" i="3"/>
  <c r="E86" i="3"/>
  <c r="F86" i="3"/>
  <c r="G86" i="3"/>
  <c r="H86" i="3"/>
  <c r="I86" i="3"/>
  <c r="J86" i="3"/>
  <c r="D87" i="3"/>
  <c r="F87" i="3"/>
  <c r="H87" i="3"/>
  <c r="E87" i="3"/>
  <c r="D88" i="3"/>
  <c r="E88" i="3"/>
  <c r="I88" i="3"/>
  <c r="J88" i="3"/>
  <c r="F88" i="3"/>
  <c r="G88" i="3"/>
  <c r="H88" i="3"/>
  <c r="D89" i="3"/>
  <c r="E89" i="3"/>
  <c r="F89" i="3"/>
  <c r="G89" i="3"/>
  <c r="H89" i="3"/>
  <c r="I89" i="3"/>
  <c r="J89" i="3"/>
  <c r="D90" i="3"/>
  <c r="E90" i="3"/>
  <c r="D91" i="3"/>
  <c r="E91" i="3"/>
  <c r="F91" i="3"/>
  <c r="I91" i="3"/>
  <c r="J91" i="3"/>
  <c r="D92" i="3"/>
  <c r="I92" i="3"/>
  <c r="J92" i="3"/>
  <c r="E92" i="3"/>
  <c r="D93" i="3"/>
  <c r="F93" i="3"/>
  <c r="H93" i="3"/>
  <c r="E93" i="3"/>
  <c r="G93" i="3"/>
  <c r="D94" i="3"/>
  <c r="E94" i="3"/>
  <c r="I94" i="3"/>
  <c r="J94" i="3"/>
  <c r="F94" i="3"/>
  <c r="G94" i="3"/>
  <c r="H94" i="3"/>
  <c r="D95" i="3"/>
  <c r="F95" i="3"/>
  <c r="H95" i="3"/>
  <c r="E95" i="3"/>
  <c r="D96" i="3"/>
  <c r="G96" i="3"/>
  <c r="E96" i="3"/>
  <c r="I96" i="3"/>
  <c r="J96" i="3"/>
  <c r="F96" i="3"/>
  <c r="H96" i="3"/>
  <c r="D97" i="3"/>
  <c r="E97" i="3"/>
  <c r="F97" i="3"/>
  <c r="G97" i="3"/>
  <c r="H97" i="3"/>
  <c r="I97" i="3"/>
  <c r="J97" i="3"/>
  <c r="D98" i="3"/>
  <c r="E98" i="3"/>
  <c r="F98" i="3"/>
  <c r="H98" i="3"/>
  <c r="D99" i="3"/>
  <c r="E99" i="3"/>
  <c r="F99" i="3"/>
  <c r="H99" i="3"/>
  <c r="G99" i="3"/>
  <c r="I99" i="3"/>
  <c r="J99" i="3"/>
  <c r="D100" i="3"/>
  <c r="E100" i="3"/>
  <c r="D101" i="3"/>
  <c r="E101" i="3"/>
  <c r="D102" i="3"/>
  <c r="E102" i="3"/>
  <c r="F102" i="3"/>
  <c r="G102" i="3"/>
  <c r="I102" i="3"/>
  <c r="J102" i="3"/>
  <c r="D103" i="3"/>
  <c r="E103" i="3"/>
  <c r="I103" i="3"/>
  <c r="J103" i="3"/>
  <c r="D104" i="3"/>
  <c r="E104" i="3"/>
  <c r="F104" i="3"/>
  <c r="D105" i="3"/>
  <c r="E105" i="3"/>
  <c r="F105" i="3"/>
  <c r="G105" i="3"/>
  <c r="I105" i="3"/>
  <c r="J105" i="3"/>
  <c r="D106" i="3"/>
  <c r="F106" i="3"/>
  <c r="H106" i="3"/>
  <c r="E106" i="3"/>
  <c r="I106" i="3"/>
  <c r="J106" i="3"/>
  <c r="D107" i="3"/>
  <c r="E107" i="3"/>
  <c r="I107" i="3"/>
  <c r="J107" i="3"/>
  <c r="F107" i="3"/>
  <c r="H107" i="3"/>
  <c r="D108" i="3"/>
  <c r="E108" i="3"/>
  <c r="D109" i="3"/>
  <c r="E109" i="3"/>
  <c r="F109" i="3"/>
  <c r="H109" i="3"/>
  <c r="D110" i="3"/>
  <c r="E110" i="3"/>
  <c r="I110" i="3"/>
  <c r="J110" i="3"/>
  <c r="F110" i="3"/>
  <c r="G110" i="3"/>
  <c r="H110" i="3"/>
  <c r="D111" i="3"/>
  <c r="E111" i="3"/>
  <c r="D112" i="3"/>
  <c r="E112" i="3"/>
  <c r="D113" i="3"/>
  <c r="E113" i="3"/>
  <c r="F113" i="3"/>
  <c r="G113" i="3"/>
  <c r="H113" i="3"/>
  <c r="I113" i="3"/>
  <c r="J113" i="3"/>
  <c r="D114" i="3"/>
  <c r="E114" i="3"/>
  <c r="F114" i="3"/>
  <c r="H114" i="3"/>
  <c r="D115" i="3"/>
  <c r="E115" i="3"/>
  <c r="D116" i="3"/>
  <c r="F116" i="3"/>
  <c r="E116" i="3"/>
  <c r="G116" i="3"/>
  <c r="H116" i="3"/>
  <c r="I116" i="3"/>
  <c r="J116" i="3"/>
  <c r="D117" i="3"/>
  <c r="F117" i="3"/>
  <c r="H117" i="3"/>
  <c r="E117" i="3"/>
  <c r="D118" i="3"/>
  <c r="E118" i="3"/>
  <c r="F118" i="3"/>
  <c r="D119" i="3"/>
  <c r="E119" i="3"/>
  <c r="I119" i="3"/>
  <c r="J119" i="3"/>
  <c r="D120" i="3"/>
  <c r="E120" i="3"/>
  <c r="I120" i="3"/>
  <c r="J120" i="3"/>
  <c r="F120" i="3"/>
  <c r="G120" i="3"/>
  <c r="D121" i="3"/>
  <c r="E121" i="3"/>
  <c r="F121" i="3"/>
  <c r="H121" i="3"/>
  <c r="G121" i="3"/>
  <c r="I121" i="3"/>
  <c r="J121" i="3"/>
  <c r="D122" i="3"/>
  <c r="E122" i="3"/>
  <c r="D123" i="3"/>
  <c r="I123" i="3"/>
  <c r="J123" i="3"/>
  <c r="E123" i="3"/>
  <c r="F123" i="3"/>
  <c r="G123" i="3"/>
  <c r="D124" i="3"/>
  <c r="F124" i="3"/>
  <c r="E124" i="3"/>
  <c r="H124" i="3"/>
  <c r="I124" i="3"/>
  <c r="J124" i="3"/>
  <c r="D125" i="3"/>
  <c r="E125" i="3"/>
  <c r="F125" i="3"/>
  <c r="D126" i="3"/>
  <c r="E126" i="3"/>
  <c r="F126" i="3"/>
  <c r="G126" i="3"/>
  <c r="H126" i="3"/>
  <c r="D127" i="3"/>
  <c r="E127" i="3"/>
  <c r="I127" i="3"/>
  <c r="J127" i="3"/>
  <c r="D128" i="3"/>
  <c r="F128" i="3"/>
  <c r="E128" i="3"/>
  <c r="D129" i="3"/>
  <c r="E129" i="3"/>
  <c r="F129" i="3"/>
  <c r="G129" i="3"/>
  <c r="H129" i="3"/>
  <c r="I129" i="3"/>
  <c r="J129" i="3"/>
  <c r="D130" i="3"/>
  <c r="E130" i="3"/>
  <c r="I130" i="3"/>
  <c r="J130" i="3"/>
  <c r="F130" i="3"/>
  <c r="H130" i="3"/>
  <c r="D131" i="3"/>
  <c r="F131" i="3"/>
  <c r="H131" i="3"/>
  <c r="E131" i="3"/>
  <c r="I131" i="3"/>
  <c r="J131" i="3"/>
  <c r="D132" i="3"/>
  <c r="F132" i="3"/>
  <c r="E132" i="3"/>
  <c r="G132" i="3"/>
  <c r="H132" i="3"/>
  <c r="D133" i="3"/>
  <c r="E133" i="3"/>
  <c r="D134" i="3"/>
  <c r="E134" i="3"/>
  <c r="F134" i="3"/>
  <c r="G134" i="3"/>
  <c r="I134" i="3"/>
  <c r="J134" i="3"/>
  <c r="D135" i="3"/>
  <c r="E135" i="3"/>
  <c r="I135" i="3"/>
  <c r="J135" i="3"/>
  <c r="D136" i="3"/>
  <c r="E136" i="3"/>
  <c r="F136" i="3"/>
  <c r="D137" i="3"/>
  <c r="E137" i="3"/>
  <c r="F137" i="3"/>
  <c r="G137" i="3"/>
  <c r="I137" i="3"/>
  <c r="J137" i="3"/>
  <c r="D138" i="3"/>
  <c r="F138" i="3"/>
  <c r="H138" i="3"/>
  <c r="E138" i="3"/>
  <c r="I138" i="3"/>
  <c r="J138" i="3"/>
  <c r="D139" i="3"/>
  <c r="E139" i="3"/>
  <c r="I139" i="3"/>
  <c r="J139" i="3"/>
  <c r="F139" i="3"/>
  <c r="H139" i="3"/>
  <c r="D140" i="3"/>
  <c r="E140" i="3"/>
  <c r="D141" i="3"/>
  <c r="F141" i="3"/>
  <c r="E141" i="3"/>
  <c r="H141" i="3"/>
  <c r="D142" i="3"/>
  <c r="E142" i="3"/>
  <c r="F142" i="3"/>
  <c r="G142" i="3"/>
  <c r="H142" i="3"/>
  <c r="D143" i="3"/>
  <c r="F143" i="3"/>
  <c r="H143" i="3"/>
  <c r="E143" i="3"/>
  <c r="I143" i="3"/>
  <c r="J143" i="3"/>
  <c r="D144" i="3"/>
  <c r="G144" i="3"/>
  <c r="E144" i="3"/>
  <c r="F144" i="3"/>
  <c r="H144" i="3"/>
  <c r="D145" i="3"/>
  <c r="E145" i="3"/>
  <c r="F145" i="3"/>
  <c r="G145" i="3"/>
  <c r="I145" i="3"/>
  <c r="J145" i="3"/>
  <c r="D146" i="3"/>
  <c r="E146" i="3"/>
  <c r="F146" i="3"/>
  <c r="H146" i="3"/>
  <c r="D147" i="3"/>
  <c r="E147" i="3"/>
  <c r="F147" i="3"/>
  <c r="G147" i="3"/>
  <c r="I147" i="3"/>
  <c r="J147" i="3"/>
  <c r="D148" i="3"/>
  <c r="F148" i="3"/>
  <c r="E148" i="3"/>
  <c r="I148" i="3"/>
  <c r="J148" i="3"/>
  <c r="G148" i="3"/>
  <c r="H148" i="3"/>
  <c r="D149" i="3"/>
  <c r="E149" i="3"/>
  <c r="D150" i="3"/>
  <c r="E150" i="3"/>
  <c r="F150" i="3"/>
  <c r="G150" i="3"/>
  <c r="H150" i="3"/>
  <c r="I150" i="3"/>
  <c r="J150" i="3"/>
  <c r="D151" i="3"/>
  <c r="E151" i="3"/>
  <c r="D152" i="3"/>
  <c r="F152" i="3"/>
  <c r="E152" i="3"/>
  <c r="H152" i="3"/>
  <c r="I152" i="3"/>
  <c r="J152" i="3"/>
  <c r="D153" i="3"/>
  <c r="E153" i="3"/>
  <c r="D154" i="3"/>
  <c r="F154" i="3"/>
  <c r="H154" i="3"/>
  <c r="E154" i="3"/>
  <c r="I154" i="3"/>
  <c r="J154" i="3"/>
  <c r="D155" i="3"/>
  <c r="G155" i="3"/>
  <c r="E155" i="3"/>
  <c r="F155" i="3"/>
  <c r="H155" i="3"/>
  <c r="D156" i="3"/>
  <c r="F156" i="3"/>
  <c r="E156" i="3"/>
  <c r="G156" i="3"/>
  <c r="H156" i="3"/>
  <c r="D157" i="3"/>
  <c r="E157" i="3"/>
  <c r="I157" i="3"/>
  <c r="J157" i="3"/>
  <c r="F157" i="3"/>
  <c r="H157" i="3"/>
  <c r="G157" i="3"/>
  <c r="D158" i="3"/>
  <c r="E158" i="3"/>
  <c r="F158" i="3"/>
  <c r="I158" i="3"/>
  <c r="J158" i="3"/>
  <c r="D159" i="3"/>
  <c r="E159" i="3"/>
  <c r="I159" i="3"/>
  <c r="J159" i="3"/>
  <c r="F159" i="3"/>
  <c r="H159" i="3"/>
  <c r="D160" i="3"/>
  <c r="E160" i="3"/>
  <c r="D161" i="3"/>
  <c r="I161" i="3"/>
  <c r="J161" i="3"/>
  <c r="E161" i="3"/>
  <c r="D162" i="3"/>
  <c r="E162" i="3"/>
  <c r="D163" i="3"/>
  <c r="I163" i="3"/>
  <c r="J163" i="3"/>
  <c r="E163" i="3"/>
  <c r="D164" i="3"/>
  <c r="E164" i="3"/>
  <c r="F164" i="3"/>
  <c r="I164" i="3"/>
  <c r="J164" i="3"/>
  <c r="D165" i="3"/>
  <c r="E165" i="3"/>
  <c r="F165" i="3"/>
  <c r="H165" i="3"/>
  <c r="D166" i="3"/>
  <c r="E166" i="3"/>
  <c r="I166" i="3"/>
  <c r="J166" i="3"/>
  <c r="D167" i="3"/>
  <c r="F167" i="3"/>
  <c r="E167" i="3"/>
  <c r="H167" i="3"/>
  <c r="D168" i="3"/>
  <c r="E168" i="3"/>
  <c r="F168" i="3"/>
  <c r="H168" i="3"/>
  <c r="G168" i="3"/>
  <c r="D169" i="3"/>
  <c r="E169" i="3"/>
  <c r="F169" i="3"/>
  <c r="I169" i="3"/>
  <c r="J169" i="3"/>
  <c r="D170" i="3"/>
  <c r="E170" i="3"/>
  <c r="I170" i="3"/>
  <c r="J170" i="3"/>
  <c r="D171" i="3"/>
  <c r="E171" i="3"/>
  <c r="D172" i="3"/>
  <c r="E172" i="3"/>
  <c r="F172" i="3"/>
  <c r="H172" i="3"/>
  <c r="I172" i="3"/>
  <c r="J172" i="3"/>
  <c r="D173" i="3"/>
  <c r="G173" i="3"/>
  <c r="E173" i="3"/>
  <c r="I173" i="3"/>
  <c r="J173" i="3"/>
  <c r="F173" i="3"/>
  <c r="H173" i="3"/>
  <c r="D174" i="3"/>
  <c r="E174" i="3"/>
  <c r="I174" i="3"/>
  <c r="J174" i="3"/>
  <c r="D175" i="3"/>
  <c r="E175" i="3"/>
  <c r="D176" i="3"/>
  <c r="E176" i="3"/>
  <c r="F176" i="3"/>
  <c r="H176" i="3"/>
  <c r="G176" i="3"/>
  <c r="D177" i="3"/>
  <c r="E177" i="3"/>
  <c r="F177" i="3"/>
  <c r="I177" i="3"/>
  <c r="J177" i="3"/>
  <c r="D178" i="3"/>
  <c r="E178" i="3"/>
  <c r="D179" i="3"/>
  <c r="E179" i="3"/>
  <c r="D180" i="3"/>
  <c r="E180" i="3"/>
  <c r="F180" i="3"/>
  <c r="I180" i="3"/>
  <c r="J180" i="3"/>
  <c r="D181" i="3"/>
  <c r="G181" i="3"/>
  <c r="E181" i="3"/>
  <c r="F181" i="3"/>
  <c r="H181" i="3"/>
  <c r="D182" i="3"/>
  <c r="E182" i="3"/>
  <c r="D183" i="3"/>
  <c r="F183" i="3"/>
  <c r="E183" i="3"/>
  <c r="I183" i="3"/>
  <c r="J183" i="3"/>
  <c r="G183" i="3"/>
  <c r="H183" i="3"/>
  <c r="D184" i="3"/>
  <c r="E184" i="3"/>
  <c r="F184" i="3"/>
  <c r="H184" i="3"/>
  <c r="G184" i="3"/>
  <c r="D185" i="3"/>
  <c r="E185" i="3"/>
  <c r="F185" i="3"/>
  <c r="G185" i="3"/>
  <c r="H185" i="3"/>
  <c r="D186" i="3"/>
  <c r="E186" i="3"/>
  <c r="D187" i="3"/>
  <c r="E187" i="3"/>
  <c r="D188" i="3"/>
  <c r="E188" i="3"/>
  <c r="F188" i="3"/>
  <c r="H188" i="3"/>
  <c r="G188" i="3"/>
  <c r="I188" i="3"/>
  <c r="J188" i="3"/>
  <c r="D189" i="3"/>
  <c r="E189" i="3"/>
  <c r="I189" i="3"/>
  <c r="J189" i="3"/>
  <c r="F189" i="3"/>
  <c r="H189" i="3"/>
  <c r="D190" i="3"/>
  <c r="F190" i="3"/>
  <c r="H190" i="3"/>
  <c r="E190" i="3"/>
  <c r="I190" i="3"/>
  <c r="J190" i="3"/>
  <c r="G190" i="3"/>
  <c r="D191" i="3"/>
  <c r="F191" i="3"/>
  <c r="H191" i="3"/>
  <c r="E191" i="3"/>
  <c r="I191" i="3"/>
  <c r="J191" i="3"/>
  <c r="D192" i="3"/>
  <c r="E192" i="3"/>
  <c r="F192" i="3"/>
  <c r="H192" i="3"/>
  <c r="G192" i="3"/>
  <c r="D193" i="3"/>
  <c r="E193" i="3"/>
  <c r="F193" i="3"/>
  <c r="G193" i="3"/>
  <c r="H193" i="3"/>
  <c r="I193" i="3"/>
  <c r="J193" i="3"/>
  <c r="D194" i="3"/>
  <c r="E194" i="3"/>
  <c r="I194" i="3"/>
  <c r="J194" i="3"/>
  <c r="D195" i="3"/>
  <c r="E195" i="3"/>
  <c r="F195" i="3"/>
  <c r="H195" i="3"/>
  <c r="G195" i="3"/>
  <c r="I195" i="3"/>
  <c r="J195" i="3"/>
  <c r="D196" i="3"/>
  <c r="E196" i="3"/>
  <c r="D197" i="3"/>
  <c r="F197" i="3"/>
  <c r="H197" i="3"/>
  <c r="E197" i="3"/>
  <c r="I197" i="3"/>
  <c r="J197" i="3"/>
  <c r="D198" i="3"/>
  <c r="F198" i="3"/>
  <c r="E198" i="3"/>
  <c r="G198" i="3"/>
  <c r="H198" i="3"/>
  <c r="I198" i="3"/>
  <c r="J198" i="3"/>
  <c r="D199" i="3"/>
  <c r="F199" i="3"/>
  <c r="H199" i="3"/>
  <c r="E199" i="3"/>
  <c r="I199" i="3"/>
  <c r="J199" i="3"/>
  <c r="D200" i="3"/>
  <c r="E200" i="3"/>
  <c r="D201" i="3"/>
  <c r="E201" i="3"/>
  <c r="F201" i="3"/>
  <c r="G201" i="3"/>
  <c r="H201" i="3"/>
  <c r="I201" i="3"/>
  <c r="J201" i="3"/>
  <c r="D202" i="3"/>
  <c r="E202" i="3"/>
  <c r="I202" i="3"/>
  <c r="J202" i="3"/>
  <c r="D203" i="3"/>
  <c r="F203" i="3"/>
  <c r="G203" i="3"/>
  <c r="E203" i="3"/>
  <c r="I203" i="3"/>
  <c r="J203" i="3"/>
  <c r="D204" i="3"/>
  <c r="E204" i="3"/>
  <c r="D205" i="3"/>
  <c r="F205" i="3"/>
  <c r="H205" i="3"/>
  <c r="E205" i="3"/>
  <c r="G205" i="3"/>
  <c r="I205" i="3"/>
  <c r="J205" i="3"/>
  <c r="D206" i="3"/>
  <c r="F206" i="3"/>
  <c r="H206" i="3"/>
  <c r="E206" i="3"/>
  <c r="D207" i="3"/>
  <c r="F207" i="3"/>
  <c r="H207" i="3"/>
  <c r="E207" i="3"/>
  <c r="I207" i="3"/>
  <c r="J207" i="3"/>
  <c r="D208" i="3"/>
  <c r="E208" i="3"/>
  <c r="I208" i="3"/>
  <c r="J208" i="3"/>
  <c r="F208" i="3"/>
  <c r="H208" i="3"/>
  <c r="G208" i="3"/>
  <c r="D209" i="3"/>
  <c r="E209" i="3"/>
  <c r="F209" i="3"/>
  <c r="G209" i="3"/>
  <c r="I209" i="3"/>
  <c r="J209" i="3"/>
  <c r="D210" i="3"/>
  <c r="E210" i="3"/>
  <c r="I210" i="3"/>
  <c r="J210" i="3"/>
  <c r="F210" i="3"/>
  <c r="H210" i="3"/>
  <c r="D211" i="3"/>
  <c r="E211" i="3"/>
  <c r="D212" i="3"/>
  <c r="E212" i="3"/>
  <c r="F212" i="3"/>
  <c r="H212" i="3"/>
  <c r="G212" i="3"/>
  <c r="I212" i="3"/>
  <c r="J212" i="3"/>
  <c r="D213" i="3"/>
  <c r="E213" i="3"/>
  <c r="I213" i="3"/>
  <c r="J213" i="3"/>
  <c r="D214" i="3"/>
  <c r="F214" i="3"/>
  <c r="G214" i="3"/>
  <c r="E214" i="3"/>
  <c r="I214" i="3"/>
  <c r="J214" i="3"/>
  <c r="D215" i="3"/>
  <c r="E215" i="3"/>
  <c r="D216" i="3"/>
  <c r="F216" i="3"/>
  <c r="E216" i="3"/>
  <c r="I216" i="3"/>
  <c r="H216" i="3"/>
  <c r="J216" i="3"/>
  <c r="D217" i="3"/>
  <c r="E217" i="3"/>
  <c r="F217" i="3"/>
  <c r="D218" i="3"/>
  <c r="F218" i="3"/>
  <c r="H218" i="3"/>
  <c r="E218" i="3"/>
  <c r="I218" i="3"/>
  <c r="J218" i="3"/>
  <c r="D219" i="3"/>
  <c r="E219" i="3"/>
  <c r="F219" i="3"/>
  <c r="H219" i="3"/>
  <c r="D220" i="3"/>
  <c r="F220" i="3"/>
  <c r="E220" i="3"/>
  <c r="G220" i="3"/>
  <c r="H220" i="3"/>
  <c r="I220" i="3"/>
  <c r="J220" i="3"/>
  <c r="D221" i="3"/>
  <c r="E221" i="3"/>
  <c r="D222" i="3"/>
  <c r="E222" i="3"/>
  <c r="F222" i="3"/>
  <c r="H222" i="3"/>
  <c r="G222" i="3"/>
  <c r="D223" i="3"/>
  <c r="F223" i="3"/>
  <c r="H223" i="3"/>
  <c r="E223" i="3"/>
  <c r="I223" i="3"/>
  <c r="J223" i="3"/>
  <c r="D224" i="3"/>
  <c r="E224" i="3"/>
  <c r="D225" i="3"/>
  <c r="E225" i="3"/>
  <c r="F225" i="3"/>
  <c r="G225" i="3"/>
  <c r="H225" i="3"/>
  <c r="I225" i="3"/>
  <c r="J225" i="3"/>
  <c r="D226" i="3"/>
  <c r="G226" i="3"/>
  <c r="E226" i="3"/>
  <c r="F226" i="3"/>
  <c r="H226" i="3"/>
  <c r="I226" i="3"/>
  <c r="J226" i="3"/>
  <c r="D227" i="3"/>
  <c r="F227" i="3"/>
  <c r="H227" i="3"/>
  <c r="E227" i="3"/>
  <c r="D228" i="3"/>
  <c r="F228" i="3"/>
  <c r="E228" i="3"/>
  <c r="I228" i="3"/>
  <c r="J228" i="3"/>
  <c r="D229" i="3"/>
  <c r="E229" i="3"/>
  <c r="D230" i="3"/>
  <c r="E230" i="3"/>
  <c r="F230" i="3"/>
  <c r="H230" i="3"/>
  <c r="G230" i="3"/>
  <c r="D231" i="3"/>
  <c r="F231" i="3"/>
  <c r="H231" i="3"/>
  <c r="E231" i="3"/>
  <c r="I231" i="3"/>
  <c r="J231" i="3"/>
  <c r="D232" i="3"/>
  <c r="E232" i="3"/>
  <c r="D233" i="3"/>
  <c r="E233" i="3"/>
  <c r="F233" i="3"/>
  <c r="I233" i="3"/>
  <c r="J233" i="3"/>
  <c r="D234" i="3"/>
  <c r="G234" i="3"/>
  <c r="E234" i="3"/>
  <c r="F234" i="3"/>
  <c r="H234" i="3"/>
  <c r="I234" i="3"/>
  <c r="J234" i="3"/>
  <c r="D235" i="3"/>
  <c r="E235" i="3"/>
  <c r="D236" i="3"/>
  <c r="F236" i="3"/>
  <c r="E236" i="3"/>
  <c r="G236" i="3"/>
  <c r="H236" i="3"/>
  <c r="D237" i="3"/>
  <c r="F237" i="3"/>
  <c r="H237" i="3"/>
  <c r="E237" i="3"/>
  <c r="G237" i="3"/>
  <c r="D238" i="3"/>
  <c r="E238" i="3"/>
  <c r="F238" i="3"/>
  <c r="H238" i="3"/>
  <c r="D239" i="3"/>
  <c r="F239" i="3"/>
  <c r="E239" i="3"/>
  <c r="H239" i="3"/>
  <c r="I239" i="3"/>
  <c r="J239" i="3"/>
  <c r="D240" i="3"/>
  <c r="E240" i="3"/>
  <c r="I240" i="3"/>
  <c r="J240" i="3"/>
  <c r="D241" i="3"/>
  <c r="E241" i="3"/>
  <c r="F241" i="3"/>
  <c r="G241" i="3"/>
  <c r="H241" i="3"/>
  <c r="I241" i="3"/>
  <c r="J241" i="3"/>
  <c r="D242" i="3"/>
  <c r="E242" i="3"/>
  <c r="F242" i="3"/>
  <c r="H242" i="3"/>
  <c r="I242" i="3"/>
  <c r="J242" i="3"/>
  <c r="D243" i="3"/>
  <c r="E243" i="3"/>
  <c r="F243" i="3"/>
  <c r="H243" i="3"/>
  <c r="I243" i="3"/>
  <c r="J243" i="3"/>
  <c r="D244" i="3"/>
  <c r="F244" i="3"/>
  <c r="E244" i="3"/>
  <c r="G244" i="3"/>
  <c r="H244" i="3"/>
  <c r="D245" i="3"/>
  <c r="E245" i="3"/>
  <c r="I245" i="3"/>
  <c r="J245" i="3"/>
  <c r="D246" i="3"/>
  <c r="E246" i="3"/>
  <c r="I246" i="3"/>
  <c r="J246" i="3"/>
  <c r="F246" i="3"/>
  <c r="H246" i="3"/>
  <c r="G246" i="3"/>
  <c r="D247" i="3"/>
  <c r="E247" i="3"/>
  <c r="I247" i="3"/>
  <c r="J247" i="3"/>
  <c r="D248" i="3"/>
  <c r="F248" i="3"/>
  <c r="H248" i="3"/>
  <c r="E248" i="3"/>
  <c r="G248" i="3"/>
  <c r="D249" i="3"/>
  <c r="I249" i="3"/>
  <c r="E249" i="3"/>
  <c r="F249" i="3"/>
  <c r="G249" i="3"/>
  <c r="H249" i="3"/>
  <c r="J249" i="3"/>
  <c r="D250" i="3"/>
  <c r="E250" i="3"/>
  <c r="F250" i="3"/>
  <c r="H250" i="3"/>
  <c r="G250" i="3"/>
  <c r="I250" i="3"/>
  <c r="J250" i="3"/>
  <c r="D251" i="3"/>
  <c r="E251" i="3"/>
  <c r="D252" i="3"/>
  <c r="F252" i="3"/>
  <c r="E252" i="3"/>
  <c r="G252" i="3"/>
  <c r="H252" i="3"/>
  <c r="I252" i="3"/>
  <c r="J252" i="3"/>
  <c r="D253" i="3"/>
  <c r="E253" i="3"/>
  <c r="D254" i="3"/>
  <c r="E254" i="3"/>
  <c r="F254" i="3"/>
  <c r="G254" i="3"/>
  <c r="H254" i="3"/>
  <c r="I254" i="3"/>
  <c r="J254" i="3"/>
  <c r="D255" i="3"/>
  <c r="E255" i="3"/>
  <c r="D256" i="3"/>
  <c r="F256" i="3"/>
  <c r="H256" i="3"/>
  <c r="E256" i="3"/>
  <c r="I256" i="3"/>
  <c r="J256" i="3"/>
  <c r="D257" i="3"/>
  <c r="E257" i="3"/>
  <c r="F257" i="3"/>
  <c r="I257" i="3"/>
  <c r="J257" i="3"/>
  <c r="D258" i="3"/>
  <c r="F258" i="3"/>
  <c r="H258" i="3"/>
  <c r="E258" i="3"/>
  <c r="I258" i="3"/>
  <c r="J258" i="3"/>
  <c r="D259" i="3"/>
  <c r="E259" i="3"/>
  <c r="I259" i="3"/>
  <c r="J259" i="3"/>
  <c r="F259" i="3"/>
  <c r="H259" i="3"/>
  <c r="G259" i="3"/>
  <c r="D260" i="3"/>
  <c r="F260" i="3"/>
  <c r="H260" i="3"/>
  <c r="E260" i="3"/>
  <c r="I260" i="3"/>
  <c r="J260" i="3"/>
  <c r="G260" i="3"/>
  <c r="D261" i="3"/>
  <c r="E261" i="3"/>
  <c r="F261" i="3"/>
  <c r="G261" i="3"/>
  <c r="H261" i="3"/>
  <c r="D262" i="3"/>
  <c r="E262" i="3"/>
  <c r="I262" i="3"/>
  <c r="J262" i="3"/>
  <c r="F262" i="3"/>
  <c r="H262" i="3"/>
  <c r="G262" i="3"/>
  <c r="D263" i="3"/>
  <c r="E263" i="3"/>
  <c r="F263" i="3"/>
  <c r="H263" i="3"/>
  <c r="I263" i="3"/>
  <c r="J263" i="3"/>
  <c r="D264" i="3"/>
  <c r="E264" i="3"/>
  <c r="D265" i="3"/>
  <c r="F265" i="3"/>
  <c r="E265" i="3"/>
  <c r="H265" i="3"/>
  <c r="I265" i="3"/>
  <c r="J265" i="3"/>
  <c r="D266" i="3"/>
  <c r="E266" i="3"/>
  <c r="D267" i="3"/>
  <c r="F267" i="3"/>
  <c r="H267" i="3"/>
  <c r="E267" i="3"/>
  <c r="I267" i="3"/>
  <c r="J267" i="3"/>
  <c r="D268" i="3"/>
  <c r="F268" i="3"/>
  <c r="E268" i="3"/>
  <c r="I268" i="3"/>
  <c r="J268" i="3"/>
  <c r="G268" i="3"/>
  <c r="H268" i="3"/>
  <c r="D269" i="3"/>
  <c r="G269" i="3"/>
  <c r="E269" i="3"/>
  <c r="F269" i="3"/>
  <c r="H269" i="3"/>
  <c r="D270" i="3"/>
  <c r="E270" i="3"/>
  <c r="F270" i="3"/>
  <c r="D271" i="3"/>
  <c r="F271" i="3"/>
  <c r="E271" i="3"/>
  <c r="H271" i="3"/>
  <c r="I271" i="3"/>
  <c r="J271" i="3"/>
  <c r="D272" i="3"/>
  <c r="E272" i="3"/>
  <c r="D273" i="3"/>
  <c r="E273" i="3"/>
  <c r="I273" i="3"/>
  <c r="J273" i="3"/>
  <c r="F273" i="3"/>
  <c r="H273" i="3"/>
  <c r="G273" i="3"/>
  <c r="D274" i="3"/>
  <c r="F274" i="3"/>
  <c r="H274" i="3"/>
  <c r="E274" i="3"/>
  <c r="I274" i="3"/>
  <c r="J274" i="3"/>
  <c r="D275" i="3"/>
  <c r="E275" i="3"/>
  <c r="D276" i="3"/>
  <c r="E276" i="3"/>
  <c r="F276" i="3"/>
  <c r="G276" i="3"/>
  <c r="H276" i="3"/>
  <c r="I276" i="3"/>
  <c r="J276" i="3"/>
  <c r="D277" i="3"/>
  <c r="G277" i="3"/>
  <c r="E277" i="3"/>
  <c r="F277" i="3"/>
  <c r="H277" i="3"/>
  <c r="D278" i="3"/>
  <c r="E278" i="3"/>
  <c r="F278" i="3"/>
  <c r="D279" i="3"/>
  <c r="F279" i="3"/>
  <c r="E279" i="3"/>
  <c r="H279" i="3"/>
  <c r="I279" i="3"/>
  <c r="J279" i="3"/>
  <c r="D280" i="3"/>
  <c r="E280" i="3"/>
  <c r="D281" i="3"/>
  <c r="E281" i="3"/>
  <c r="I281" i="3"/>
  <c r="J281" i="3"/>
  <c r="F281" i="3"/>
  <c r="H281" i="3"/>
  <c r="G281" i="3"/>
  <c r="D282" i="3"/>
  <c r="F282" i="3"/>
  <c r="H282" i="3"/>
  <c r="E282" i="3"/>
  <c r="I282" i="3"/>
  <c r="J282" i="3"/>
  <c r="D283" i="3"/>
  <c r="E283" i="3"/>
  <c r="D284" i="3"/>
  <c r="E284" i="3"/>
  <c r="F284" i="3"/>
  <c r="G284" i="3"/>
  <c r="H284" i="3"/>
  <c r="I284" i="3"/>
  <c r="J284" i="3"/>
  <c r="D285" i="3"/>
  <c r="E285" i="3"/>
  <c r="F285" i="3"/>
  <c r="H285" i="3"/>
  <c r="D286" i="3"/>
  <c r="E286" i="3"/>
  <c r="F286" i="3"/>
  <c r="D287" i="3"/>
  <c r="E287" i="3"/>
  <c r="I287" i="3"/>
  <c r="J287" i="3"/>
  <c r="D288" i="3"/>
  <c r="F288" i="3"/>
  <c r="H288" i="3"/>
  <c r="E288" i="3"/>
  <c r="D289" i="3"/>
  <c r="E289" i="3"/>
  <c r="I289" i="3"/>
  <c r="F289" i="3"/>
  <c r="H289" i="3"/>
  <c r="J289" i="3"/>
  <c r="D290" i="3"/>
  <c r="F290" i="3"/>
  <c r="H290" i="3"/>
  <c r="E290" i="3"/>
  <c r="I290" i="3"/>
  <c r="J290" i="3"/>
  <c r="D291" i="3"/>
  <c r="E291" i="3"/>
  <c r="I291" i="3"/>
  <c r="J291" i="3"/>
  <c r="D292" i="3"/>
  <c r="E292" i="3"/>
  <c r="F292" i="3"/>
  <c r="G292" i="3"/>
  <c r="H292" i="3"/>
  <c r="I292" i="3"/>
  <c r="J292" i="3"/>
  <c r="D293" i="3"/>
  <c r="E293" i="3"/>
  <c r="F293" i="3"/>
  <c r="H293" i="3"/>
  <c r="D294" i="3"/>
  <c r="E294" i="3"/>
  <c r="I294" i="3"/>
  <c r="J294" i="3"/>
  <c r="F294" i="3"/>
  <c r="D295" i="3"/>
  <c r="E295" i="3"/>
  <c r="D296" i="3"/>
  <c r="F296" i="3"/>
  <c r="H296" i="3"/>
  <c r="E296" i="3"/>
  <c r="G296" i="3"/>
  <c r="D297" i="3"/>
  <c r="E297" i="3"/>
  <c r="I297" i="3"/>
  <c r="F297" i="3"/>
  <c r="H297" i="3"/>
  <c r="G297" i="3"/>
  <c r="J297" i="3"/>
  <c r="D298" i="3"/>
  <c r="F298" i="3"/>
  <c r="H298" i="3"/>
  <c r="E298" i="3"/>
  <c r="I298" i="3"/>
  <c r="J298" i="3"/>
  <c r="D299" i="3"/>
  <c r="E299" i="3"/>
  <c r="D300" i="3"/>
  <c r="E300" i="3"/>
  <c r="F300" i="3"/>
  <c r="G300" i="3"/>
  <c r="H300" i="3"/>
  <c r="I300" i="3"/>
  <c r="J300" i="3"/>
  <c r="D301" i="3"/>
  <c r="G301" i="3"/>
  <c r="E301" i="3"/>
  <c r="F301" i="3"/>
  <c r="H301" i="3"/>
  <c r="I301" i="3"/>
  <c r="J301" i="3"/>
  <c r="D302" i="3"/>
  <c r="G302" i="3"/>
  <c r="E302" i="3"/>
  <c r="F302" i="3"/>
  <c r="H302" i="3"/>
  <c r="D303" i="3"/>
  <c r="F303" i="3"/>
  <c r="H303" i="3"/>
  <c r="E303" i="3"/>
  <c r="D304" i="3"/>
  <c r="F304" i="3"/>
  <c r="H304" i="3"/>
  <c r="E304" i="3"/>
  <c r="D305" i="3"/>
  <c r="E305" i="3"/>
  <c r="I305" i="3"/>
  <c r="F305" i="3"/>
  <c r="G305" i="3"/>
  <c r="H305" i="3"/>
  <c r="J305" i="3"/>
  <c r="D306" i="3"/>
  <c r="F306" i="3"/>
  <c r="E306" i="3"/>
  <c r="H306" i="3"/>
  <c r="D307" i="3"/>
  <c r="E307" i="3"/>
  <c r="I307" i="3"/>
  <c r="J307" i="3"/>
  <c r="F307" i="3"/>
  <c r="H307" i="3"/>
  <c r="D308" i="3"/>
  <c r="E308" i="3"/>
  <c r="F308" i="3"/>
  <c r="G308" i="3"/>
  <c r="H308" i="3"/>
  <c r="I308" i="3"/>
  <c r="J308" i="3"/>
  <c r="D309" i="3"/>
  <c r="E309" i="3"/>
  <c r="F309" i="3"/>
  <c r="H309" i="3"/>
  <c r="I309" i="3"/>
  <c r="J309" i="3"/>
  <c r="D310" i="3"/>
  <c r="E310" i="3"/>
  <c r="F310" i="3"/>
  <c r="H310" i="3"/>
  <c r="G310" i="3"/>
  <c r="D311" i="3"/>
  <c r="F311" i="3"/>
  <c r="H311" i="3"/>
  <c r="E311" i="3"/>
  <c r="G311" i="3"/>
  <c r="D312" i="3"/>
  <c r="F312" i="3"/>
  <c r="H312" i="3"/>
  <c r="E312" i="3"/>
  <c r="D313" i="3"/>
  <c r="E313" i="3"/>
  <c r="I313" i="3"/>
  <c r="J313" i="3"/>
  <c r="F313" i="3"/>
  <c r="G313" i="3"/>
  <c r="H313" i="3"/>
  <c r="D314" i="3"/>
  <c r="F314" i="3"/>
  <c r="E314" i="3"/>
  <c r="H314" i="3"/>
  <c r="I314" i="3"/>
  <c r="J314" i="3"/>
  <c r="D315" i="3"/>
  <c r="E315" i="3"/>
  <c r="I315" i="3"/>
  <c r="J315" i="3"/>
  <c r="F315" i="3"/>
  <c r="H315" i="3"/>
  <c r="D316" i="3"/>
  <c r="E316" i="3"/>
  <c r="F316" i="3"/>
  <c r="G316" i="3"/>
  <c r="H316" i="3"/>
  <c r="I316" i="3"/>
  <c r="J316" i="3"/>
  <c r="D317" i="3"/>
  <c r="E317" i="3"/>
  <c r="F317" i="3"/>
  <c r="H317" i="3"/>
  <c r="I317" i="3"/>
  <c r="J317" i="3"/>
  <c r="D318" i="3"/>
  <c r="E318" i="3"/>
  <c r="F318" i="3"/>
  <c r="H318" i="3"/>
  <c r="G318" i="3"/>
  <c r="I318" i="3"/>
  <c r="J318" i="3"/>
  <c r="D319" i="3"/>
  <c r="F319" i="3"/>
  <c r="E319" i="3"/>
  <c r="G319" i="3"/>
  <c r="H319" i="3"/>
  <c r="D320" i="3"/>
  <c r="F320" i="3"/>
  <c r="H320" i="3"/>
  <c r="E320" i="3"/>
  <c r="G320" i="3"/>
  <c r="D321" i="3"/>
  <c r="E321" i="3"/>
  <c r="I321" i="3"/>
  <c r="J321" i="3"/>
  <c r="F321" i="3"/>
  <c r="G321" i="3"/>
  <c r="D322" i="3"/>
  <c r="F322" i="3"/>
  <c r="H322" i="3"/>
  <c r="E322" i="3"/>
  <c r="I322" i="3"/>
  <c r="J322" i="3"/>
  <c r="D323" i="3"/>
  <c r="E323" i="3"/>
  <c r="D324" i="3"/>
  <c r="E324" i="3"/>
  <c r="F324" i="3"/>
  <c r="G324" i="3"/>
  <c r="I324" i="3"/>
  <c r="J324" i="3"/>
  <c r="D325" i="3"/>
  <c r="F325" i="3"/>
  <c r="H325" i="3"/>
  <c r="E325" i="3"/>
  <c r="I325" i="3"/>
  <c r="J325" i="3"/>
  <c r="D326" i="3"/>
  <c r="F326" i="3"/>
  <c r="E326" i="3"/>
  <c r="I326" i="3"/>
  <c r="J326" i="3"/>
  <c r="D327" i="3"/>
  <c r="F327" i="3"/>
  <c r="E327" i="3"/>
  <c r="G327" i="3"/>
  <c r="H327" i="3"/>
  <c r="I327" i="3"/>
  <c r="J327" i="3"/>
  <c r="D328" i="3"/>
  <c r="F328" i="3"/>
  <c r="H328" i="3"/>
  <c r="E328" i="3"/>
  <c r="G328" i="3"/>
  <c r="D329" i="3"/>
  <c r="E329" i="3"/>
  <c r="I329" i="3"/>
  <c r="J329" i="3"/>
  <c r="F329" i="3"/>
  <c r="H329" i="3"/>
  <c r="G329" i="3"/>
  <c r="D330" i="3"/>
  <c r="E330" i="3"/>
  <c r="D331" i="3"/>
  <c r="E331" i="3"/>
  <c r="I331" i="3"/>
  <c r="J331" i="3"/>
  <c r="F331" i="3"/>
  <c r="G331" i="3"/>
  <c r="D332" i="3"/>
  <c r="E332" i="3"/>
  <c r="F332" i="3"/>
  <c r="G332" i="3"/>
  <c r="H332" i="3"/>
  <c r="I332" i="3"/>
  <c r="J332" i="3"/>
  <c r="D333" i="3"/>
  <c r="E333" i="3"/>
  <c r="D334" i="3"/>
  <c r="F334" i="3"/>
  <c r="H334" i="3"/>
  <c r="E334" i="3"/>
  <c r="D335" i="3"/>
  <c r="F335" i="3"/>
  <c r="E335" i="3"/>
  <c r="H335" i="3"/>
  <c r="I335" i="3"/>
  <c r="J335" i="3"/>
  <c r="D336" i="3"/>
  <c r="E336" i="3"/>
  <c r="F336" i="3"/>
  <c r="H336" i="3"/>
  <c r="G336" i="3"/>
  <c r="D337" i="3"/>
  <c r="E337" i="3"/>
  <c r="F337" i="3"/>
  <c r="G337" i="3"/>
  <c r="H337" i="3"/>
  <c r="D338" i="3"/>
  <c r="E338" i="3"/>
  <c r="D339" i="3"/>
  <c r="F339" i="3"/>
  <c r="E339" i="3"/>
  <c r="D340" i="3"/>
  <c r="E340" i="3"/>
  <c r="F340" i="3"/>
  <c r="G340" i="3"/>
  <c r="I340" i="3"/>
  <c r="J340" i="3"/>
  <c r="D341" i="3"/>
  <c r="E341" i="3"/>
  <c r="F341" i="3"/>
  <c r="H341" i="3"/>
  <c r="I341" i="3"/>
  <c r="J341" i="3"/>
  <c r="D342" i="3"/>
  <c r="G342" i="3"/>
  <c r="E342" i="3"/>
  <c r="F342" i="3"/>
  <c r="H342" i="3"/>
  <c r="I342" i="3"/>
  <c r="J342" i="3"/>
  <c r="H326" i="3"/>
  <c r="G326" i="3"/>
  <c r="G339" i="3"/>
  <c r="H339" i="3"/>
  <c r="F330" i="3"/>
  <c r="H330" i="3"/>
  <c r="I312" i="3"/>
  <c r="J312" i="3"/>
  <c r="F299" i="3"/>
  <c r="H299" i="3"/>
  <c r="F295" i="3"/>
  <c r="H295" i="3"/>
  <c r="F251" i="3"/>
  <c r="H251" i="3"/>
  <c r="G235" i="3"/>
  <c r="F235" i="3"/>
  <c r="H235" i="3"/>
  <c r="G233" i="3"/>
  <c r="H233" i="3"/>
  <c r="F229" i="3"/>
  <c r="H229" i="3"/>
  <c r="G229" i="3"/>
  <c r="I219" i="3"/>
  <c r="J219" i="3"/>
  <c r="I178" i="3"/>
  <c r="J178" i="3"/>
  <c r="G333" i="3"/>
  <c r="I320" i="3"/>
  <c r="J320" i="3"/>
  <c r="F280" i="3"/>
  <c r="H280" i="3"/>
  <c r="G280" i="3"/>
  <c r="G278" i="3"/>
  <c r="H278" i="3"/>
  <c r="F204" i="3"/>
  <c r="H204" i="3"/>
  <c r="I204" i="3"/>
  <c r="J204" i="3"/>
  <c r="F178" i="3"/>
  <c r="H178" i="3"/>
  <c r="I336" i="3"/>
  <c r="J336" i="3"/>
  <c r="I328" i="3"/>
  <c r="J328" i="3"/>
  <c r="I283" i="3"/>
  <c r="J283" i="3"/>
  <c r="I278" i="3"/>
  <c r="J278" i="3"/>
  <c r="F272" i="3"/>
  <c r="H272" i="3"/>
  <c r="G272" i="3"/>
  <c r="G270" i="3"/>
  <c r="H270" i="3"/>
  <c r="F200" i="3"/>
  <c r="H200" i="3"/>
  <c r="G200" i="3"/>
  <c r="I338" i="3"/>
  <c r="J338" i="3"/>
  <c r="G335" i="3"/>
  <c r="I334" i="3"/>
  <c r="J334" i="3"/>
  <c r="H331" i="3"/>
  <c r="H324" i="3"/>
  <c r="G309" i="3"/>
  <c r="I306" i="3"/>
  <c r="J306" i="3"/>
  <c r="F291" i="3"/>
  <c r="H291" i="3"/>
  <c r="G288" i="3"/>
  <c r="F287" i="3"/>
  <c r="H287" i="3"/>
  <c r="G287" i="3"/>
  <c r="F283" i="3"/>
  <c r="H283" i="3"/>
  <c r="G283" i="3"/>
  <c r="I275" i="3"/>
  <c r="J275" i="3"/>
  <c r="I270" i="3"/>
  <c r="J270" i="3"/>
  <c r="G257" i="3"/>
  <c r="H257" i="3"/>
  <c r="G228" i="3"/>
  <c r="H228" i="3"/>
  <c r="I339" i="3"/>
  <c r="J339" i="3"/>
  <c r="I337" i="3"/>
  <c r="J337" i="3"/>
  <c r="G317" i="3"/>
  <c r="G294" i="3"/>
  <c r="H294" i="3"/>
  <c r="G293" i="3"/>
  <c r="G289" i="3"/>
  <c r="F275" i="3"/>
  <c r="H275" i="3"/>
  <c r="I255" i="3"/>
  <c r="J255" i="3"/>
  <c r="G238" i="3"/>
  <c r="I187" i="3"/>
  <c r="J187" i="3"/>
  <c r="G187" i="3"/>
  <c r="F187" i="3"/>
  <c r="H187" i="3"/>
  <c r="F175" i="3"/>
  <c r="H175" i="3"/>
  <c r="G334" i="3"/>
  <c r="I330" i="3"/>
  <c r="J330" i="3"/>
  <c r="G325" i="3"/>
  <c r="I303" i="3"/>
  <c r="J303" i="3"/>
  <c r="I295" i="3"/>
  <c r="J295" i="3"/>
  <c r="F255" i="3"/>
  <c r="H255" i="3"/>
  <c r="H340" i="3"/>
  <c r="F338" i="3"/>
  <c r="H338" i="3"/>
  <c r="G338" i="3"/>
  <c r="I333" i="3"/>
  <c r="J333" i="3"/>
  <c r="F323" i="3"/>
  <c r="H323" i="3"/>
  <c r="H321" i="3"/>
  <c r="I311" i="3"/>
  <c r="J311" i="3"/>
  <c r="G307" i="3"/>
  <c r="G304" i="3"/>
  <c r="I302" i="3"/>
  <c r="J302" i="3"/>
  <c r="I286" i="3"/>
  <c r="J286" i="3"/>
  <c r="I266" i="3"/>
  <c r="J266" i="3"/>
  <c r="I264" i="3"/>
  <c r="J264" i="3"/>
  <c r="I253" i="3"/>
  <c r="J253" i="3"/>
  <c r="F211" i="3"/>
  <c r="H211" i="3"/>
  <c r="G211" i="3"/>
  <c r="G341" i="3"/>
  <c r="F333" i="3"/>
  <c r="H333" i="3"/>
  <c r="I323" i="3"/>
  <c r="J323" i="3"/>
  <c r="I319" i="3"/>
  <c r="J319" i="3"/>
  <c r="G315" i="3"/>
  <c r="G312" i="3"/>
  <c r="I310" i="3"/>
  <c r="J310" i="3"/>
  <c r="I304" i="3"/>
  <c r="J304" i="3"/>
  <c r="G303" i="3"/>
  <c r="I299" i="3"/>
  <c r="J299" i="3"/>
  <c r="G286" i="3"/>
  <c r="H286" i="3"/>
  <c r="G285" i="3"/>
  <c r="F266" i="3"/>
  <c r="H266" i="3"/>
  <c r="G266" i="3"/>
  <c r="F264" i="3"/>
  <c r="H264" i="3"/>
  <c r="G264" i="3"/>
  <c r="F253" i="3"/>
  <c r="H253" i="3"/>
  <c r="G253" i="3"/>
  <c r="I251" i="3"/>
  <c r="J251" i="3"/>
  <c r="F245" i="3"/>
  <c r="H245" i="3"/>
  <c r="I235" i="3"/>
  <c r="J235" i="3"/>
  <c r="F160" i="3"/>
  <c r="H160" i="3"/>
  <c r="G160" i="3"/>
  <c r="G128" i="3"/>
  <c r="H128" i="3"/>
  <c r="I293" i="3"/>
  <c r="J293" i="3"/>
  <c r="I285" i="3"/>
  <c r="J285" i="3"/>
  <c r="G279" i="3"/>
  <c r="I277" i="3"/>
  <c r="J277" i="3"/>
  <c r="G271" i="3"/>
  <c r="I269" i="3"/>
  <c r="J269" i="3"/>
  <c r="G265" i="3"/>
  <c r="G242" i="3"/>
  <c r="I238" i="3"/>
  <c r="J238" i="3"/>
  <c r="I224" i="3"/>
  <c r="J224" i="3"/>
  <c r="G219" i="3"/>
  <c r="H214" i="3"/>
  <c r="F213" i="3"/>
  <c r="H213" i="3"/>
  <c r="G213" i="3"/>
  <c r="I182" i="3"/>
  <c r="J182" i="3"/>
  <c r="H180" i="3"/>
  <c r="G180" i="3"/>
  <c r="G136" i="3"/>
  <c r="H136" i="3"/>
  <c r="H91" i="3"/>
  <c r="G91" i="3"/>
  <c r="G322" i="3"/>
  <c r="G314" i="3"/>
  <c r="G306" i="3"/>
  <c r="G298" i="3"/>
  <c r="I296" i="3"/>
  <c r="J296" i="3"/>
  <c r="G290" i="3"/>
  <c r="I288" i="3"/>
  <c r="J288" i="3"/>
  <c r="G282" i="3"/>
  <c r="I280" i="3"/>
  <c r="J280" i="3"/>
  <c r="G274" i="3"/>
  <c r="I272" i="3"/>
  <c r="J272" i="3"/>
  <c r="G267" i="3"/>
  <c r="I261" i="3"/>
  <c r="J261" i="3"/>
  <c r="G258" i="3"/>
  <c r="G256" i="3"/>
  <c r="G243" i="3"/>
  <c r="I230" i="3"/>
  <c r="J230" i="3"/>
  <c r="F224" i="3"/>
  <c r="H224" i="3"/>
  <c r="G217" i="3"/>
  <c r="H217" i="3"/>
  <c r="H203" i="3"/>
  <c r="F202" i="3"/>
  <c r="H202" i="3"/>
  <c r="I186" i="3"/>
  <c r="J186" i="3"/>
  <c r="F182" i="3"/>
  <c r="H182" i="3"/>
  <c r="I165" i="3"/>
  <c r="J165" i="3"/>
  <c r="I136" i="3"/>
  <c r="J136" i="3"/>
  <c r="G118" i="3"/>
  <c r="H118" i="3"/>
  <c r="F111" i="3"/>
  <c r="H111" i="3"/>
  <c r="G263" i="3"/>
  <c r="F240" i="3"/>
  <c r="H240" i="3"/>
  <c r="G240" i="3"/>
  <c r="I217" i="3"/>
  <c r="J217" i="3"/>
  <c r="G199" i="3"/>
  <c r="F186" i="3"/>
  <c r="H186" i="3"/>
  <c r="G186" i="3"/>
  <c r="G165" i="3"/>
  <c r="G151" i="3"/>
  <c r="F151" i="3"/>
  <c r="H151" i="3"/>
  <c r="I151" i="3"/>
  <c r="J151" i="3"/>
  <c r="I146" i="3"/>
  <c r="J146" i="3"/>
  <c r="G139" i="3"/>
  <c r="I118" i="3"/>
  <c r="J118" i="3"/>
  <c r="G104" i="3"/>
  <c r="H104" i="3"/>
  <c r="I227" i="3"/>
  <c r="J227" i="3"/>
  <c r="F221" i="3"/>
  <c r="H221" i="3"/>
  <c r="I206" i="3"/>
  <c r="J206" i="3"/>
  <c r="F196" i="3"/>
  <c r="H196" i="3"/>
  <c r="I196" i="3"/>
  <c r="J196" i="3"/>
  <c r="I181" i="3"/>
  <c r="J181" i="3"/>
  <c r="I104" i="3"/>
  <c r="J104" i="3"/>
  <c r="I95" i="3"/>
  <c r="J95" i="3"/>
  <c r="F58" i="3"/>
  <c r="H58" i="3"/>
  <c r="G58" i="3"/>
  <c r="I248" i="3"/>
  <c r="J248" i="3"/>
  <c r="I244" i="3"/>
  <c r="J244" i="3"/>
  <c r="I236" i="3"/>
  <c r="J236" i="3"/>
  <c r="I232" i="3"/>
  <c r="J232" i="3"/>
  <c r="G227" i="3"/>
  <c r="I215" i="3"/>
  <c r="J215" i="3"/>
  <c r="G206" i="3"/>
  <c r="F153" i="3"/>
  <c r="H153" i="3"/>
  <c r="G153" i="3"/>
  <c r="I153" i="3"/>
  <c r="J153" i="3"/>
  <c r="I115" i="3"/>
  <c r="J115" i="3"/>
  <c r="G107" i="3"/>
  <c r="F247" i="3"/>
  <c r="H247" i="3"/>
  <c r="G247" i="3"/>
  <c r="F232" i="3"/>
  <c r="H232" i="3"/>
  <c r="I222" i="3"/>
  <c r="J222" i="3"/>
  <c r="F215" i="3"/>
  <c r="H215" i="3"/>
  <c r="G215" i="3"/>
  <c r="I211" i="3"/>
  <c r="J211" i="3"/>
  <c r="I185" i="3"/>
  <c r="J185" i="3"/>
  <c r="I179" i="3"/>
  <c r="J179" i="3"/>
  <c r="F179" i="3"/>
  <c r="I160" i="3"/>
  <c r="J160" i="3"/>
  <c r="F115" i="3"/>
  <c r="H115" i="3"/>
  <c r="G115" i="3"/>
  <c r="H81" i="3"/>
  <c r="G81" i="3"/>
  <c r="F133" i="3"/>
  <c r="H133" i="3"/>
  <c r="G133" i="3"/>
  <c r="I111" i="3"/>
  <c r="J111" i="3"/>
  <c r="F101" i="3"/>
  <c r="H101" i="3"/>
  <c r="G101" i="3"/>
  <c r="I58" i="3"/>
  <c r="J58" i="3"/>
  <c r="I69" i="3"/>
  <c r="J69" i="3"/>
  <c r="G239" i="3"/>
  <c r="I237" i="3"/>
  <c r="J237" i="3"/>
  <c r="G231" i="3"/>
  <c r="I229" i="3"/>
  <c r="J229" i="3"/>
  <c r="G223" i="3"/>
  <c r="I221" i="3"/>
  <c r="J221" i="3"/>
  <c r="G216" i="3"/>
  <c r="G210" i="3"/>
  <c r="H209" i="3"/>
  <c r="G197" i="3"/>
  <c r="F194" i="3"/>
  <c r="H194" i="3"/>
  <c r="G194" i="3"/>
  <c r="G169" i="3"/>
  <c r="H169" i="3"/>
  <c r="G167" i="3"/>
  <c r="F149" i="3"/>
  <c r="H149" i="3"/>
  <c r="G149" i="3"/>
  <c r="G146" i="3"/>
  <c r="F100" i="3"/>
  <c r="H100" i="3"/>
  <c r="G100" i="3"/>
  <c r="I100" i="3"/>
  <c r="J100" i="3"/>
  <c r="F75" i="3"/>
  <c r="H75" i="3"/>
  <c r="F65" i="3"/>
  <c r="H65" i="3"/>
  <c r="I65" i="3"/>
  <c r="J65" i="3"/>
  <c r="G207" i="3"/>
  <c r="I192" i="3"/>
  <c r="J192" i="3"/>
  <c r="G191" i="3"/>
  <c r="G172" i="3"/>
  <c r="I167" i="3"/>
  <c r="J167" i="3"/>
  <c r="F166" i="3"/>
  <c r="H166" i="3"/>
  <c r="I144" i="3"/>
  <c r="J144" i="3"/>
  <c r="I114" i="3"/>
  <c r="J114" i="3"/>
  <c r="G158" i="3"/>
  <c r="H158" i="3"/>
  <c r="F122" i="3"/>
  <c r="H122" i="3"/>
  <c r="I122" i="3"/>
  <c r="J122" i="3"/>
  <c r="G117" i="3"/>
  <c r="G90" i="3"/>
  <c r="F90" i="3"/>
  <c r="H90" i="3"/>
  <c r="F80" i="3"/>
  <c r="H80" i="3"/>
  <c r="I80" i="3"/>
  <c r="J80" i="3"/>
  <c r="G218" i="3"/>
  <c r="G177" i="3"/>
  <c r="H177" i="3"/>
  <c r="F170" i="3"/>
  <c r="H170" i="3"/>
  <c r="G170" i="3"/>
  <c r="F162" i="3"/>
  <c r="H162" i="3"/>
  <c r="I162" i="3"/>
  <c r="J162" i="3"/>
  <c r="I142" i="3"/>
  <c r="J142" i="3"/>
  <c r="H125" i="3"/>
  <c r="G125" i="3"/>
  <c r="F112" i="3"/>
  <c r="H112" i="3"/>
  <c r="G112" i="3"/>
  <c r="I55" i="3"/>
  <c r="J55" i="3"/>
  <c r="F55" i="3"/>
  <c r="H55" i="3"/>
  <c r="G55" i="3"/>
  <c r="I200" i="3"/>
  <c r="J200" i="3"/>
  <c r="G189" i="3"/>
  <c r="I175" i="3"/>
  <c r="J175" i="3"/>
  <c r="F174" i="3"/>
  <c r="H174" i="3"/>
  <c r="G174" i="3"/>
  <c r="I171" i="3"/>
  <c r="J171" i="3"/>
  <c r="F171" i="3"/>
  <c r="G164" i="3"/>
  <c r="H164" i="3"/>
  <c r="I155" i="3"/>
  <c r="J155" i="3"/>
  <c r="F140" i="3"/>
  <c r="H140" i="3"/>
  <c r="I140" i="3"/>
  <c r="J140" i="3"/>
  <c r="I125" i="3"/>
  <c r="J125" i="3"/>
  <c r="F108" i="3"/>
  <c r="H108" i="3"/>
  <c r="G108" i="3"/>
  <c r="I108" i="3"/>
  <c r="J108" i="3"/>
  <c r="F84" i="3"/>
  <c r="H84" i="3"/>
  <c r="G84" i="3"/>
  <c r="I84" i="3"/>
  <c r="J84" i="3"/>
  <c r="I62" i="3"/>
  <c r="J62" i="3"/>
  <c r="F163" i="3"/>
  <c r="F161" i="3"/>
  <c r="I156" i="3"/>
  <c r="J156" i="3"/>
  <c r="G154" i="3"/>
  <c r="G152" i="3"/>
  <c r="H145" i="3"/>
  <c r="G141" i="3"/>
  <c r="H134" i="3"/>
  <c r="G131" i="3"/>
  <c r="G124" i="3"/>
  <c r="H120" i="3"/>
  <c r="G114" i="3"/>
  <c r="H102" i="3"/>
  <c r="G85" i="3"/>
  <c r="I72" i="3"/>
  <c r="J72" i="3"/>
  <c r="G64" i="3"/>
  <c r="G12" i="3"/>
  <c r="G159" i="3"/>
  <c r="H147" i="3"/>
  <c r="H137" i="3"/>
  <c r="F135" i="3"/>
  <c r="H135" i="3"/>
  <c r="I128" i="3"/>
  <c r="J128" i="3"/>
  <c r="I126" i="3"/>
  <c r="J126" i="3"/>
  <c r="H123" i="3"/>
  <c r="I117" i="3"/>
  <c r="J117" i="3"/>
  <c r="G109" i="3"/>
  <c r="H105" i="3"/>
  <c r="F103" i="3"/>
  <c r="H103" i="3"/>
  <c r="G103" i="3"/>
  <c r="I85" i="3"/>
  <c r="J85" i="3"/>
  <c r="H79" i="3"/>
  <c r="F66" i="3"/>
  <c r="H66" i="3"/>
  <c r="I66" i="3"/>
  <c r="J66" i="3"/>
  <c r="I141" i="3"/>
  <c r="J141" i="3"/>
  <c r="G138" i="3"/>
  <c r="G106" i="3"/>
  <c r="F92" i="3"/>
  <c r="H92" i="3"/>
  <c r="G92" i="3"/>
  <c r="I87" i="3"/>
  <c r="J87" i="3"/>
  <c r="I82" i="3"/>
  <c r="J82" i="3"/>
  <c r="G59" i="3"/>
  <c r="F56" i="3"/>
  <c r="H56" i="3"/>
  <c r="I56" i="3"/>
  <c r="J56" i="3"/>
  <c r="F40" i="3"/>
  <c r="I13" i="3"/>
  <c r="I12" i="3"/>
  <c r="G143" i="3"/>
  <c r="F127" i="3"/>
  <c r="H127" i="3"/>
  <c r="I109" i="3"/>
  <c r="J109" i="3"/>
  <c r="I79" i="3"/>
  <c r="J79" i="3"/>
  <c r="I73" i="3"/>
  <c r="J73" i="3"/>
  <c r="F53" i="3"/>
  <c r="H53" i="3"/>
  <c r="O12" i="3"/>
  <c r="O13" i="3"/>
  <c r="I184" i="3"/>
  <c r="J184" i="3"/>
  <c r="I176" i="3"/>
  <c r="J176" i="3"/>
  <c r="I168" i="3"/>
  <c r="J168" i="3"/>
  <c r="I132" i="3"/>
  <c r="J132" i="3"/>
  <c r="G130" i="3"/>
  <c r="G98" i="3"/>
  <c r="I98" i="3"/>
  <c r="J98" i="3"/>
  <c r="I93" i="3"/>
  <c r="J93" i="3"/>
  <c r="F70" i="3"/>
  <c r="H70" i="3"/>
  <c r="G70" i="3"/>
  <c r="I149" i="3"/>
  <c r="J149" i="3"/>
  <c r="I133" i="3"/>
  <c r="J133" i="3"/>
  <c r="F119" i="3"/>
  <c r="H119" i="3"/>
  <c r="G119" i="3"/>
  <c r="I112" i="3"/>
  <c r="J112" i="3"/>
  <c r="I101" i="3"/>
  <c r="J101" i="3"/>
  <c r="I64" i="3"/>
  <c r="J64" i="3"/>
  <c r="F12" i="3"/>
  <c r="F13" i="3"/>
  <c r="I90" i="3"/>
  <c r="J90" i="3"/>
  <c r="G71" i="3"/>
  <c r="G61" i="3"/>
  <c r="E12" i="3"/>
  <c r="E13" i="3"/>
  <c r="G95" i="3"/>
  <c r="G87" i="3"/>
  <c r="G82" i="3"/>
  <c r="I76" i="3"/>
  <c r="J76" i="3"/>
  <c r="G73" i="3"/>
  <c r="D12" i="3"/>
  <c r="D13" i="3"/>
  <c r="G78" i="3"/>
  <c r="I53" i="3"/>
  <c r="J53" i="3"/>
  <c r="J12" i="3"/>
  <c r="J13" i="3"/>
  <c r="F69" i="3"/>
  <c r="H69" i="3"/>
  <c r="I59" i="3"/>
  <c r="J59" i="3"/>
  <c r="L12" i="3"/>
  <c r="H13" i="3"/>
  <c r="G237" i="1"/>
  <c r="K237" i="1" s="1"/>
  <c r="G252" i="1"/>
  <c r="K252" i="1" s="1"/>
  <c r="G170" i="1"/>
  <c r="I243" i="1"/>
  <c r="G228" i="1"/>
  <c r="J228" i="1" s="1"/>
  <c r="I167" i="1"/>
  <c r="G141" i="1"/>
  <c r="I141" i="1" s="1"/>
  <c r="G159" i="1"/>
  <c r="I159" i="1" s="1"/>
  <c r="G124" i="1"/>
  <c r="I124" i="1" s="1"/>
  <c r="G201" i="1"/>
  <c r="J201" i="1" s="1"/>
  <c r="G146" i="1"/>
  <c r="I146" i="1" s="1"/>
  <c r="I161" i="1"/>
  <c r="E80" i="1"/>
  <c r="E173" i="2" s="1"/>
  <c r="E88" i="1"/>
  <c r="F88" i="1" s="1"/>
  <c r="G88" i="1" s="1"/>
  <c r="I88" i="1" s="1"/>
  <c r="E96" i="1"/>
  <c r="E105" i="1"/>
  <c r="F105" i="1" s="1"/>
  <c r="E113" i="1"/>
  <c r="F113" i="1" s="1"/>
  <c r="G113" i="1" s="1"/>
  <c r="I113" i="1" s="1"/>
  <c r="E121" i="1"/>
  <c r="F121" i="1" s="1"/>
  <c r="G121" i="1" s="1"/>
  <c r="J121" i="1" s="1"/>
  <c r="E22" i="1"/>
  <c r="E117" i="2" s="1"/>
  <c r="E29" i="1"/>
  <c r="E124" i="2" s="1"/>
  <c r="E33" i="1"/>
  <c r="F33" i="1" s="1"/>
  <c r="E37" i="1"/>
  <c r="E41" i="1"/>
  <c r="F41" i="1" s="1"/>
  <c r="E45" i="1"/>
  <c r="F45" i="1" s="1"/>
  <c r="G45" i="1" s="1"/>
  <c r="H45" i="1" s="1"/>
  <c r="E49" i="1"/>
  <c r="F49" i="1" s="1"/>
  <c r="E53" i="1"/>
  <c r="F53" i="1" s="1"/>
  <c r="G53" i="1" s="1"/>
  <c r="H53" i="1" s="1"/>
  <c r="E57" i="1"/>
  <c r="F57" i="1" s="1"/>
  <c r="E61" i="1"/>
  <c r="F61" i="1" s="1"/>
  <c r="G61" i="1" s="1"/>
  <c r="H61" i="1" s="1"/>
  <c r="E65" i="1"/>
  <c r="F65" i="1" s="1"/>
  <c r="E69" i="1"/>
  <c r="F69" i="1" s="1"/>
  <c r="E73" i="1"/>
  <c r="E167" i="2" s="1"/>
  <c r="E79" i="1"/>
  <c r="F79" i="1" s="1"/>
  <c r="E87" i="1"/>
  <c r="E180" i="2" s="1"/>
  <c r="E95" i="1"/>
  <c r="F95" i="1" s="1"/>
  <c r="E104" i="1"/>
  <c r="E19" i="2" s="1"/>
  <c r="E21" i="1"/>
  <c r="F21" i="1" s="1"/>
  <c r="G21" i="1" s="1"/>
  <c r="H21" i="1" s="1"/>
  <c r="E78" i="1"/>
  <c r="E171" i="2" s="1"/>
  <c r="E86" i="1"/>
  <c r="F86" i="1" s="1"/>
  <c r="G86" i="1" s="1"/>
  <c r="I86" i="1" s="1"/>
  <c r="E94" i="1"/>
  <c r="F94" i="1" s="1"/>
  <c r="G94" i="1" s="1"/>
  <c r="I94" i="1" s="1"/>
  <c r="E103" i="1"/>
  <c r="E18" i="2" s="1"/>
  <c r="E111" i="1"/>
  <c r="F111" i="1" s="1"/>
  <c r="E119" i="1"/>
  <c r="F119" i="1" s="1"/>
  <c r="E127" i="1"/>
  <c r="F127" i="1" s="1"/>
  <c r="E28" i="1"/>
  <c r="E123" i="2" s="1"/>
  <c r="E32" i="1"/>
  <c r="F32" i="1" s="1"/>
  <c r="E36" i="1"/>
  <c r="E131" i="2" s="1"/>
  <c r="E40" i="1"/>
  <c r="F40" i="1" s="1"/>
  <c r="E44" i="1"/>
  <c r="F44" i="1" s="1"/>
  <c r="E48" i="1"/>
  <c r="F48" i="1" s="1"/>
  <c r="E52" i="1"/>
  <c r="E147" i="2" s="1"/>
  <c r="E56" i="1"/>
  <c r="F56" i="1" s="1"/>
  <c r="E60" i="1"/>
  <c r="E155" i="2" s="1"/>
  <c r="E64" i="1"/>
  <c r="F64" i="1" s="1"/>
  <c r="G64" i="1" s="1"/>
  <c r="H64" i="1" s="1"/>
  <c r="E68" i="1"/>
  <c r="E162" i="2" s="1"/>
  <c r="E72" i="1"/>
  <c r="F72" i="1" s="1"/>
  <c r="G72" i="1" s="1"/>
  <c r="I72" i="1" s="1"/>
  <c r="E77" i="1"/>
  <c r="F77" i="1" s="1"/>
  <c r="E85" i="1"/>
  <c r="F85" i="1" s="1"/>
  <c r="E93" i="1"/>
  <c r="E183" i="2" s="1"/>
  <c r="E101" i="1"/>
  <c r="E17" i="2" s="1"/>
  <c r="E102" i="1"/>
  <c r="F102" i="1" s="1"/>
  <c r="E110" i="1"/>
  <c r="E22" i="2" s="1"/>
  <c r="E118" i="1"/>
  <c r="F118" i="1" s="1"/>
  <c r="G118" i="1" s="1"/>
  <c r="I118" i="1" s="1"/>
  <c r="E126" i="1"/>
  <c r="F126" i="1" s="1"/>
  <c r="E26" i="1"/>
  <c r="F26" i="1" s="1"/>
  <c r="G26" i="1" s="1"/>
  <c r="H26" i="1" s="1"/>
  <c r="E31" i="1"/>
  <c r="F31" i="1" s="1"/>
  <c r="E35" i="1"/>
  <c r="F35" i="1" s="1"/>
  <c r="E39" i="1"/>
  <c r="F39" i="1" s="1"/>
  <c r="G39" i="1" s="1"/>
  <c r="H39" i="1" s="1"/>
  <c r="E43" i="1"/>
  <c r="F43" i="1" s="1"/>
  <c r="E47" i="1"/>
  <c r="F47" i="1" s="1"/>
  <c r="G47" i="1" s="1"/>
  <c r="H47" i="1" s="1"/>
  <c r="E51" i="1"/>
  <c r="F51" i="1" s="1"/>
  <c r="G51" i="1" s="1"/>
  <c r="H51" i="1" s="1"/>
  <c r="E55" i="1"/>
  <c r="F55" i="1" s="1"/>
  <c r="E59" i="1"/>
  <c r="E154" i="2" s="1"/>
  <c r="E63" i="1"/>
  <c r="F63" i="1" s="1"/>
  <c r="E67" i="1"/>
  <c r="F67" i="1" s="1"/>
  <c r="E71" i="1"/>
  <c r="E165" i="2" s="1"/>
  <c r="E75" i="1"/>
  <c r="F75" i="1" s="1"/>
  <c r="E83" i="1"/>
  <c r="E177" i="2" s="1"/>
  <c r="E91" i="1"/>
  <c r="E13" i="2" s="1"/>
  <c r="E99" i="1"/>
  <c r="F99" i="1" s="1"/>
  <c r="G99" i="1" s="1"/>
  <c r="I99" i="1" s="1"/>
  <c r="E108" i="1"/>
  <c r="F108" i="1" s="1"/>
  <c r="E116" i="1"/>
  <c r="F116" i="1" s="1"/>
  <c r="E42" i="1"/>
  <c r="E137" i="2" s="1"/>
  <c r="E30" i="1"/>
  <c r="F30" i="1" s="1"/>
  <c r="G30" i="1" s="1"/>
  <c r="H30" i="1" s="1"/>
  <c r="E23" i="1"/>
  <c r="F23" i="1" s="1"/>
  <c r="F29" i="1"/>
  <c r="G69" i="3"/>
  <c r="G53" i="3"/>
  <c r="G171" i="3"/>
  <c r="H171" i="3"/>
  <c r="E128" i="2"/>
  <c r="G127" i="3"/>
  <c r="G140" i="3"/>
  <c r="G65" i="3"/>
  <c r="G221" i="3"/>
  <c r="G202" i="3"/>
  <c r="G255" i="3"/>
  <c r="G175" i="3"/>
  <c r="G275" i="3"/>
  <c r="G162" i="3"/>
  <c r="E151" i="2"/>
  <c r="G323" i="3"/>
  <c r="G126" i="1"/>
  <c r="I126" i="1" s="1"/>
  <c r="E37" i="2"/>
  <c r="G161" i="3"/>
  <c r="H161" i="3"/>
  <c r="H179" i="3"/>
  <c r="G179" i="3"/>
  <c r="G111" i="3"/>
  <c r="G182" i="3"/>
  <c r="G178" i="3"/>
  <c r="G295" i="3"/>
  <c r="G330" i="3"/>
  <c r="E159" i="2"/>
  <c r="G56" i="3"/>
  <c r="G66" i="3"/>
  <c r="G135" i="3"/>
  <c r="G163" i="3"/>
  <c r="H163" i="3"/>
  <c r="G80" i="3"/>
  <c r="G122" i="3"/>
  <c r="G75" i="3"/>
  <c r="E160" i="2"/>
  <c r="F96" i="1"/>
  <c r="G96" i="1" s="1"/>
  <c r="I96" i="1" s="1"/>
  <c r="E186" i="2"/>
  <c r="E143" i="2"/>
  <c r="E184" i="2"/>
  <c r="E127" i="2"/>
  <c r="G196" i="3"/>
  <c r="G245" i="3"/>
  <c r="G291" i="3"/>
  <c r="G251" i="3"/>
  <c r="G299" i="3"/>
  <c r="E189" i="2"/>
  <c r="F37" i="1"/>
  <c r="G37" i="1" s="1"/>
  <c r="H37" i="1" s="1"/>
  <c r="E132" i="2"/>
  <c r="E30" i="2"/>
  <c r="E166" i="2"/>
  <c r="E142" i="2"/>
  <c r="G28" i="3"/>
  <c r="G166" i="3"/>
  <c r="G232" i="3"/>
  <c r="G224" i="3"/>
  <c r="G204" i="3"/>
  <c r="F22" i="3"/>
  <c r="F48" i="3"/>
  <c r="G48" i="3" s="1"/>
  <c r="E18" i="3"/>
  <c r="D18" i="3"/>
  <c r="G271" i="1" l="1"/>
  <c r="K271" i="1" s="1"/>
  <c r="P271" i="1"/>
  <c r="R271" i="1" s="1"/>
  <c r="G270" i="1"/>
  <c r="K270" i="1" s="1"/>
  <c r="P270" i="1"/>
  <c r="R270" i="1" s="1"/>
  <c r="W6" i="1"/>
  <c r="I38" i="3"/>
  <c r="J38" i="3" s="1"/>
  <c r="I26" i="3"/>
  <c r="J26" i="3" s="1"/>
  <c r="W17" i="1"/>
  <c r="I41" i="3"/>
  <c r="J41" i="3" s="1"/>
  <c r="I33" i="3"/>
  <c r="J33" i="3" s="1"/>
  <c r="I32" i="3"/>
  <c r="J32" i="3" s="1"/>
  <c r="E89" i="2"/>
  <c r="E65" i="2"/>
  <c r="E47" i="2"/>
  <c r="E200" i="2"/>
  <c r="E191" i="2"/>
  <c r="E34" i="2"/>
  <c r="E118" i="2"/>
  <c r="E202" i="2"/>
  <c r="E141" i="2"/>
  <c r="E85" i="2"/>
  <c r="E61" i="2"/>
  <c r="E24" i="2"/>
  <c r="F22" i="1"/>
  <c r="G22" i="1" s="1"/>
  <c r="H22" i="1" s="1"/>
  <c r="E43" i="2"/>
  <c r="E140" i="2"/>
  <c r="E146" i="2"/>
  <c r="E231" i="2"/>
  <c r="E93" i="2"/>
  <c r="E134" i="2"/>
  <c r="E196" i="2"/>
  <c r="E214" i="2"/>
  <c r="E133" i="2"/>
  <c r="E121" i="2"/>
  <c r="E138" i="2"/>
  <c r="E218" i="2"/>
  <c r="E153" i="2"/>
  <c r="F42" i="1"/>
  <c r="F36" i="1"/>
  <c r="F5" i="1"/>
  <c r="H41" i="3"/>
  <c r="G41" i="3"/>
  <c r="G37" i="3"/>
  <c r="H37" i="3"/>
  <c r="G25" i="3"/>
  <c r="G269" i="1"/>
  <c r="K269" i="1" s="1"/>
  <c r="P269" i="1"/>
  <c r="R269" i="1" s="1"/>
  <c r="E125" i="2"/>
  <c r="E150" i="2"/>
  <c r="E148" i="2"/>
  <c r="F101" i="1"/>
  <c r="G101" i="1" s="1"/>
  <c r="J101" i="1" s="1"/>
  <c r="F103" i="1"/>
  <c r="G103" i="1" s="1"/>
  <c r="I103" i="1" s="1"/>
  <c r="E207" i="2"/>
  <c r="E198" i="2"/>
  <c r="E12" i="2"/>
  <c r="F227" i="1"/>
  <c r="G227" i="1" s="1"/>
  <c r="I227" i="1" s="1"/>
  <c r="F137" i="1"/>
  <c r="G137" i="1" s="1"/>
  <c r="I137" i="1" s="1"/>
  <c r="F25" i="1"/>
  <c r="G25" i="1" s="1"/>
  <c r="H25" i="1" s="1"/>
  <c r="E185" i="2"/>
  <c r="E20" i="2"/>
  <c r="E239" i="2"/>
  <c r="E194" i="2"/>
  <c r="E77" i="2"/>
  <c r="E179" i="2"/>
  <c r="E158" i="2"/>
  <c r="E161" i="2"/>
  <c r="F71" i="1"/>
  <c r="P71" i="1" s="1"/>
  <c r="E91" i="2"/>
  <c r="E73" i="2"/>
  <c r="E57" i="2"/>
  <c r="E51" i="2"/>
  <c r="E26" i="2"/>
  <c r="F91" i="1"/>
  <c r="G91" i="1" s="1"/>
  <c r="I91" i="1" s="1"/>
  <c r="E27" i="2"/>
  <c r="E111" i="2"/>
  <c r="E87" i="2"/>
  <c r="E64" i="2"/>
  <c r="E38" i="2"/>
  <c r="F68" i="1"/>
  <c r="G68" i="1" s="1"/>
  <c r="I68" i="1" s="1"/>
  <c r="E220" i="2"/>
  <c r="G266" i="1"/>
  <c r="K266" i="1" s="1"/>
  <c r="P266" i="1"/>
  <c r="G265" i="1"/>
  <c r="K265" i="1" s="1"/>
  <c r="P265" i="1"/>
  <c r="R265" i="1" s="1"/>
  <c r="I50" i="3"/>
  <c r="J50" i="3" s="1"/>
  <c r="I46" i="3"/>
  <c r="J46" i="3" s="1"/>
  <c r="I42" i="3"/>
  <c r="J42" i="3" s="1"/>
  <c r="I35" i="3"/>
  <c r="J35" i="3" s="1"/>
  <c r="I27" i="3"/>
  <c r="J27" i="3" s="1"/>
  <c r="I34" i="3"/>
  <c r="J34" i="3" s="1"/>
  <c r="I44" i="3"/>
  <c r="J44" i="3" s="1"/>
  <c r="I40" i="3"/>
  <c r="J40" i="3" s="1"/>
  <c r="I37" i="3"/>
  <c r="J37" i="3" s="1"/>
  <c r="F50" i="3"/>
  <c r="H50" i="3" s="1"/>
  <c r="I36" i="3"/>
  <c r="J36" i="3" s="1"/>
  <c r="F32" i="3"/>
  <c r="H32" i="3" s="1"/>
  <c r="I28" i="3"/>
  <c r="J28" i="3" s="1"/>
  <c r="P202" i="1"/>
  <c r="R202" i="1" s="1"/>
  <c r="P191" i="1"/>
  <c r="P184" i="1"/>
  <c r="P223" i="1"/>
  <c r="G52" i="3"/>
  <c r="H52" i="3"/>
  <c r="I39" i="3"/>
  <c r="J39" i="3" s="1"/>
  <c r="P106" i="1"/>
  <c r="P253" i="1"/>
  <c r="I52" i="3"/>
  <c r="J52" i="3" s="1"/>
  <c r="I49" i="3"/>
  <c r="J49" i="3" s="1"/>
  <c r="I45" i="3"/>
  <c r="J45" i="3" s="1"/>
  <c r="H48" i="3"/>
  <c r="G39" i="3"/>
  <c r="P38" i="1"/>
  <c r="F27" i="3"/>
  <c r="H27" i="3" s="1"/>
  <c r="W4" i="1"/>
  <c r="I48" i="3"/>
  <c r="J48" i="3" s="1"/>
  <c r="G21" i="3"/>
  <c r="I29" i="3"/>
  <c r="J29" i="3" s="1"/>
  <c r="P130" i="1"/>
  <c r="R130" i="1" s="1"/>
  <c r="I21" i="3"/>
  <c r="J21" i="3" s="1"/>
  <c r="G268" i="1"/>
  <c r="K268" i="1" s="1"/>
  <c r="P268" i="1"/>
  <c r="P84" i="1"/>
  <c r="G24" i="3"/>
  <c r="W7" i="1"/>
  <c r="W23" i="1"/>
  <c r="P62" i="1"/>
  <c r="W12" i="1"/>
  <c r="W19" i="1"/>
  <c r="P146" i="1"/>
  <c r="R146" i="1" s="1"/>
  <c r="P232" i="1"/>
  <c r="I43" i="3"/>
  <c r="J43" i="3" s="1"/>
  <c r="F36" i="3"/>
  <c r="H36" i="3" s="1"/>
  <c r="P220" i="1"/>
  <c r="P124" i="1"/>
  <c r="R124" i="1" s="1"/>
  <c r="I23" i="3"/>
  <c r="J23" i="3" s="1"/>
  <c r="P198" i="1"/>
  <c r="P176" i="1"/>
  <c r="P112" i="1"/>
  <c r="R112" i="1" s="1"/>
  <c r="P252" i="1"/>
  <c r="G31" i="3"/>
  <c r="P43" i="1"/>
  <c r="W24" i="1"/>
  <c r="P24" i="1"/>
  <c r="W20" i="1"/>
  <c r="W2" i="1"/>
  <c r="P167" i="1"/>
  <c r="R167" i="1" s="1"/>
  <c r="P239" i="1"/>
  <c r="P229" i="1"/>
  <c r="P187" i="1"/>
  <c r="P201" i="1"/>
  <c r="P39" i="1"/>
  <c r="P99" i="1"/>
  <c r="R99" i="1" s="1"/>
  <c r="W18" i="1"/>
  <c r="P63" i="1"/>
  <c r="W16" i="1"/>
  <c r="W9" i="1"/>
  <c r="W15" i="1"/>
  <c r="P133" i="1"/>
  <c r="R133" i="1" s="1"/>
  <c r="P179" i="1"/>
  <c r="R179" i="1" s="1"/>
  <c r="P243" i="1"/>
  <c r="P237" i="1"/>
  <c r="R237" i="1" s="1"/>
  <c r="F45" i="3"/>
  <c r="H45" i="3" s="1"/>
  <c r="I22" i="3"/>
  <c r="J22" i="3" s="1"/>
  <c r="P258" i="1"/>
  <c r="P215" i="1"/>
  <c r="P126" i="1"/>
  <c r="R126" i="1" s="1"/>
  <c r="W26" i="1"/>
  <c r="H44" i="3"/>
  <c r="P53" i="1"/>
  <c r="W22" i="1"/>
  <c r="P103" i="1"/>
  <c r="R103" i="1" s="1"/>
  <c r="P107" i="1"/>
  <c r="W5" i="1"/>
  <c r="W3" i="1"/>
  <c r="P161" i="1"/>
  <c r="R161" i="1" s="1"/>
  <c r="P159" i="1"/>
  <c r="R159" i="1" s="1"/>
  <c r="P147" i="1"/>
  <c r="R147" i="1" s="1"/>
  <c r="I31" i="3"/>
  <c r="J31" i="3" s="1"/>
  <c r="P264" i="1"/>
  <c r="R264" i="1" s="1"/>
  <c r="F34" i="3"/>
  <c r="H34" i="3" s="1"/>
  <c r="I25" i="3"/>
  <c r="J25" i="3" s="1"/>
  <c r="P47" i="1"/>
  <c r="W11" i="1"/>
  <c r="W8" i="1"/>
  <c r="P228" i="1"/>
  <c r="R228" i="1" s="1"/>
  <c r="P37" i="1"/>
  <c r="P45" i="1"/>
  <c r="P29" i="1"/>
  <c r="P42" i="1"/>
  <c r="P55" i="1"/>
  <c r="P36" i="1"/>
  <c r="W13" i="1"/>
  <c r="P98" i="1"/>
  <c r="P66" i="1"/>
  <c r="P109" i="1"/>
  <c r="R109" i="1" s="1"/>
  <c r="P238" i="1"/>
  <c r="P178" i="1"/>
  <c r="P245" i="1"/>
  <c r="R245" i="1" s="1"/>
  <c r="P118" i="1"/>
  <c r="R118" i="1" s="1"/>
  <c r="P113" i="1"/>
  <c r="R113" i="1" s="1"/>
  <c r="P31" i="1"/>
  <c r="W14" i="1"/>
  <c r="P74" i="1"/>
  <c r="W27" i="1"/>
  <c r="W21" i="1"/>
  <c r="P141" i="1"/>
  <c r="R141" i="1" s="1"/>
  <c r="P225" i="1"/>
  <c r="P170" i="1"/>
  <c r="R170" i="1" s="1"/>
  <c r="P227" i="1"/>
  <c r="I24" i="3"/>
  <c r="J24" i="3" s="1"/>
  <c r="P185" i="1"/>
  <c r="P181" i="1"/>
  <c r="P148" i="1"/>
  <c r="R148" i="1" s="1"/>
  <c r="G85" i="1"/>
  <c r="I85" i="1" s="1"/>
  <c r="P85" i="1"/>
  <c r="P32" i="1"/>
  <c r="G32" i="1"/>
  <c r="H32" i="1" s="1"/>
  <c r="G79" i="1"/>
  <c r="I79" i="1" s="1"/>
  <c r="P79" i="1"/>
  <c r="P247" i="1"/>
  <c r="R247" i="1" s="1"/>
  <c r="G247" i="1"/>
  <c r="I247" i="1" s="1"/>
  <c r="P151" i="1"/>
  <c r="G151" i="1"/>
  <c r="I151" i="1" s="1"/>
  <c r="P50" i="1"/>
  <c r="G50" i="1"/>
  <c r="H50" i="1" s="1"/>
  <c r="G216" i="1"/>
  <c r="I216" i="1" s="1"/>
  <c r="P216" i="1"/>
  <c r="G114" i="1"/>
  <c r="I114" i="1" s="1"/>
  <c r="P114" i="1"/>
  <c r="G127" i="1"/>
  <c r="I127" i="1" s="1"/>
  <c r="P127" i="1"/>
  <c r="R127" i="1" s="1"/>
  <c r="P41" i="1"/>
  <c r="G41" i="1"/>
  <c r="H41" i="1" s="1"/>
  <c r="G105" i="1"/>
  <c r="J105" i="1" s="1"/>
  <c r="P105" i="1"/>
  <c r="P250" i="1"/>
  <c r="R250" i="1" s="1"/>
  <c r="G250" i="1"/>
  <c r="J250" i="1" s="1"/>
  <c r="P132" i="1"/>
  <c r="R132" i="1" s="1"/>
  <c r="G132" i="1"/>
  <c r="I132" i="1" s="1"/>
  <c r="G119" i="1"/>
  <c r="I119" i="1" s="1"/>
  <c r="P119" i="1"/>
  <c r="R119" i="1" s="1"/>
  <c r="G65" i="1"/>
  <c r="H65" i="1" s="1"/>
  <c r="P65" i="1"/>
  <c r="G222" i="1"/>
  <c r="I222" i="1" s="1"/>
  <c r="P222" i="1"/>
  <c r="G205" i="1"/>
  <c r="I205" i="1" s="1"/>
  <c r="P205" i="1"/>
  <c r="P194" i="1"/>
  <c r="G194" i="1"/>
  <c r="I194" i="1" s="1"/>
  <c r="P172" i="1"/>
  <c r="G172" i="1"/>
  <c r="I172" i="1" s="1"/>
  <c r="P135" i="1"/>
  <c r="R135" i="1" s="1"/>
  <c r="G135" i="1"/>
  <c r="I135" i="1" s="1"/>
  <c r="G92" i="1"/>
  <c r="I92" i="1" s="1"/>
  <c r="P92" i="1"/>
  <c r="G54" i="1"/>
  <c r="H54" i="1" s="1"/>
  <c r="P54" i="1"/>
  <c r="P27" i="1"/>
  <c r="G27" i="1"/>
  <c r="H27" i="1" s="1"/>
  <c r="G44" i="1"/>
  <c r="H44" i="1" s="1"/>
  <c r="P44" i="1"/>
  <c r="P33" i="1"/>
  <c r="G33" i="1"/>
  <c r="H33" i="1" s="1"/>
  <c r="G164" i="1"/>
  <c r="I164" i="1" s="1"/>
  <c r="P164" i="1"/>
  <c r="R164" i="1" s="1"/>
  <c r="G117" i="1"/>
  <c r="I117" i="1" s="1"/>
  <c r="P117" i="1"/>
  <c r="P57" i="1"/>
  <c r="G57" i="1"/>
  <c r="H57" i="1" s="1"/>
  <c r="P149" i="1"/>
  <c r="G149" i="1"/>
  <c r="I149" i="1" s="1"/>
  <c r="G122" i="1"/>
  <c r="I122" i="1" s="1"/>
  <c r="P122" i="1"/>
  <c r="R122" i="1" s="1"/>
  <c r="G46" i="1"/>
  <c r="H46" i="1" s="1"/>
  <c r="P46" i="1"/>
  <c r="G56" i="1"/>
  <c r="H56" i="1" s="1"/>
  <c r="P56" i="1"/>
  <c r="G95" i="1"/>
  <c r="I95" i="1" s="1"/>
  <c r="P95" i="1"/>
  <c r="G248" i="1"/>
  <c r="J248" i="1" s="1"/>
  <c r="P248" i="1"/>
  <c r="G211" i="1"/>
  <c r="I211" i="1" s="1"/>
  <c r="P211" i="1"/>
  <c r="P163" i="1"/>
  <c r="R163" i="1" s="1"/>
  <c r="G163" i="1"/>
  <c r="I163" i="1" s="1"/>
  <c r="G125" i="1"/>
  <c r="I125" i="1" s="1"/>
  <c r="P125" i="1"/>
  <c r="G58" i="1"/>
  <c r="H58" i="1" s="1"/>
  <c r="P58" i="1"/>
  <c r="G23" i="1"/>
  <c r="H23" i="1" s="1"/>
  <c r="P23" i="1"/>
  <c r="P240" i="1"/>
  <c r="R240" i="1" s="1"/>
  <c r="G240" i="1"/>
  <c r="J240" i="1" s="1"/>
  <c r="G207" i="1"/>
  <c r="I207" i="1" s="1"/>
  <c r="P207" i="1"/>
  <c r="G115" i="1"/>
  <c r="I115" i="1" s="1"/>
  <c r="P115" i="1"/>
  <c r="R115" i="1" s="1"/>
  <c r="P64" i="1"/>
  <c r="E178" i="2"/>
  <c r="G42" i="1"/>
  <c r="H42" i="1" s="1"/>
  <c r="G31" i="1"/>
  <c r="H31" i="1" s="1"/>
  <c r="F104" i="1"/>
  <c r="G104" i="1" s="1"/>
  <c r="I104" i="1" s="1"/>
  <c r="F80" i="1"/>
  <c r="E197" i="2"/>
  <c r="E31" i="2"/>
  <c r="P154" i="1"/>
  <c r="R154" i="1" s="1"/>
  <c r="E261" i="1"/>
  <c r="F261" i="1" s="1"/>
  <c r="E219" i="2"/>
  <c r="E112" i="2"/>
  <c r="P242" i="1"/>
  <c r="R242" i="1" s="1"/>
  <c r="E139" i="2"/>
  <c r="E136" i="2"/>
  <c r="E116" i="2"/>
  <c r="E172" i="2"/>
  <c r="G63" i="1"/>
  <c r="H63" i="1" s="1"/>
  <c r="F52" i="1"/>
  <c r="G52" i="1" s="1"/>
  <c r="H52" i="1" s="1"/>
  <c r="F73" i="1"/>
  <c r="P76" i="1"/>
  <c r="P139" i="1"/>
  <c r="R139" i="1" s="1"/>
  <c r="P143" i="1"/>
  <c r="R143" i="1" s="1"/>
  <c r="P158" i="1"/>
  <c r="R158" i="1" s="1"/>
  <c r="P213" i="1"/>
  <c r="E54" i="2"/>
  <c r="R239" i="1"/>
  <c r="P123" i="1"/>
  <c r="R123" i="1" s="1"/>
  <c r="E126" i="2"/>
  <c r="P51" i="1"/>
  <c r="E152" i="2"/>
  <c r="P81" i="1"/>
  <c r="F93" i="1"/>
  <c r="P93" i="1" s="1"/>
  <c r="P90" i="1"/>
  <c r="R90" i="1" s="1"/>
  <c r="E80" i="2"/>
  <c r="P217" i="1"/>
  <c r="E192" i="2"/>
  <c r="P86" i="1"/>
  <c r="E29" i="2"/>
  <c r="P94" i="1"/>
  <c r="F59" i="1"/>
  <c r="G59" i="1" s="1"/>
  <c r="H59" i="1" s="1"/>
  <c r="F78" i="1"/>
  <c r="F87" i="1"/>
  <c r="I170" i="1"/>
  <c r="E74" i="2"/>
  <c r="E56" i="2"/>
  <c r="P97" i="1"/>
  <c r="E235" i="2"/>
  <c r="E222" i="2"/>
  <c r="E208" i="2"/>
  <c r="E90" i="2"/>
  <c r="E130" i="2"/>
  <c r="P131" i="1"/>
  <c r="R131" i="1" s="1"/>
  <c r="G71" i="1"/>
  <c r="I71" i="1" s="1"/>
  <c r="F110" i="1"/>
  <c r="F28" i="1"/>
  <c r="E211" i="2"/>
  <c r="E45" i="2"/>
  <c r="E42" i="2"/>
  <c r="P108" i="1"/>
  <c r="G108" i="1"/>
  <c r="I108" i="1" s="1"/>
  <c r="P35" i="1"/>
  <c r="G35" i="1"/>
  <c r="H35" i="1" s="1"/>
  <c r="G77" i="1"/>
  <c r="I77" i="1" s="1"/>
  <c r="P77" i="1"/>
  <c r="P67" i="1"/>
  <c r="G67" i="1"/>
  <c r="H67" i="1" s="1"/>
  <c r="P49" i="1"/>
  <c r="G49" i="1"/>
  <c r="H49" i="1" s="1"/>
  <c r="G48" i="1"/>
  <c r="H48" i="1" s="1"/>
  <c r="P48" i="1"/>
  <c r="P111" i="1"/>
  <c r="G111" i="1"/>
  <c r="I111" i="1" s="1"/>
  <c r="G69" i="1"/>
  <c r="I69" i="1" s="1"/>
  <c r="P69" i="1"/>
  <c r="G75" i="1"/>
  <c r="I75" i="1" s="1"/>
  <c r="P75" i="1"/>
  <c r="G116" i="1"/>
  <c r="I116" i="1" s="1"/>
  <c r="P116" i="1"/>
  <c r="G102" i="1"/>
  <c r="I102" i="1" s="1"/>
  <c r="P102" i="1"/>
  <c r="P40" i="1"/>
  <c r="G40" i="1"/>
  <c r="H40" i="1" s="1"/>
  <c r="P171" i="1"/>
  <c r="G171" i="1"/>
  <c r="I171" i="1" s="1"/>
  <c r="G29" i="1"/>
  <c r="H29" i="1" s="1"/>
  <c r="P96" i="1"/>
  <c r="E11" i="2"/>
  <c r="P72" i="1"/>
  <c r="E156" i="2"/>
  <c r="P88" i="1"/>
  <c r="P140" i="1"/>
  <c r="R140" i="1" s="1"/>
  <c r="P236" i="1"/>
  <c r="E100" i="2"/>
  <c r="F208" i="1"/>
  <c r="G196" i="1"/>
  <c r="I196" i="1" s="1"/>
  <c r="P196" i="1"/>
  <c r="P89" i="1"/>
  <c r="G89" i="1"/>
  <c r="I89" i="1" s="1"/>
  <c r="G34" i="1"/>
  <c r="H34" i="1" s="1"/>
  <c r="P34" i="1"/>
  <c r="E227" i="2"/>
  <c r="F224" i="1"/>
  <c r="G224" i="1" s="1"/>
  <c r="I224" i="1" s="1"/>
  <c r="E32" i="2"/>
  <c r="P21" i="1"/>
  <c r="E170" i="2"/>
  <c r="E193" i="2"/>
  <c r="P101" i="1"/>
  <c r="R101" i="1" s="1"/>
  <c r="G55" i="1"/>
  <c r="H55" i="1" s="1"/>
  <c r="G36" i="1"/>
  <c r="H36" i="1" s="1"/>
  <c r="P30" i="1"/>
  <c r="P230" i="1"/>
  <c r="G230" i="1"/>
  <c r="I230" i="1" s="1"/>
  <c r="E217" i="2"/>
  <c r="F214" i="1"/>
  <c r="G214" i="1" s="1"/>
  <c r="I214" i="1" s="1"/>
  <c r="P199" i="1"/>
  <c r="G199" i="1"/>
  <c r="J199" i="1" s="1"/>
  <c r="E92" i="2"/>
  <c r="F186" i="1"/>
  <c r="P186" i="1" s="1"/>
  <c r="E88" i="2"/>
  <c r="F182" i="1"/>
  <c r="P182" i="1" s="1"/>
  <c r="E114" i="2"/>
  <c r="F249" i="1"/>
  <c r="G249" i="1" s="1"/>
  <c r="K249" i="1" s="1"/>
  <c r="P168" i="1"/>
  <c r="G168" i="1"/>
  <c r="I168" i="1" s="1"/>
  <c r="P61" i="1"/>
  <c r="E176" i="2"/>
  <c r="E181" i="2"/>
  <c r="E163" i="2"/>
  <c r="P26" i="1"/>
  <c r="G43" i="1"/>
  <c r="H43" i="1" s="1"/>
  <c r="F60" i="1"/>
  <c r="P144" i="1"/>
  <c r="G220" i="1"/>
  <c r="I220" i="1" s="1"/>
  <c r="E228" i="2"/>
  <c r="F226" i="1"/>
  <c r="P204" i="1"/>
  <c r="G204" i="1"/>
  <c r="I204" i="1" s="1"/>
  <c r="F192" i="1"/>
  <c r="P192" i="1" s="1"/>
  <c r="E95" i="2"/>
  <c r="P175" i="1"/>
  <c r="R175" i="1" s="1"/>
  <c r="E16" i="2"/>
  <c r="F100" i="1"/>
  <c r="P121" i="1"/>
  <c r="R121" i="1" s="1"/>
  <c r="E108" i="2"/>
  <c r="F241" i="1"/>
  <c r="E213" i="2"/>
  <c r="F210" i="1"/>
  <c r="G210" i="1" s="1"/>
  <c r="I210" i="1" s="1"/>
  <c r="G198" i="1"/>
  <c r="J198" i="1" s="1"/>
  <c r="P189" i="1"/>
  <c r="G189" i="1"/>
  <c r="I189" i="1" s="1"/>
  <c r="G160" i="1"/>
  <c r="I160" i="1" s="1"/>
  <c r="P160" i="1"/>
  <c r="E175" i="2"/>
  <c r="F82" i="1"/>
  <c r="G183" i="1"/>
  <c r="J183" i="1" s="1"/>
  <c r="P183" i="1"/>
  <c r="P52" i="1"/>
  <c r="P22" i="1"/>
  <c r="E15" i="2"/>
  <c r="P244" i="1"/>
  <c r="G244" i="1"/>
  <c r="K244" i="1" s="1"/>
  <c r="P218" i="1"/>
  <c r="G138" i="1"/>
  <c r="I138" i="1" s="1"/>
  <c r="P138" i="1"/>
  <c r="P120" i="1"/>
  <c r="G120" i="1"/>
  <c r="I120" i="1" s="1"/>
  <c r="F83" i="1"/>
  <c r="E144" i="2"/>
  <c r="P246" i="1"/>
  <c r="R246" i="1" s="1"/>
  <c r="E210" i="2"/>
  <c r="F206" i="1"/>
  <c r="G206" i="1" s="1"/>
  <c r="I206" i="1" s="1"/>
  <c r="F188" i="1"/>
  <c r="P188" i="1" s="1"/>
  <c r="E94" i="2"/>
  <c r="E86" i="2"/>
  <c r="F180" i="1"/>
  <c r="P180" i="1" s="1"/>
  <c r="E135" i="2"/>
  <c r="G257" i="1"/>
  <c r="K257" i="1" s="1"/>
  <c r="P257" i="1"/>
  <c r="R257" i="1" s="1"/>
  <c r="P231" i="1"/>
  <c r="G231" i="1"/>
  <c r="K231" i="1" s="1"/>
  <c r="E215" i="2"/>
  <c r="F212" i="1"/>
  <c r="G162" i="1"/>
  <c r="I162" i="1" s="1"/>
  <c r="P162" i="1"/>
  <c r="P153" i="1"/>
  <c r="G153" i="1"/>
  <c r="I153" i="1" s="1"/>
  <c r="P70" i="1"/>
  <c r="G70" i="1"/>
  <c r="I70" i="1" s="1"/>
  <c r="G258" i="1"/>
  <c r="K258" i="1" s="1"/>
  <c r="P129" i="1"/>
  <c r="R129" i="1" s="1"/>
  <c r="P134" i="1"/>
  <c r="R134" i="1" s="1"/>
  <c r="R225" i="1"/>
  <c r="R66" i="1"/>
  <c r="G267" i="1"/>
  <c r="K267" i="1" s="1"/>
  <c r="P267" i="1"/>
  <c r="G263" i="1"/>
  <c r="K263" i="1" s="1"/>
  <c r="P263" i="1"/>
  <c r="G262" i="1"/>
  <c r="K262" i="1" s="1"/>
  <c r="P262" i="1"/>
  <c r="G49" i="3"/>
  <c r="H49" i="3"/>
  <c r="H42" i="3"/>
  <c r="G42" i="3"/>
  <c r="F51" i="3"/>
  <c r="H51" i="3" s="1"/>
  <c r="G51" i="3"/>
  <c r="F47" i="3"/>
  <c r="H47" i="3" s="1"/>
  <c r="G33" i="3"/>
  <c r="H33" i="3"/>
  <c r="G22" i="3"/>
  <c r="H22" i="3"/>
  <c r="F30" i="3"/>
  <c r="H30" i="3" s="1"/>
  <c r="I30" i="3"/>
  <c r="F23" i="3"/>
  <c r="G23" i="3" s="1"/>
  <c r="G38" i="3"/>
  <c r="H38" i="3"/>
  <c r="G26" i="3"/>
  <c r="H26" i="3"/>
  <c r="I51" i="3"/>
  <c r="J51" i="3" s="1"/>
  <c r="I47" i="3"/>
  <c r="J47" i="3" s="1"/>
  <c r="G29" i="3"/>
  <c r="H29" i="3"/>
  <c r="H40" i="3"/>
  <c r="G40" i="3"/>
  <c r="H46" i="3"/>
  <c r="G46" i="3"/>
  <c r="G35" i="3"/>
  <c r="P259" i="1"/>
  <c r="R259" i="1" s="1"/>
  <c r="P254" i="1"/>
  <c r="P251" i="1"/>
  <c r="P233" i="1"/>
  <c r="R233" i="1" s="1"/>
  <c r="P219" i="1"/>
  <c r="P173" i="1"/>
  <c r="P155" i="1"/>
  <c r="R155" i="1" s="1"/>
  <c r="P260" i="1"/>
  <c r="R260" i="1" s="1"/>
  <c r="P234" i="1"/>
  <c r="R234" i="1" s="1"/>
  <c r="P221" i="1"/>
  <c r="P200" i="1"/>
  <c r="P197" i="1"/>
  <c r="P165" i="1"/>
  <c r="P156" i="1"/>
  <c r="R156" i="1" s="1"/>
  <c r="P150" i="1"/>
  <c r="R150" i="1" s="1"/>
  <c r="P145" i="1"/>
  <c r="P136" i="1"/>
  <c r="R136" i="1" s="1"/>
  <c r="F43" i="3"/>
  <c r="P235" i="1"/>
  <c r="P209" i="1"/>
  <c r="P195" i="1"/>
  <c r="P193" i="1"/>
  <c r="P177" i="1"/>
  <c r="P174" i="1"/>
  <c r="R174" i="1" s="1"/>
  <c r="P157" i="1"/>
  <c r="P142" i="1"/>
  <c r="R142" i="1" s="1"/>
  <c r="W10" i="1"/>
  <c r="P255" i="1"/>
  <c r="R255" i="1" s="1"/>
  <c r="P128" i="1"/>
  <c r="R128" i="1" s="1"/>
  <c r="P256" i="1"/>
  <c r="R256" i="1" s="1"/>
  <c r="P203" i="1"/>
  <c r="P190" i="1"/>
  <c r="P169" i="1"/>
  <c r="R169" i="1" s="1"/>
  <c r="P166" i="1"/>
  <c r="P152" i="1"/>
  <c r="R152" i="1" s="1"/>
  <c r="I18" i="3"/>
  <c r="F18" i="3"/>
  <c r="P104" i="1" l="1"/>
  <c r="R104" i="1" s="1"/>
  <c r="P25" i="1"/>
  <c r="P68" i="1"/>
  <c r="P137" i="1"/>
  <c r="P91" i="1"/>
  <c r="R91" i="1" s="1"/>
  <c r="P59" i="1"/>
  <c r="P206" i="1"/>
  <c r="R125" i="1"/>
  <c r="R92" i="1"/>
  <c r="R171" i="1"/>
  <c r="R117" i="1"/>
  <c r="R105" i="1"/>
  <c r="R172" i="1"/>
  <c r="R137" i="1"/>
  <c r="P210" i="1"/>
  <c r="R266" i="1"/>
  <c r="R268" i="1"/>
  <c r="R116" i="1"/>
  <c r="G50" i="3"/>
  <c r="G27" i="3"/>
  <c r="G32" i="3"/>
  <c r="R151" i="1"/>
  <c r="G34" i="3"/>
  <c r="G36" i="3"/>
  <c r="G45" i="3"/>
  <c r="R114" i="1"/>
  <c r="G261" i="1"/>
  <c r="K261" i="1" s="1"/>
  <c r="P261" i="1"/>
  <c r="P224" i="1"/>
  <c r="R244" i="1"/>
  <c r="P28" i="1"/>
  <c r="G28" i="1"/>
  <c r="H28" i="1" s="1"/>
  <c r="P214" i="1"/>
  <c r="R120" i="1"/>
  <c r="G110" i="1"/>
  <c r="I110" i="1" s="1"/>
  <c r="P110" i="1"/>
  <c r="G93" i="1"/>
  <c r="I93" i="1" s="1"/>
  <c r="R75" i="1"/>
  <c r="G87" i="1"/>
  <c r="I87" i="1" s="1"/>
  <c r="P87" i="1"/>
  <c r="G80" i="1"/>
  <c r="I80" i="1" s="1"/>
  <c r="P80" i="1"/>
  <c r="P78" i="1"/>
  <c r="G78" i="1"/>
  <c r="I78" i="1" s="1"/>
  <c r="P73" i="1"/>
  <c r="G73" i="1"/>
  <c r="I73" i="1" s="1"/>
  <c r="R149" i="1"/>
  <c r="P83" i="1"/>
  <c r="G83" i="1"/>
  <c r="I83" i="1" s="1"/>
  <c r="P249" i="1"/>
  <c r="R249" i="1" s="1"/>
  <c r="R153" i="1"/>
  <c r="G82" i="1"/>
  <c r="I82" i="1" s="1"/>
  <c r="P82" i="1"/>
  <c r="P241" i="1"/>
  <c r="G241" i="1"/>
  <c r="J241" i="1" s="1"/>
  <c r="R138" i="1"/>
  <c r="R160" i="1"/>
  <c r="P60" i="1"/>
  <c r="G60" i="1"/>
  <c r="H60" i="1" s="1"/>
  <c r="G212" i="1"/>
  <c r="J212" i="1" s="1"/>
  <c r="P212" i="1"/>
  <c r="R267" i="1"/>
  <c r="D16" i="1"/>
  <c r="D19" i="1" s="1"/>
  <c r="R198" i="1"/>
  <c r="R168" i="1"/>
  <c r="R258" i="1"/>
  <c r="D15" i="1"/>
  <c r="C19" i="1" s="1"/>
  <c r="G100" i="1"/>
  <c r="I100" i="1" s="1"/>
  <c r="P100" i="1"/>
  <c r="G226" i="1"/>
  <c r="I226" i="1" s="1"/>
  <c r="P226" i="1"/>
  <c r="R262" i="1"/>
  <c r="R183" i="1"/>
  <c r="R199" i="1"/>
  <c r="P208" i="1"/>
  <c r="G208" i="1"/>
  <c r="R263" i="1"/>
  <c r="M6" i="3"/>
  <c r="G30" i="3"/>
  <c r="H43" i="3"/>
  <c r="G43" i="3"/>
  <c r="H23" i="3"/>
  <c r="J30" i="3"/>
  <c r="G47" i="3"/>
  <c r="C11" i="1"/>
  <c r="G18" i="3"/>
  <c r="C12" i="1"/>
  <c r="J18" i="3"/>
  <c r="H18" i="3"/>
  <c r="O271" i="1" l="1"/>
  <c r="O270" i="1"/>
  <c r="O269" i="1"/>
  <c r="O265" i="1"/>
  <c r="O266" i="1"/>
  <c r="O268" i="1"/>
  <c r="R110" i="1"/>
  <c r="R261" i="1"/>
  <c r="O173" i="1"/>
  <c r="O196" i="1"/>
  <c r="O190" i="1"/>
  <c r="O197" i="1"/>
  <c r="O153" i="1"/>
  <c r="O185" i="1"/>
  <c r="O201" i="1"/>
  <c r="O205" i="1"/>
  <c r="O207" i="1"/>
  <c r="O209" i="1"/>
  <c r="O231" i="1"/>
  <c r="O215" i="1"/>
  <c r="O81" i="1"/>
  <c r="O107" i="1"/>
  <c r="O247" i="1"/>
  <c r="O85" i="1"/>
  <c r="O181" i="1"/>
  <c r="O145" i="1"/>
  <c r="O95" i="1"/>
  <c r="O238" i="1"/>
  <c r="O214" i="1"/>
  <c r="O241" i="1"/>
  <c r="O233" i="1"/>
  <c r="O87" i="1"/>
  <c r="O243" i="1"/>
  <c r="O242" i="1"/>
  <c r="O79" i="1"/>
  <c r="O222" i="1"/>
  <c r="O256" i="1"/>
  <c r="O193" i="1"/>
  <c r="O160" i="1"/>
  <c r="O82" i="1"/>
  <c r="O204" i="1"/>
  <c r="O221" i="1"/>
  <c r="O102" i="1"/>
  <c r="O250" i="1"/>
  <c r="O182" i="1"/>
  <c r="O144" i="1"/>
  <c r="O228" i="1"/>
  <c r="O162" i="1"/>
  <c r="O194" i="1"/>
  <c r="O165" i="1"/>
  <c r="O77" i="1"/>
  <c r="O80" i="1"/>
  <c r="O219" i="1"/>
  <c r="O183" i="1"/>
  <c r="O187" i="1"/>
  <c r="O252" i="1"/>
  <c r="O216" i="1"/>
  <c r="O227" i="1"/>
  <c r="O84" i="1"/>
  <c r="O161" i="1"/>
  <c r="O218" i="1"/>
  <c r="O98" i="1"/>
  <c r="O96" i="1"/>
  <c r="O88" i="1"/>
  <c r="O101" i="1"/>
  <c r="O166" i="1"/>
  <c r="O163" i="1"/>
  <c r="O236" i="1"/>
  <c r="O246" i="1"/>
  <c r="O234" i="1"/>
  <c r="O206" i="1"/>
  <c r="O259" i="1"/>
  <c r="O175" i="1"/>
  <c r="O248" i="1"/>
  <c r="O188" i="1"/>
  <c r="O167" i="1"/>
  <c r="O157" i="1"/>
  <c r="O195" i="1"/>
  <c r="O257" i="1"/>
  <c r="O169" i="1"/>
  <c r="O226" i="1"/>
  <c r="O203" i="1"/>
  <c r="O232" i="1"/>
  <c r="O159" i="1"/>
  <c r="O174" i="1"/>
  <c r="O230" i="1"/>
  <c r="O178" i="1"/>
  <c r="O212" i="1"/>
  <c r="O168" i="1"/>
  <c r="O78" i="1"/>
  <c r="O225" i="1"/>
  <c r="O262" i="1"/>
  <c r="O255" i="1"/>
  <c r="O261" i="1"/>
  <c r="O184" i="1"/>
  <c r="O220" i="1"/>
  <c r="O170" i="1"/>
  <c r="O240" i="1"/>
  <c r="O251" i="1"/>
  <c r="O235" i="1"/>
  <c r="O208" i="1"/>
  <c r="O210" i="1"/>
  <c r="O224" i="1"/>
  <c r="O253" i="1"/>
  <c r="O93" i="1"/>
  <c r="O239" i="1"/>
  <c r="O198" i="1"/>
  <c r="O176" i="1"/>
  <c r="O164" i="1"/>
  <c r="O97" i="1"/>
  <c r="O263" i="1"/>
  <c r="O156" i="1"/>
  <c r="O199" i="1"/>
  <c r="O213" i="1"/>
  <c r="O191" i="1"/>
  <c r="O108" i="1"/>
  <c r="O154" i="1"/>
  <c r="O86" i="1"/>
  <c r="O264" i="1"/>
  <c r="O200" i="1"/>
  <c r="O192" i="1"/>
  <c r="O180" i="1"/>
  <c r="O89" i="1"/>
  <c r="O171" i="1"/>
  <c r="O254" i="1"/>
  <c r="O158" i="1"/>
  <c r="O172" i="1"/>
  <c r="O229" i="1"/>
  <c r="O237" i="1"/>
  <c r="O202" i="1"/>
  <c r="O83" i="1"/>
  <c r="O249" i="1"/>
  <c r="O267" i="1"/>
  <c r="O217" i="1"/>
  <c r="O211" i="1"/>
  <c r="O223" i="1"/>
  <c r="O258" i="1"/>
  <c r="O177" i="1"/>
  <c r="O76" i="1"/>
  <c r="O94" i="1"/>
  <c r="O179" i="1"/>
  <c r="O186" i="1"/>
  <c r="C15" i="1"/>
  <c r="O106" i="1"/>
  <c r="O189" i="1"/>
  <c r="O245" i="1"/>
  <c r="O260" i="1"/>
  <c r="O111" i="1"/>
  <c r="O155" i="1"/>
  <c r="O244" i="1"/>
  <c r="C16" i="1"/>
  <c r="D18" i="1" s="1"/>
  <c r="R100" i="1"/>
  <c r="R208" i="1"/>
  <c r="J208" i="1"/>
  <c r="R241" i="1"/>
  <c r="M4" i="3"/>
  <c r="M2" i="3"/>
  <c r="M1" i="3"/>
  <c r="M5" i="3"/>
  <c r="M3" i="3"/>
  <c r="F6" i="1" l="1"/>
  <c r="F8" i="1" s="1"/>
  <c r="E14" i="1"/>
  <c r="C18" i="1"/>
  <c r="O57" i="3"/>
  <c r="O119" i="3"/>
  <c r="O80" i="3"/>
  <c r="O113" i="3"/>
  <c r="O198" i="3"/>
  <c r="O285" i="3"/>
  <c r="O312" i="3"/>
  <c r="O54" i="3"/>
  <c r="O169" i="3"/>
  <c r="O239" i="3"/>
  <c r="O244" i="3"/>
  <c r="O257" i="3"/>
  <c r="O202" i="3"/>
  <c r="O203" i="3"/>
  <c r="O271" i="3"/>
  <c r="O76" i="3"/>
  <c r="O167" i="3"/>
  <c r="O236" i="3"/>
  <c r="O281" i="3"/>
  <c r="O141" i="3"/>
  <c r="O69" i="3"/>
  <c r="O21" i="3"/>
  <c r="O33" i="3"/>
  <c r="O41" i="3"/>
  <c r="O72" i="3"/>
  <c r="O139" i="3"/>
  <c r="O220" i="3"/>
  <c r="O78" i="3"/>
  <c r="O49" i="3"/>
  <c r="O128" i="3"/>
  <c r="O175" i="3"/>
  <c r="O316" i="3"/>
  <c r="O114" i="3"/>
  <c r="O164" i="3"/>
  <c r="O136" i="3"/>
  <c r="O261" i="3"/>
  <c r="O122" i="3"/>
  <c r="O174" i="3"/>
  <c r="O267" i="3"/>
  <c r="O63" i="3"/>
  <c r="O132" i="3"/>
  <c r="O301" i="3"/>
  <c r="O88" i="3"/>
  <c r="O125" i="3"/>
  <c r="O248" i="3"/>
  <c r="O153" i="3"/>
  <c r="O27" i="3"/>
  <c r="O336" i="3"/>
  <c r="O154" i="3"/>
  <c r="O269" i="3"/>
  <c r="O143" i="3"/>
  <c r="O221" i="3"/>
  <c r="O190" i="3"/>
  <c r="O210" i="3"/>
  <c r="O251" i="3"/>
  <c r="O42" i="3"/>
  <c r="O115" i="3"/>
  <c r="O282" i="3"/>
  <c r="O101" i="3"/>
  <c r="O231" i="3"/>
  <c r="O302" i="3"/>
  <c r="O120" i="3"/>
  <c r="O291" i="3"/>
  <c r="O23" i="3"/>
  <c r="O75" i="3"/>
  <c r="O73" i="3"/>
  <c r="O40" i="3"/>
  <c r="O275" i="3"/>
  <c r="O327" i="3"/>
  <c r="O127" i="3"/>
  <c r="O100" i="3"/>
  <c r="O270" i="3"/>
  <c r="O334" i="3"/>
  <c r="O159" i="3"/>
  <c r="O219" i="3"/>
  <c r="O341" i="3"/>
  <c r="O103" i="3"/>
  <c r="O200" i="3"/>
  <c r="O252" i="3"/>
  <c r="O95" i="3"/>
  <c r="O216" i="3"/>
  <c r="O318" i="3"/>
  <c r="O170" i="3"/>
  <c r="O294" i="3"/>
  <c r="O24" i="3"/>
  <c r="O150" i="3"/>
  <c r="O228" i="3"/>
  <c r="O36" i="3"/>
  <c r="O163" i="3"/>
  <c r="O310" i="3"/>
  <c r="O124" i="3"/>
  <c r="O249" i="3"/>
  <c r="O106" i="3"/>
  <c r="O211" i="3"/>
  <c r="O287" i="3"/>
  <c r="O123" i="3"/>
  <c r="O264" i="3"/>
  <c r="O43" i="3"/>
  <c r="O70" i="3"/>
  <c r="O28" i="3"/>
  <c r="O129" i="3"/>
  <c r="O158" i="3"/>
  <c r="O300" i="3"/>
  <c r="O97" i="3"/>
  <c r="O166" i="3"/>
  <c r="O230" i="3"/>
  <c r="O245" i="3"/>
  <c r="O71" i="3"/>
  <c r="O240" i="3"/>
  <c r="O290" i="3"/>
  <c r="O66" i="3"/>
  <c r="O207" i="3"/>
  <c r="O330" i="3"/>
  <c r="O92" i="3"/>
  <c r="O263" i="3"/>
  <c r="O321" i="3"/>
  <c r="O147" i="3"/>
  <c r="O323" i="3"/>
  <c r="O56" i="3"/>
  <c r="O235" i="3"/>
  <c r="O222" i="3"/>
  <c r="O189" i="3"/>
  <c r="O176" i="3"/>
  <c r="O273" i="3"/>
  <c r="O193" i="3"/>
  <c r="O293" i="3"/>
  <c r="O44" i="3"/>
  <c r="O99" i="3"/>
  <c r="O308" i="3"/>
  <c r="O91" i="3"/>
  <c r="O283" i="3"/>
  <c r="O31" i="3"/>
  <c r="O107" i="3"/>
  <c r="O333" i="3"/>
  <c r="O151" i="3"/>
  <c r="O37" i="3"/>
  <c r="O116" i="3"/>
  <c r="O209" i="3"/>
  <c r="O274" i="3"/>
  <c r="O39" i="3"/>
  <c r="O160" i="3"/>
  <c r="O183" i="3"/>
  <c r="O258" i="3"/>
  <c r="O206" i="3"/>
  <c r="O48" i="3"/>
  <c r="O278" i="3"/>
  <c r="O276" i="3"/>
  <c r="O102" i="3"/>
  <c r="O195" i="3"/>
  <c r="O268" i="3"/>
  <c r="O134" i="3"/>
  <c r="O241" i="3"/>
  <c r="O32" i="3"/>
  <c r="O204" i="3"/>
  <c r="O144" i="3"/>
  <c r="O173" i="3"/>
  <c r="O118" i="3"/>
  <c r="O250" i="3"/>
  <c r="O185" i="3"/>
  <c r="O277" i="3"/>
  <c r="O29" i="3"/>
  <c r="O229" i="3"/>
  <c r="O217" i="3"/>
  <c r="O58" i="3"/>
  <c r="O260" i="3"/>
  <c r="O34" i="3"/>
  <c r="O146" i="3"/>
  <c r="O298" i="3"/>
  <c r="O84" i="3"/>
  <c r="O184" i="3"/>
  <c r="O335" i="3"/>
  <c r="O61" i="3"/>
  <c r="O25" i="3"/>
  <c r="O96" i="3"/>
  <c r="O234" i="3"/>
  <c r="O77" i="3"/>
  <c r="O201" i="3"/>
  <c r="O177" i="3"/>
  <c r="O22" i="3"/>
  <c r="O322" i="3"/>
  <c r="O226" i="3"/>
  <c r="O65" i="3"/>
  <c r="O82" i="3"/>
  <c r="O233" i="3"/>
  <c r="O180" i="3"/>
  <c r="O50" i="3"/>
  <c r="O51" i="3"/>
  <c r="O326" i="3"/>
  <c r="O232" i="3"/>
  <c r="O98" i="3"/>
  <c r="O38" i="3"/>
  <c r="O237" i="3"/>
  <c r="O133" i="3"/>
  <c r="O307" i="3"/>
  <c r="O140" i="3"/>
  <c r="O297" i="3"/>
  <c r="O218" i="3"/>
  <c r="O142" i="3"/>
  <c r="O305" i="3"/>
  <c r="O256" i="3"/>
  <c r="O197" i="3"/>
  <c r="O194" i="3"/>
  <c r="O67" i="3"/>
  <c r="O265" i="3"/>
  <c r="O223" i="3"/>
  <c r="O94" i="3"/>
  <c r="O340" i="3"/>
  <c r="O255" i="3"/>
  <c r="O87" i="3"/>
  <c r="O165" i="3"/>
  <c r="O171" i="3"/>
  <c r="O52" i="3"/>
  <c r="O272" i="3"/>
  <c r="O105" i="3"/>
  <c r="O342" i="3"/>
  <c r="O247" i="3"/>
  <c r="O149" i="3"/>
  <c r="O45" i="3"/>
  <c r="O215" i="3"/>
  <c r="O242" i="3"/>
  <c r="O68" i="3"/>
  <c r="O90" i="3"/>
  <c r="O279" i="3"/>
  <c r="O253" i="3"/>
  <c r="O93" i="3"/>
  <c r="O59" i="3"/>
  <c r="O266" i="3"/>
  <c r="O74" i="3"/>
  <c r="O186" i="3"/>
  <c r="O338" i="3"/>
  <c r="O55" i="3"/>
  <c r="O317" i="3"/>
  <c r="O117" i="3"/>
  <c r="O284" i="3"/>
  <c r="O208" i="3"/>
  <c r="O121" i="3"/>
  <c r="O111" i="3"/>
  <c r="O292" i="3"/>
  <c r="O187" i="3"/>
  <c r="O161" i="3"/>
  <c r="O46" i="3"/>
  <c r="O311" i="3"/>
  <c r="O280" i="3"/>
  <c r="O213" i="3"/>
  <c r="O60" i="3"/>
  <c r="O238" i="3"/>
  <c r="O85" i="3"/>
  <c r="O109" i="3"/>
  <c r="O295" i="3"/>
  <c r="O156" i="3"/>
  <c r="O306" i="3"/>
  <c r="O83" i="3"/>
  <c r="O26" i="3"/>
  <c r="O315" i="3"/>
  <c r="O196" i="3"/>
  <c r="O64" i="3"/>
  <c r="O328" i="3"/>
  <c r="O157" i="3"/>
  <c r="O243" i="3"/>
  <c r="O62" i="3"/>
  <c r="O304" i="3"/>
  <c r="O309" i="3"/>
  <c r="O179" i="3"/>
  <c r="O112" i="3"/>
  <c r="O314" i="3"/>
  <c r="O130" i="3"/>
  <c r="O227" i="3"/>
  <c r="O289" i="3"/>
  <c r="O191" i="3"/>
  <c r="O319" i="3"/>
  <c r="O155" i="3"/>
  <c r="O181" i="3"/>
  <c r="O259" i="3"/>
  <c r="O286" i="3"/>
  <c r="O152" i="3"/>
  <c r="O135" i="3"/>
  <c r="O331" i="3"/>
  <c r="O225" i="3"/>
  <c r="O182" i="3"/>
  <c r="O86" i="3"/>
  <c r="O320" i="3"/>
  <c r="O212" i="3"/>
  <c r="O137" i="3"/>
  <c r="O324" i="3"/>
  <c r="O30" i="3"/>
  <c r="O224" i="3"/>
  <c r="O337" i="3"/>
  <c r="O168" i="3"/>
  <c r="O332" i="3"/>
  <c r="O104" i="3"/>
  <c r="O162" i="3"/>
  <c r="O296" i="3"/>
  <c r="O299" i="3"/>
  <c r="O148" i="3"/>
  <c r="O89" i="3"/>
  <c r="O339" i="3"/>
  <c r="O188" i="3"/>
  <c r="O79" i="3"/>
  <c r="O81" i="3"/>
  <c r="O313" i="3"/>
  <c r="O325" i="3"/>
  <c r="O110" i="3"/>
  <c r="O303" i="3"/>
  <c r="O35" i="3"/>
  <c r="O178" i="3"/>
  <c r="O288" i="3"/>
  <c r="O108" i="3"/>
  <c r="O47" i="3"/>
  <c r="O53" i="3"/>
  <c r="O254" i="3"/>
  <c r="O262" i="3"/>
  <c r="O214" i="3"/>
  <c r="O329" i="3"/>
  <c r="O138" i="3"/>
  <c r="O126" i="3"/>
  <c r="O199" i="3"/>
  <c r="O246" i="3"/>
  <c r="O205" i="3"/>
  <c r="O131" i="3"/>
  <c r="O192" i="3"/>
  <c r="O145" i="3"/>
  <c r="O172" i="3"/>
  <c r="M27" i="3"/>
  <c r="M81" i="3"/>
  <c r="M111" i="3"/>
  <c r="M265" i="3"/>
  <c r="M53" i="3"/>
  <c r="M127" i="3"/>
  <c r="M133" i="3"/>
  <c r="M256" i="3"/>
  <c r="M318" i="3"/>
  <c r="M66" i="3"/>
  <c r="M131" i="3"/>
  <c r="M160" i="3"/>
  <c r="M258" i="3"/>
  <c r="M339" i="3"/>
  <c r="M153" i="3"/>
  <c r="M118" i="3"/>
  <c r="M49" i="3"/>
  <c r="M116" i="3"/>
  <c r="M138" i="3"/>
  <c r="M205" i="3"/>
  <c r="M211" i="3"/>
  <c r="M48" i="3"/>
  <c r="M136" i="3"/>
  <c r="M142" i="3"/>
  <c r="M232" i="3"/>
  <c r="M330" i="3"/>
  <c r="M113" i="3"/>
  <c r="M150" i="3"/>
  <c r="M201" i="3"/>
  <c r="M295" i="3"/>
  <c r="M196" i="3"/>
  <c r="M314" i="3"/>
  <c r="M206" i="3"/>
  <c r="M162" i="3"/>
  <c r="M96" i="3"/>
  <c r="M43" i="3"/>
  <c r="M191" i="3"/>
  <c r="M245" i="3"/>
  <c r="M54" i="3"/>
  <c r="M152" i="3"/>
  <c r="M231" i="3"/>
  <c r="M235" i="3"/>
  <c r="M39" i="3"/>
  <c r="M163" i="3"/>
  <c r="M210" i="3"/>
  <c r="M284" i="3"/>
  <c r="M283" i="3"/>
  <c r="M40" i="3"/>
  <c r="M171" i="3"/>
  <c r="M225" i="3"/>
  <c r="M292" i="3"/>
  <c r="M51" i="3"/>
  <c r="M24" i="3"/>
  <c r="M59" i="3"/>
  <c r="M30" i="3"/>
  <c r="M167" i="3"/>
  <c r="M221" i="3"/>
  <c r="M173" i="3"/>
  <c r="M67" i="3"/>
  <c r="M65" i="3"/>
  <c r="M123" i="3"/>
  <c r="M243" i="3"/>
  <c r="M299" i="3"/>
  <c r="M90" i="3"/>
  <c r="M180" i="3"/>
  <c r="M216" i="3"/>
  <c r="M285" i="3"/>
  <c r="M264" i="3"/>
  <c r="M248" i="3"/>
  <c r="M159" i="3"/>
  <c r="M278" i="3"/>
  <c r="M306" i="3"/>
  <c r="M80" i="3"/>
  <c r="M35" i="3"/>
  <c r="M238" i="3"/>
  <c r="M137" i="3"/>
  <c r="M192" i="3"/>
  <c r="M56" i="3"/>
  <c r="M275" i="3"/>
  <c r="M147" i="3"/>
  <c r="M198" i="3"/>
  <c r="M327" i="3"/>
  <c r="M89" i="3"/>
  <c r="M155" i="3"/>
  <c r="M71" i="3"/>
  <c r="M45" i="3"/>
  <c r="M122" i="3"/>
  <c r="M82" i="3"/>
  <c r="M139" i="3"/>
  <c r="M240" i="3"/>
  <c r="M262" i="3"/>
  <c r="M132" i="3"/>
  <c r="M42" i="3"/>
  <c r="M219" i="3"/>
  <c r="M32" i="3"/>
  <c r="M337" i="3"/>
  <c r="M34" i="3"/>
  <c r="M325" i="3"/>
  <c r="M321" i="3"/>
  <c r="M83" i="3"/>
  <c r="M335" i="3"/>
  <c r="M305" i="3"/>
  <c r="M93" i="3"/>
  <c r="M98" i="3"/>
  <c r="M157" i="3"/>
  <c r="M293" i="3"/>
  <c r="M91" i="3"/>
  <c r="M234" i="3"/>
  <c r="M261" i="3"/>
  <c r="M55" i="3"/>
  <c r="M212" i="3"/>
  <c r="M140" i="3"/>
  <c r="M174" i="3"/>
  <c r="M58" i="3"/>
  <c r="M209" i="3"/>
  <c r="M73" i="3"/>
  <c r="M135" i="3"/>
  <c r="M241" i="3"/>
  <c r="M124" i="3"/>
  <c r="M195" i="3"/>
  <c r="M213" i="3"/>
  <c r="M313" i="3"/>
  <c r="M68" i="3"/>
  <c r="M184" i="3"/>
  <c r="M254" i="3"/>
  <c r="M226" i="3"/>
  <c r="M61" i="3"/>
  <c r="M169" i="3"/>
  <c r="M340" i="3"/>
  <c r="M315" i="3"/>
  <c r="M228" i="3"/>
  <c r="M338" i="3"/>
  <c r="M331" i="3"/>
  <c r="M301" i="3"/>
  <c r="M78" i="3"/>
  <c r="M126" i="3"/>
  <c r="M274" i="3"/>
  <c r="M134" i="3"/>
  <c r="M194" i="3"/>
  <c r="M319" i="3"/>
  <c r="M29" i="3"/>
  <c r="M117" i="3"/>
  <c r="M244" i="3"/>
  <c r="M289" i="3"/>
  <c r="M21" i="3"/>
  <c r="M165" i="3"/>
  <c r="M57" i="3"/>
  <c r="M125" i="3"/>
  <c r="M224" i="3"/>
  <c r="M105" i="3"/>
  <c r="M176" i="3"/>
  <c r="M277" i="3"/>
  <c r="M333" i="3"/>
  <c r="M79" i="3"/>
  <c r="M237" i="3"/>
  <c r="M222" i="3"/>
  <c r="M239" i="3"/>
  <c r="M94" i="3"/>
  <c r="M115" i="3"/>
  <c r="M300" i="3"/>
  <c r="M320" i="3"/>
  <c r="M129" i="3"/>
  <c r="M303" i="3"/>
  <c r="M230" i="3"/>
  <c r="M154" i="3"/>
  <c r="M332" i="3"/>
  <c r="M121" i="3"/>
  <c r="M218" i="3"/>
  <c r="M47" i="3"/>
  <c r="M204" i="3"/>
  <c r="M112" i="3"/>
  <c r="M85" i="3"/>
  <c r="M44" i="3"/>
  <c r="M103" i="3"/>
  <c r="M119" i="3"/>
  <c r="M328" i="3"/>
  <c r="M158" i="3"/>
  <c r="M203" i="3"/>
  <c r="M97" i="3"/>
  <c r="M187" i="3"/>
  <c r="M269" i="3"/>
  <c r="M72" i="3"/>
  <c r="M229" i="3"/>
  <c r="M215" i="3"/>
  <c r="M341" i="3"/>
  <c r="M109" i="3"/>
  <c r="M151" i="3"/>
  <c r="M250" i="3"/>
  <c r="M279" i="3"/>
  <c r="M86" i="3"/>
  <c r="M182" i="3"/>
  <c r="M26" i="3"/>
  <c r="M110" i="3"/>
  <c r="M236" i="3"/>
  <c r="M281" i="3"/>
  <c r="M100" i="3"/>
  <c r="M114" i="3"/>
  <c r="M296" i="3"/>
  <c r="M63" i="3"/>
  <c r="M156" i="3"/>
  <c r="M178" i="3"/>
  <c r="M161" i="3"/>
  <c r="M168" i="3"/>
  <c r="M200" i="3"/>
  <c r="M102" i="3"/>
  <c r="M207" i="3"/>
  <c r="M287" i="3"/>
  <c r="M41" i="3"/>
  <c r="M183" i="3"/>
  <c r="M223" i="3"/>
  <c r="M324" i="3"/>
  <c r="M308" i="3"/>
  <c r="M282" i="3"/>
  <c r="M268" i="3"/>
  <c r="M312" i="3"/>
  <c r="M84" i="3"/>
  <c r="M271" i="3"/>
  <c r="M170" i="3"/>
  <c r="M106" i="3"/>
  <c r="M276" i="3"/>
  <c r="M189" i="3"/>
  <c r="M120" i="3"/>
  <c r="M220" i="3"/>
  <c r="M31" i="3"/>
  <c r="M88" i="3"/>
  <c r="M87" i="3"/>
  <c r="M310" i="3"/>
  <c r="M74" i="3"/>
  <c r="M146" i="3"/>
  <c r="M317" i="3"/>
  <c r="M36" i="3"/>
  <c r="M128" i="3"/>
  <c r="M233" i="3"/>
  <c r="M62" i="3"/>
  <c r="M193" i="3"/>
  <c r="M33" i="3"/>
  <c r="M175" i="3"/>
  <c r="M214" i="3"/>
  <c r="M316" i="3"/>
  <c r="M52" i="3"/>
  <c r="M75" i="3"/>
  <c r="M177" i="3"/>
  <c r="M246" i="3"/>
  <c r="M290" i="3"/>
  <c r="M217" i="3"/>
  <c r="M247" i="3"/>
  <c r="M298" i="3"/>
  <c r="M101" i="3"/>
  <c r="M273" i="3"/>
  <c r="M46" i="3"/>
  <c r="M280" i="3"/>
  <c r="M266" i="3"/>
  <c r="M188" i="3"/>
  <c r="M199" i="3"/>
  <c r="M92" i="3"/>
  <c r="M104" i="3"/>
  <c r="M288" i="3"/>
  <c r="M329" i="3"/>
  <c r="M145" i="3"/>
  <c r="M197" i="3"/>
  <c r="M149" i="3"/>
  <c r="M70" i="3"/>
  <c r="M107" i="3"/>
  <c r="M202" i="3"/>
  <c r="M69" i="3"/>
  <c r="M60" i="3"/>
  <c r="M28" i="3"/>
  <c r="M172" i="3"/>
  <c r="M186" i="3"/>
  <c r="M227" i="3"/>
  <c r="M23" i="3"/>
  <c r="M143" i="3"/>
  <c r="M257" i="3"/>
  <c r="M326" i="3"/>
  <c r="M294" i="3"/>
  <c r="M253" i="3"/>
  <c r="M322" i="3"/>
  <c r="M50" i="3"/>
  <c r="M252" i="3"/>
  <c r="M336" i="3"/>
  <c r="M130" i="3"/>
  <c r="M259" i="3"/>
  <c r="M323" i="3"/>
  <c r="M242" i="3"/>
  <c r="M141" i="3"/>
  <c r="M208" i="3"/>
  <c r="M185" i="3"/>
  <c r="M286" i="3"/>
  <c r="M95" i="3"/>
  <c r="M263" i="3"/>
  <c r="M249" i="3"/>
  <c r="M255" i="3"/>
  <c r="M334" i="3"/>
  <c r="M272" i="3"/>
  <c r="M108" i="3"/>
  <c r="M291" i="3"/>
  <c r="M311" i="3"/>
  <c r="M297" i="3"/>
  <c r="M64" i="3"/>
  <c r="M179" i="3"/>
  <c r="M76" i="3"/>
  <c r="M38" i="3"/>
  <c r="M77" i="3"/>
  <c r="M309" i="3"/>
  <c r="M164" i="3"/>
  <c r="M260" i="3"/>
  <c r="M166" i="3"/>
  <c r="M251" i="3"/>
  <c r="M304" i="3"/>
  <c r="M181" i="3"/>
  <c r="M302" i="3"/>
  <c r="M270" i="3"/>
  <c r="M267" i="3"/>
  <c r="M25" i="3"/>
  <c r="M37" i="3"/>
  <c r="M148" i="3"/>
  <c r="M7" i="3"/>
  <c r="E6" i="3" s="1"/>
  <c r="E9" i="3" s="1"/>
  <c r="M342" i="3"/>
  <c r="M190" i="3"/>
  <c r="M144" i="3"/>
  <c r="M307" i="3"/>
  <c r="M99" i="3"/>
  <c r="M22" i="3"/>
  <c r="N111" i="3"/>
  <c r="N167" i="3"/>
  <c r="N229" i="3"/>
  <c r="N241" i="3"/>
  <c r="N29" i="3"/>
  <c r="N49" i="3"/>
  <c r="N73" i="3"/>
  <c r="N252" i="3"/>
  <c r="N335" i="3"/>
  <c r="N92" i="3"/>
  <c r="N35" i="3"/>
  <c r="N288" i="3"/>
  <c r="N57" i="3"/>
  <c r="N113" i="3"/>
  <c r="N155" i="3"/>
  <c r="N243" i="3"/>
  <c r="N34" i="3"/>
  <c r="N137" i="3"/>
  <c r="N157" i="3"/>
  <c r="N230" i="3"/>
  <c r="N250" i="3"/>
  <c r="N116" i="3"/>
  <c r="N138" i="3"/>
  <c r="N185" i="3"/>
  <c r="N314" i="3"/>
  <c r="N23" i="3"/>
  <c r="N194" i="3"/>
  <c r="N202" i="3"/>
  <c r="N249" i="3"/>
  <c r="N297" i="3"/>
  <c r="N86" i="3"/>
  <c r="N224" i="3"/>
  <c r="N290" i="3"/>
  <c r="N294" i="3"/>
  <c r="N77" i="3"/>
  <c r="N197" i="3"/>
  <c r="N330" i="3"/>
  <c r="N337" i="3"/>
  <c r="N141" i="3"/>
  <c r="N267" i="3"/>
  <c r="N28" i="3"/>
  <c r="N152" i="3"/>
  <c r="N277" i="3"/>
  <c r="N22" i="3"/>
  <c r="N83" i="3"/>
  <c r="N204" i="3"/>
  <c r="N31" i="3"/>
  <c r="N88" i="3"/>
  <c r="N254" i="3"/>
  <c r="N48" i="3"/>
  <c r="N198" i="3"/>
  <c r="N220" i="3"/>
  <c r="N303" i="3"/>
  <c r="N30" i="3"/>
  <c r="N199" i="3"/>
  <c r="N82" i="3"/>
  <c r="N269" i="3"/>
  <c r="N36" i="3"/>
  <c r="N50" i="3"/>
  <c r="N81" i="3"/>
  <c r="N114" i="3"/>
  <c r="N129" i="3"/>
  <c r="N206" i="3"/>
  <c r="N84" i="3"/>
  <c r="N106" i="3"/>
  <c r="N216" i="3"/>
  <c r="N282" i="3"/>
  <c r="N43" i="3"/>
  <c r="N183" i="3"/>
  <c r="N247" i="3"/>
  <c r="N56" i="3"/>
  <c r="N162" i="3"/>
  <c r="N179" i="3"/>
  <c r="N283" i="3"/>
  <c r="N292" i="3"/>
  <c r="N148" i="3"/>
  <c r="N154" i="3"/>
  <c r="N223" i="3"/>
  <c r="N122" i="3"/>
  <c r="N46" i="3"/>
  <c r="N110" i="3"/>
  <c r="N236" i="3"/>
  <c r="N331" i="3"/>
  <c r="N87" i="3"/>
  <c r="N143" i="3"/>
  <c r="N115" i="3"/>
  <c r="N325" i="3"/>
  <c r="N64" i="3"/>
  <c r="N184" i="3"/>
  <c r="N217" i="3"/>
  <c r="N71" i="3"/>
  <c r="N193" i="3"/>
  <c r="N326" i="3"/>
  <c r="N74" i="3"/>
  <c r="N226" i="3"/>
  <c r="N342" i="3"/>
  <c r="N27" i="3"/>
  <c r="N59" i="3"/>
  <c r="N233" i="3"/>
  <c r="N328" i="3"/>
  <c r="N159" i="3"/>
  <c r="N318" i="3"/>
  <c r="N97" i="3"/>
  <c r="N205" i="3"/>
  <c r="N264" i="3"/>
  <c r="N191" i="3"/>
  <c r="N295" i="3"/>
  <c r="N96" i="3"/>
  <c r="N280" i="3"/>
  <c r="N103" i="3"/>
  <c r="N181" i="3"/>
  <c r="N270" i="3"/>
  <c r="N200" i="3"/>
  <c r="N317" i="3"/>
  <c r="N41" i="3"/>
  <c r="N203" i="3"/>
  <c r="N339" i="3"/>
  <c r="N68" i="3"/>
  <c r="N214" i="3"/>
  <c r="N227" i="3"/>
  <c r="N170" i="3"/>
  <c r="N244" i="3"/>
  <c r="N329" i="3"/>
  <c r="N175" i="3"/>
  <c r="N188" i="3"/>
  <c r="N323" i="3"/>
  <c r="N69" i="3"/>
  <c r="N341" i="3"/>
  <c r="N271" i="3"/>
  <c r="N53" i="3"/>
  <c r="N310" i="3"/>
  <c r="N178" i="3"/>
  <c r="N195" i="3"/>
  <c r="N302" i="3"/>
  <c r="N190" i="3"/>
  <c r="N276" i="3"/>
  <c r="N55" i="3"/>
  <c r="N338" i="3"/>
  <c r="N100" i="3"/>
  <c r="N208" i="3"/>
  <c r="N32" i="3"/>
  <c r="N237" i="3"/>
  <c r="N98" i="3"/>
  <c r="N151" i="3"/>
  <c r="N212" i="3"/>
  <c r="N301" i="3"/>
  <c r="N160" i="3"/>
  <c r="N228" i="3"/>
  <c r="N321" i="3"/>
  <c r="N158" i="3"/>
  <c r="N291" i="3"/>
  <c r="N305" i="3"/>
  <c r="N128" i="3"/>
  <c r="N256" i="3"/>
  <c r="N61" i="3"/>
  <c r="N80" i="3"/>
  <c r="N308" i="3"/>
  <c r="N218" i="3"/>
  <c r="N255" i="3"/>
  <c r="N134" i="3"/>
  <c r="N299" i="3"/>
  <c r="N313" i="3"/>
  <c r="N163" i="3"/>
  <c r="N286" i="3"/>
  <c r="N207" i="3"/>
  <c r="N311" i="3"/>
  <c r="N105" i="3"/>
  <c r="N304" i="3"/>
  <c r="N119" i="3"/>
  <c r="N201" i="3"/>
  <c r="N340" i="3"/>
  <c r="N120" i="3"/>
  <c r="N262" i="3"/>
  <c r="N257" i="3"/>
  <c r="N147" i="3"/>
  <c r="N275" i="3"/>
  <c r="N281" i="3"/>
  <c r="N117" i="3"/>
  <c r="N238" i="3"/>
  <c r="N21" i="3"/>
  <c r="N182" i="3"/>
  <c r="N306" i="3"/>
  <c r="N91" i="3"/>
  <c r="N89" i="3"/>
  <c r="N127" i="3"/>
  <c r="N251" i="3"/>
  <c r="N324" i="3"/>
  <c r="N39" i="3"/>
  <c r="N173" i="3"/>
  <c r="N45" i="3"/>
  <c r="N126" i="3"/>
  <c r="N273" i="3"/>
  <c r="N25" i="3"/>
  <c r="N284" i="3"/>
  <c r="N102" i="3"/>
  <c r="N144" i="3"/>
  <c r="N108" i="3"/>
  <c r="N225" i="3"/>
  <c r="N315" i="3"/>
  <c r="N145" i="3"/>
  <c r="N320" i="3"/>
  <c r="N334" i="3"/>
  <c r="N90" i="3"/>
  <c r="N219" i="3"/>
  <c r="N66" i="3"/>
  <c r="N161" i="3"/>
  <c r="N298" i="3"/>
  <c r="N93" i="3"/>
  <c r="N136" i="3"/>
  <c r="N287" i="3"/>
  <c r="N232" i="3"/>
  <c r="N166" i="3"/>
  <c r="N149" i="3"/>
  <c r="N222" i="3"/>
  <c r="N75" i="3"/>
  <c r="N104" i="3"/>
  <c r="N279" i="3"/>
  <c r="N76" i="3"/>
  <c r="N268" i="3"/>
  <c r="N54" i="3"/>
  <c r="N209" i="3"/>
  <c r="N285" i="3"/>
  <c r="N70" i="3"/>
  <c r="N300" i="3"/>
  <c r="N109" i="3"/>
  <c r="N172" i="3"/>
  <c r="N24" i="3"/>
  <c r="N99" i="3"/>
  <c r="N235" i="3"/>
  <c r="N33" i="3"/>
  <c r="N118" i="3"/>
  <c r="N261" i="3"/>
  <c r="N47" i="3"/>
  <c r="N240" i="3"/>
  <c r="N234" i="3"/>
  <c r="N37" i="3"/>
  <c r="N165" i="3"/>
  <c r="N196" i="3"/>
  <c r="N112" i="3"/>
  <c r="N192" i="3"/>
  <c r="N63" i="3"/>
  <c r="N319" i="3"/>
  <c r="N51" i="3"/>
  <c r="N169" i="3"/>
  <c r="N177" i="3"/>
  <c r="N62" i="3"/>
  <c r="N272" i="3"/>
  <c r="N95" i="3"/>
  <c r="N180" i="3"/>
  <c r="N246" i="3"/>
  <c r="N168" i="3"/>
  <c r="N332" i="3"/>
  <c r="N131" i="3"/>
  <c r="N142" i="3"/>
  <c r="N135" i="3"/>
  <c r="N211" i="3"/>
  <c r="N146" i="3"/>
  <c r="N44" i="3"/>
  <c r="N213" i="3"/>
  <c r="N210" i="3"/>
  <c r="N156" i="3"/>
  <c r="N133" i="3"/>
  <c r="N176" i="3"/>
  <c r="N52" i="3"/>
  <c r="N239" i="3"/>
  <c r="N266" i="3"/>
  <c r="N121" i="3"/>
  <c r="N42" i="3"/>
  <c r="N164" i="3"/>
  <c r="N215" i="3"/>
  <c r="N40" i="3"/>
  <c r="N150" i="3"/>
  <c r="N263" i="3"/>
  <c r="N296" i="3"/>
  <c r="N132" i="3"/>
  <c r="N322" i="3"/>
  <c r="N221" i="3"/>
  <c r="N124" i="3"/>
  <c r="N101" i="3"/>
  <c r="N253" i="3"/>
  <c r="N130" i="3"/>
  <c r="N174" i="3"/>
  <c r="N333" i="3"/>
  <c r="N327" i="3"/>
  <c r="N139" i="3"/>
  <c r="N274" i="3"/>
  <c r="N67" i="3"/>
  <c r="N187" i="3"/>
  <c r="N153" i="3"/>
  <c r="N78" i="3"/>
  <c r="N289" i="3"/>
  <c r="N72" i="3"/>
  <c r="N316" i="3"/>
  <c r="N186" i="3"/>
  <c r="N38" i="3"/>
  <c r="N242" i="3"/>
  <c r="N171" i="3"/>
  <c r="N123" i="3"/>
  <c r="N265" i="3"/>
  <c r="N85" i="3"/>
  <c r="N248" i="3"/>
  <c r="N107" i="3"/>
  <c r="N278" i="3"/>
  <c r="N189" i="3"/>
  <c r="N79" i="3"/>
  <c r="N307" i="3"/>
  <c r="N94" i="3"/>
  <c r="N260" i="3"/>
  <c r="N258" i="3"/>
  <c r="N60" i="3"/>
  <c r="N309" i="3"/>
  <c r="N312" i="3"/>
  <c r="N58" i="3"/>
  <c r="N125" i="3"/>
  <c r="N245" i="3"/>
  <c r="N336" i="3"/>
  <c r="N259" i="3"/>
  <c r="N26" i="3"/>
  <c r="N65" i="3"/>
  <c r="N293" i="3"/>
  <c r="N140" i="3"/>
  <c r="N231" i="3"/>
  <c r="O18" i="3"/>
  <c r="N18" i="3"/>
  <c r="M18" i="3"/>
  <c r="F7" i="1" l="1"/>
  <c r="E4" i="3"/>
  <c r="E5" i="3"/>
  <c r="K320" i="3" l="1"/>
  <c r="K109" i="3"/>
  <c r="P109" i="3" s="1"/>
  <c r="K28" i="3"/>
  <c r="P28" i="3" s="1"/>
  <c r="K234" i="3"/>
  <c r="K48" i="3"/>
  <c r="P48" i="3" s="1"/>
  <c r="K220" i="3"/>
  <c r="L220" i="3" s="1"/>
  <c r="K64" i="3"/>
  <c r="L64" i="3" s="1"/>
  <c r="K146" i="3"/>
  <c r="P146" i="3" s="1"/>
  <c r="K65" i="3"/>
  <c r="P65" i="3" s="1"/>
  <c r="K293" i="3"/>
  <c r="P293" i="3" s="1"/>
  <c r="K238" i="3"/>
  <c r="P238" i="3" s="1"/>
  <c r="K59" i="3"/>
  <c r="K26" i="3"/>
  <c r="L26" i="3" s="1"/>
  <c r="K269" i="3"/>
  <c r="L269" i="3" s="1"/>
  <c r="K139" i="3"/>
  <c r="P139" i="3" s="1"/>
  <c r="K202" i="3"/>
  <c r="P202" i="3" s="1"/>
  <c r="K78" i="3"/>
  <c r="K300" i="3"/>
  <c r="L300" i="3" s="1"/>
  <c r="K136" i="3"/>
  <c r="L136" i="3" s="1"/>
  <c r="K39" i="3"/>
  <c r="P39" i="3" s="1"/>
  <c r="K110" i="3"/>
  <c r="L110" i="3" s="1"/>
  <c r="K283" i="3"/>
  <c r="P283" i="3" s="1"/>
  <c r="K248" i="3"/>
  <c r="L248" i="3" s="1"/>
  <c r="K235" i="3"/>
  <c r="L235" i="3" s="1"/>
  <c r="K210" i="3"/>
  <c r="K206" i="3"/>
  <c r="P206" i="3" s="1"/>
  <c r="K280" i="3"/>
  <c r="P280" i="3" s="1"/>
  <c r="K213" i="3"/>
  <c r="L213" i="3" s="1"/>
  <c r="K336" i="3"/>
  <c r="L336" i="3" s="1"/>
  <c r="K36" i="3"/>
  <c r="L36" i="3" s="1"/>
  <c r="K318" i="3"/>
  <c r="P318" i="3" s="1"/>
  <c r="K147" i="3"/>
  <c r="P147" i="3" s="1"/>
  <c r="K73" i="3"/>
  <c r="L73" i="3" s="1"/>
  <c r="K200" i="3"/>
  <c r="P200" i="3" s="1"/>
  <c r="K61" i="3"/>
  <c r="P61" i="3" s="1"/>
  <c r="K307" i="3"/>
  <c r="P307" i="3" s="1"/>
  <c r="K27" i="3"/>
  <c r="L27" i="3" s="1"/>
  <c r="K175" i="3"/>
  <c r="P175" i="3" s="1"/>
  <c r="K178" i="3"/>
  <c r="L178" i="3" s="1"/>
  <c r="K43" i="3"/>
  <c r="L43" i="3" s="1"/>
  <c r="K232" i="3"/>
  <c r="L232" i="3" s="1"/>
  <c r="K217" i="3"/>
  <c r="L217" i="3" s="1"/>
  <c r="K85" i="3"/>
  <c r="P85" i="3" s="1"/>
  <c r="K226" i="3"/>
  <c r="L226" i="3" s="1"/>
  <c r="K181" i="3"/>
  <c r="P181" i="3" s="1"/>
  <c r="K294" i="3"/>
  <c r="P294" i="3" s="1"/>
  <c r="K135" i="3"/>
  <c r="L135" i="3" s="1"/>
  <c r="K281" i="3"/>
  <c r="L281" i="3" s="1"/>
  <c r="K227" i="3"/>
  <c r="P227" i="3" s="1"/>
  <c r="K289" i="3"/>
  <c r="P289" i="3" s="1"/>
  <c r="K306" i="3"/>
  <c r="P306" i="3" s="1"/>
  <c r="K231" i="3"/>
  <c r="L231" i="3" s="1"/>
  <c r="K46" i="3"/>
  <c r="P46" i="3" s="1"/>
  <c r="K331" i="3"/>
  <c r="L331" i="3" s="1"/>
  <c r="K237" i="3"/>
  <c r="P237" i="3" s="1"/>
  <c r="K129" i="3"/>
  <c r="P129" i="3" s="1"/>
  <c r="K144" i="3"/>
  <c r="P144" i="3" s="1"/>
  <c r="K31" i="3"/>
  <c r="L31" i="3" s="1"/>
  <c r="K148" i="3"/>
  <c r="L148" i="3" s="1"/>
  <c r="K49" i="3"/>
  <c r="P49" i="3" s="1"/>
  <c r="K71" i="3"/>
  <c r="L71" i="3" s="1"/>
  <c r="K239" i="3"/>
  <c r="L239" i="3" s="1"/>
  <c r="K215" i="3"/>
  <c r="L215" i="3" s="1"/>
  <c r="K98" i="3"/>
  <c r="L98" i="3" s="1"/>
  <c r="K338" i="3"/>
  <c r="P338" i="3" s="1"/>
  <c r="K342" i="3"/>
  <c r="P342" i="3" s="1"/>
  <c r="K120" i="3"/>
  <c r="P120" i="3" s="1"/>
  <c r="K33" i="3"/>
  <c r="L33" i="3" s="1"/>
  <c r="K123" i="3"/>
  <c r="L123" i="3" s="1"/>
  <c r="K21" i="3"/>
  <c r="P21" i="3" s="1"/>
  <c r="K163" i="3"/>
  <c r="L163" i="3" s="1"/>
  <c r="K296" i="3"/>
  <c r="P296" i="3" s="1"/>
  <c r="K94" i="3"/>
  <c r="L94" i="3" s="1"/>
  <c r="K341" i="3"/>
  <c r="L341" i="3" s="1"/>
  <c r="K257" i="3"/>
  <c r="L257" i="3" s="1"/>
  <c r="K107" i="3"/>
  <c r="L107" i="3" s="1"/>
  <c r="K273" i="3"/>
  <c r="P273" i="3" s="1"/>
  <c r="K228" i="3"/>
  <c r="L228" i="3" s="1"/>
  <c r="K77" i="3"/>
  <c r="P77" i="3" s="1"/>
  <c r="K279" i="3"/>
  <c r="P279" i="3" s="1"/>
  <c r="K179" i="3"/>
  <c r="L179" i="3" s="1"/>
  <c r="K103" i="3"/>
  <c r="P103" i="3" s="1"/>
  <c r="K325" i="3"/>
  <c r="P325" i="3" s="1"/>
  <c r="K304" i="3"/>
  <c r="L304" i="3" s="1"/>
  <c r="K223" i="3"/>
  <c r="P223" i="3" s="1"/>
  <c r="K332" i="3"/>
  <c r="P332" i="3" s="1"/>
  <c r="K258" i="3"/>
  <c r="P258" i="3" s="1"/>
  <c r="K96" i="3"/>
  <c r="P96" i="3" s="1"/>
  <c r="K316" i="3"/>
  <c r="L316" i="3" s="1"/>
  <c r="K240" i="3"/>
  <c r="L240" i="3" s="1"/>
  <c r="K54" i="3"/>
  <c r="P54" i="3" s="1"/>
  <c r="K189" i="3"/>
  <c r="P189" i="3" s="1"/>
  <c r="K160" i="3"/>
  <c r="L160" i="3" s="1"/>
  <c r="K244" i="3"/>
  <c r="P244" i="3" s="1"/>
  <c r="K267" i="3"/>
  <c r="P267" i="3" s="1"/>
  <c r="K264" i="3"/>
  <c r="L264" i="3" s="1"/>
  <c r="K225" i="3"/>
  <c r="L225" i="3" s="1"/>
  <c r="K25" i="3"/>
  <c r="P25" i="3" s="1"/>
  <c r="K155" i="3"/>
  <c r="L155" i="3" s="1"/>
  <c r="K156" i="3"/>
  <c r="P156" i="3" s="1"/>
  <c r="K205" i="3"/>
  <c r="L205" i="3" s="1"/>
  <c r="K30" i="3"/>
  <c r="P30" i="3" s="1"/>
  <c r="K252" i="3"/>
  <c r="P252" i="3" s="1"/>
  <c r="K119" i="3"/>
  <c r="L119" i="3" s="1"/>
  <c r="K149" i="3"/>
  <c r="P149" i="3" s="1"/>
  <c r="K259" i="3"/>
  <c r="L259" i="3" s="1"/>
  <c r="K266" i="3"/>
  <c r="L266" i="3" s="1"/>
  <c r="K243" i="3"/>
  <c r="P243" i="3" s="1"/>
  <c r="K83" i="3"/>
  <c r="L83" i="3" s="1"/>
  <c r="K170" i="3"/>
  <c r="L170" i="3" s="1"/>
  <c r="K184" i="3"/>
  <c r="P184" i="3" s="1"/>
  <c r="K89" i="3"/>
  <c r="P89" i="3" s="1"/>
  <c r="K86" i="3"/>
  <c r="P86" i="3" s="1"/>
  <c r="K203" i="3"/>
  <c r="P203" i="3" s="1"/>
  <c r="K245" i="3"/>
  <c r="P245" i="3" s="1"/>
  <c r="K292" i="3"/>
  <c r="L292" i="3" s="1"/>
  <c r="K145" i="3"/>
  <c r="L145" i="3" s="1"/>
  <c r="K310" i="3"/>
  <c r="L310" i="3" s="1"/>
  <c r="K105" i="3"/>
  <c r="L105" i="3" s="1"/>
  <c r="K255" i="3"/>
  <c r="P255" i="3" s="1"/>
  <c r="K171" i="3"/>
  <c r="L171" i="3" s="1"/>
  <c r="K63" i="3"/>
  <c r="L63" i="3" s="1"/>
  <c r="K192" i="3"/>
  <c r="L192" i="3" s="1"/>
  <c r="K323" i="3"/>
  <c r="L323" i="3" s="1"/>
  <c r="K224" i="3"/>
  <c r="P224" i="3" s="1"/>
  <c r="K72" i="3"/>
  <c r="L72" i="3" s="1"/>
  <c r="K66" i="3"/>
  <c r="L66" i="3" s="1"/>
  <c r="K40" i="3"/>
  <c r="L40" i="3" s="1"/>
  <c r="K334" i="3"/>
  <c r="L334" i="3" s="1"/>
  <c r="K198" i="3"/>
  <c r="L198" i="3" s="1"/>
  <c r="K303" i="3"/>
  <c r="L303" i="3" s="1"/>
  <c r="K186" i="3"/>
  <c r="L186" i="3" s="1"/>
  <c r="K126" i="3"/>
  <c r="L126" i="3" s="1"/>
  <c r="K24" i="3"/>
  <c r="L24" i="3" s="1"/>
  <c r="K70" i="3"/>
  <c r="P70" i="3" s="1"/>
  <c r="K263" i="3"/>
  <c r="L263" i="3" s="1"/>
  <c r="K297" i="3"/>
  <c r="L297" i="3" s="1"/>
  <c r="K315" i="3"/>
  <c r="P315" i="3" s="1"/>
  <c r="K204" i="3"/>
  <c r="P204" i="3" s="1"/>
  <c r="K262" i="3"/>
  <c r="P262" i="3" s="1"/>
  <c r="K128" i="3"/>
  <c r="L128" i="3" s="1"/>
  <c r="K58" i="3"/>
  <c r="L58" i="3" s="1"/>
  <c r="K333" i="3"/>
  <c r="P333" i="3" s="1"/>
  <c r="K41" i="3"/>
  <c r="L41" i="3" s="1"/>
  <c r="K322" i="3"/>
  <c r="L322" i="3" s="1"/>
  <c r="K196" i="3"/>
  <c r="P196" i="3" s="1"/>
  <c r="K182" i="3"/>
  <c r="P182" i="3" s="1"/>
  <c r="K52" i="3"/>
  <c r="L52" i="3" s="1"/>
  <c r="K282" i="3"/>
  <c r="L282" i="3" s="1"/>
  <c r="K337" i="3"/>
  <c r="P337" i="3" s="1"/>
  <c r="K158" i="3"/>
  <c r="L158" i="3" s="1"/>
  <c r="K183" i="3"/>
  <c r="L183" i="3" s="1"/>
  <c r="K275" i="3"/>
  <c r="L275" i="3" s="1"/>
  <c r="K222" i="3"/>
  <c r="L222" i="3" s="1"/>
  <c r="K314" i="3"/>
  <c r="P314" i="3" s="1"/>
  <c r="K154" i="3"/>
  <c r="L154" i="3" s="1"/>
  <c r="K102" i="3"/>
  <c r="P102" i="3" s="1"/>
  <c r="K176" i="3"/>
  <c r="L176" i="3" s="1"/>
  <c r="K229" i="3"/>
  <c r="P229" i="3" s="1"/>
  <c r="K335" i="3"/>
  <c r="P335" i="3" s="1"/>
  <c r="K278" i="3"/>
  <c r="P278" i="3" s="1"/>
  <c r="K299" i="3"/>
  <c r="L299" i="3" s="1"/>
  <c r="K212" i="3"/>
  <c r="P212" i="3" s="1"/>
  <c r="K137" i="3"/>
  <c r="P137" i="3" s="1"/>
  <c r="K218" i="3"/>
  <c r="P218" i="3" s="1"/>
  <c r="K79" i="3"/>
  <c r="L79" i="3" s="1"/>
  <c r="K249" i="3"/>
  <c r="L249" i="3" s="1"/>
  <c r="K114" i="3"/>
  <c r="L114" i="3" s="1"/>
  <c r="K140" i="3"/>
  <c r="L140" i="3" s="1"/>
  <c r="K188" i="3"/>
  <c r="L188" i="3" s="1"/>
  <c r="K305" i="3"/>
  <c r="L305" i="3" s="1"/>
  <c r="K174" i="3"/>
  <c r="P174" i="3" s="1"/>
  <c r="K272" i="3"/>
  <c r="L272" i="3" s="1"/>
  <c r="K254" i="3"/>
  <c r="L254" i="3" s="1"/>
  <c r="K286" i="3"/>
  <c r="L286" i="3" s="1"/>
  <c r="K324" i="3"/>
  <c r="L324" i="3" s="1"/>
  <c r="K55" i="3"/>
  <c r="P55" i="3" s="1"/>
  <c r="K68" i="3"/>
  <c r="L68" i="3" s="1"/>
  <c r="K141" i="3"/>
  <c r="P141" i="3" s="1"/>
  <c r="K271" i="3"/>
  <c r="P271" i="3" s="1"/>
  <c r="K328" i="3"/>
  <c r="P328" i="3" s="1"/>
  <c r="K159" i="3"/>
  <c r="L159" i="3" s="1"/>
  <c r="K172" i="3"/>
  <c r="P172" i="3" s="1"/>
  <c r="K32" i="3"/>
  <c r="L32" i="3" s="1"/>
  <c r="K295" i="3"/>
  <c r="L295" i="3" s="1"/>
  <c r="K199" i="3"/>
  <c r="P199" i="3" s="1"/>
  <c r="K308" i="3"/>
  <c r="L308" i="3" s="1"/>
  <c r="K87" i="3"/>
  <c r="P87" i="3" s="1"/>
  <c r="K330" i="3"/>
  <c r="P330" i="3" s="1"/>
  <c r="K117" i="3"/>
  <c r="P117" i="3" s="1"/>
  <c r="K113" i="3"/>
  <c r="P113" i="3" s="1"/>
  <c r="K339" i="3"/>
  <c r="P339" i="3" s="1"/>
  <c r="K236" i="3"/>
  <c r="L236" i="3" s="1"/>
  <c r="K34" i="3"/>
  <c r="L34" i="3" s="1"/>
  <c r="K142" i="3"/>
  <c r="L142" i="3" s="1"/>
  <c r="K167" i="3"/>
  <c r="P167" i="3" s="1"/>
  <c r="K42" i="3"/>
  <c r="L42" i="3" s="1"/>
  <c r="K134" i="3"/>
  <c r="L134" i="3" s="1"/>
  <c r="K104" i="3"/>
  <c r="L104" i="3" s="1"/>
  <c r="K91" i="3"/>
  <c r="P91" i="3" s="1"/>
  <c r="K191" i="3"/>
  <c r="P191" i="3" s="1"/>
  <c r="K168" i="3"/>
  <c r="L168" i="3" s="1"/>
  <c r="K317" i="3"/>
  <c r="L317" i="3" s="1"/>
  <c r="K277" i="3"/>
  <c r="P277" i="3" s="1"/>
  <c r="K166" i="3"/>
  <c r="L166" i="3" s="1"/>
  <c r="K157" i="3"/>
  <c r="L157" i="3" s="1"/>
  <c r="K44" i="3"/>
  <c r="P44" i="3" s="1"/>
  <c r="K99" i="3"/>
  <c r="L99" i="3" s="1"/>
  <c r="K301" i="3"/>
  <c r="P301" i="3" s="1"/>
  <c r="K311" i="3"/>
  <c r="L311" i="3" s="1"/>
  <c r="K125" i="3"/>
  <c r="P125" i="3" s="1"/>
  <c r="K45" i="3"/>
  <c r="L45" i="3" s="1"/>
  <c r="K177" i="3"/>
  <c r="L177" i="3" s="1"/>
  <c r="K115" i="3"/>
  <c r="L115" i="3" s="1"/>
  <c r="K241" i="3"/>
  <c r="P241" i="3" s="1"/>
  <c r="K69" i="3"/>
  <c r="P69" i="3" s="1"/>
  <c r="K51" i="3"/>
  <c r="L51" i="3" s="1"/>
  <c r="K84" i="3"/>
  <c r="P84" i="3" s="1"/>
  <c r="K60" i="3"/>
  <c r="P60" i="3" s="1"/>
  <c r="K326" i="3"/>
  <c r="L326" i="3" s="1"/>
  <c r="K312" i="3"/>
  <c r="L312" i="3" s="1"/>
  <c r="K161" i="3"/>
  <c r="L161" i="3" s="1"/>
  <c r="K29" i="3"/>
  <c r="P29" i="3" s="1"/>
  <c r="K302" i="3"/>
  <c r="L302" i="3" s="1"/>
  <c r="K101" i="3"/>
  <c r="L101" i="3" s="1"/>
  <c r="K37" i="3"/>
  <c r="L37" i="3" s="1"/>
  <c r="K23" i="3"/>
  <c r="L23" i="3" s="1"/>
  <c r="K288" i="3"/>
  <c r="L288" i="3" s="1"/>
  <c r="K38" i="3"/>
  <c r="L38" i="3" s="1"/>
  <c r="K194" i="3"/>
  <c r="P194" i="3" s="1"/>
  <c r="K329" i="3"/>
  <c r="L329" i="3" s="1"/>
  <c r="K309" i="3"/>
  <c r="L309" i="3" s="1"/>
  <c r="K97" i="3"/>
  <c r="P97" i="3" s="1"/>
  <c r="K116" i="3"/>
  <c r="P116" i="3" s="1"/>
  <c r="K256" i="3"/>
  <c r="L256" i="3" s="1"/>
  <c r="K187" i="3"/>
  <c r="L187" i="3" s="1"/>
  <c r="K230" i="3"/>
  <c r="L230" i="3" s="1"/>
  <c r="K80" i="3"/>
  <c r="P80" i="3" s="1"/>
  <c r="K321" i="3"/>
  <c r="L321" i="3" s="1"/>
  <c r="K92" i="3"/>
  <c r="L92" i="3" s="1"/>
  <c r="K152" i="3"/>
  <c r="P152" i="3" s="1"/>
  <c r="K291" i="3"/>
  <c r="L291" i="3" s="1"/>
  <c r="K250" i="3"/>
  <c r="P250" i="3" s="1"/>
  <c r="K221" i="3"/>
  <c r="P221" i="3" s="1"/>
  <c r="K153" i="3"/>
  <c r="L153" i="3" s="1"/>
  <c r="K173" i="3"/>
  <c r="L173" i="3" s="1"/>
  <c r="K106" i="3"/>
  <c r="P106" i="3" s="1"/>
  <c r="K112" i="3"/>
  <c r="L112" i="3" s="1"/>
  <c r="K67" i="3"/>
  <c r="L67" i="3" s="1"/>
  <c r="K124" i="3"/>
  <c r="P124" i="3" s="1"/>
  <c r="K22" i="3"/>
  <c r="L22" i="3" s="1"/>
  <c r="K138" i="3"/>
  <c r="P138" i="3" s="1"/>
  <c r="K197" i="3"/>
  <c r="P197" i="3" s="1"/>
  <c r="K143" i="3"/>
  <c r="L143" i="3" s="1"/>
  <c r="K127" i="3"/>
  <c r="P127" i="3" s="1"/>
  <c r="K165" i="3"/>
  <c r="P165" i="3" s="1"/>
  <c r="K327" i="3"/>
  <c r="L327" i="3" s="1"/>
  <c r="K76" i="3"/>
  <c r="L76" i="3" s="1"/>
  <c r="K195" i="3"/>
  <c r="L195" i="3" s="1"/>
  <c r="K88" i="3"/>
  <c r="P88" i="3" s="1"/>
  <c r="K100" i="3"/>
  <c r="P100" i="3" s="1"/>
  <c r="K247" i="3"/>
  <c r="P247" i="3" s="1"/>
  <c r="K246" i="3"/>
  <c r="L246" i="3" s="1"/>
  <c r="K47" i="3"/>
  <c r="P47" i="3" s="1"/>
  <c r="K274" i="3"/>
  <c r="P274" i="3" s="1"/>
  <c r="K284" i="3"/>
  <c r="P284" i="3" s="1"/>
  <c r="K118" i="3"/>
  <c r="L118" i="3" s="1"/>
  <c r="K56" i="3"/>
  <c r="L56" i="3" s="1"/>
  <c r="K290" i="3"/>
  <c r="L290" i="3" s="1"/>
  <c r="K209" i="3"/>
  <c r="L209" i="3" s="1"/>
  <c r="K122" i="3"/>
  <c r="P122" i="3" s="1"/>
  <c r="K162" i="3"/>
  <c r="L162" i="3" s="1"/>
  <c r="K268" i="3"/>
  <c r="P268" i="3" s="1"/>
  <c r="K35" i="3"/>
  <c r="L35" i="3" s="1"/>
  <c r="K81" i="3"/>
  <c r="P81" i="3" s="1"/>
  <c r="K340" i="3"/>
  <c r="L340" i="3" s="1"/>
  <c r="K216" i="3"/>
  <c r="L216" i="3" s="1"/>
  <c r="K285" i="3"/>
  <c r="L285" i="3" s="1"/>
  <c r="K319" i="3"/>
  <c r="P319" i="3" s="1"/>
  <c r="K132" i="3"/>
  <c r="L132" i="3" s="1"/>
  <c r="K74" i="3"/>
  <c r="P74" i="3" s="1"/>
  <c r="K242" i="3"/>
  <c r="P242" i="3" s="1"/>
  <c r="K150" i="3"/>
  <c r="P150" i="3" s="1"/>
  <c r="K131" i="3"/>
  <c r="L131" i="3" s="1"/>
  <c r="K130" i="3"/>
  <c r="P130" i="3" s="1"/>
  <c r="K82" i="3"/>
  <c r="P82" i="3" s="1"/>
  <c r="K75" i="3"/>
  <c r="L75" i="3" s="1"/>
  <c r="K261" i="3"/>
  <c r="L261" i="3" s="1"/>
  <c r="K287" i="3"/>
  <c r="L287" i="3" s="1"/>
  <c r="K93" i="3"/>
  <c r="P93" i="3" s="1"/>
  <c r="K62" i="3"/>
  <c r="L62" i="3" s="1"/>
  <c r="K190" i="3"/>
  <c r="L190" i="3" s="1"/>
  <c r="K57" i="3"/>
  <c r="L57" i="3" s="1"/>
  <c r="K265" i="3"/>
  <c r="P265" i="3" s="1"/>
  <c r="K193" i="3"/>
  <c r="P193" i="3" s="1"/>
  <c r="K253" i="3"/>
  <c r="L253" i="3" s="1"/>
  <c r="K233" i="3"/>
  <c r="L233" i="3" s="1"/>
  <c r="K151" i="3"/>
  <c r="P151" i="3" s="1"/>
  <c r="K180" i="3"/>
  <c r="L180" i="3" s="1"/>
  <c r="K207" i="3"/>
  <c r="L207" i="3" s="1"/>
  <c r="K164" i="3"/>
  <c r="L164" i="3" s="1"/>
  <c r="K313" i="3"/>
  <c r="L313" i="3" s="1"/>
  <c r="K298" i="3"/>
  <c r="P298" i="3" s="1"/>
  <c r="K270" i="3"/>
  <c r="P270" i="3" s="1"/>
  <c r="K201" i="3"/>
  <c r="P201" i="3" s="1"/>
  <c r="K214" i="3"/>
  <c r="L214" i="3" s="1"/>
  <c r="K90" i="3"/>
  <c r="L90" i="3" s="1"/>
  <c r="K219" i="3"/>
  <c r="P219" i="3" s="1"/>
  <c r="K251" i="3"/>
  <c r="L251" i="3" s="1"/>
  <c r="K133" i="3"/>
  <c r="P133" i="3" s="1"/>
  <c r="K169" i="3"/>
  <c r="L169" i="3" s="1"/>
  <c r="K211" i="3"/>
  <c r="P211" i="3" s="1"/>
  <c r="K260" i="3"/>
  <c r="L260" i="3" s="1"/>
  <c r="K53" i="3"/>
  <c r="P53" i="3" s="1"/>
  <c r="K50" i="3"/>
  <c r="P50" i="3" s="1"/>
  <c r="K276" i="3"/>
  <c r="L276" i="3" s="1"/>
  <c r="K121" i="3"/>
  <c r="L121" i="3" s="1"/>
  <c r="K95" i="3"/>
  <c r="P95" i="3" s="1"/>
  <c r="K111" i="3"/>
  <c r="L111" i="3" s="1"/>
  <c r="K208" i="3"/>
  <c r="L208" i="3" s="1"/>
  <c r="K185" i="3"/>
  <c r="L185" i="3" s="1"/>
  <c r="K108" i="3"/>
  <c r="P108" i="3" s="1"/>
  <c r="L28" i="3"/>
  <c r="L39" i="3"/>
  <c r="L238" i="3"/>
  <c r="L320" i="3"/>
  <c r="P320" i="3"/>
  <c r="P73" i="3"/>
  <c r="P210" i="3"/>
  <c r="L210" i="3"/>
  <c r="P232" i="3"/>
  <c r="L338" i="3"/>
  <c r="L234" i="3"/>
  <c r="P234" i="3"/>
  <c r="P107" i="3"/>
  <c r="P179" i="3"/>
  <c r="P213" i="3"/>
  <c r="P231" i="3"/>
  <c r="L65" i="3"/>
  <c r="L78" i="3"/>
  <c r="P78" i="3"/>
  <c r="P59" i="3"/>
  <c r="L59" i="3"/>
  <c r="P140" i="3" l="1"/>
  <c r="P341" i="3"/>
  <c r="L204" i="3"/>
  <c r="L109" i="3"/>
  <c r="P148" i="3"/>
  <c r="L61" i="3"/>
  <c r="P67" i="3"/>
  <c r="L144" i="3"/>
  <c r="P94" i="3"/>
  <c r="L227" i="3"/>
  <c r="P316" i="3"/>
  <c r="P225" i="3"/>
  <c r="P297" i="3"/>
  <c r="P155" i="3"/>
  <c r="P334" i="3"/>
  <c r="L325" i="3"/>
  <c r="L85" i="3"/>
  <c r="L182" i="3"/>
  <c r="P275" i="3"/>
  <c r="P322" i="3"/>
  <c r="L156" i="3"/>
  <c r="P171" i="3"/>
  <c r="L86" i="3"/>
  <c r="L149" i="3"/>
  <c r="P90" i="3"/>
  <c r="P308" i="3"/>
  <c r="L223" i="3"/>
  <c r="L181" i="3"/>
  <c r="L60" i="3"/>
  <c r="P154" i="3"/>
  <c r="P27" i="3"/>
  <c r="L48" i="3"/>
  <c r="P26" i="3"/>
  <c r="P180" i="3"/>
  <c r="P101" i="3"/>
  <c r="P71" i="3"/>
  <c r="L46" i="3"/>
  <c r="P123" i="3"/>
  <c r="P160" i="3"/>
  <c r="P336" i="3"/>
  <c r="P110" i="3"/>
  <c r="P177" i="3"/>
  <c r="P260" i="3"/>
  <c r="P195" i="3"/>
  <c r="P185" i="3"/>
  <c r="L268" i="3"/>
  <c r="L294" i="3"/>
  <c r="P220" i="3"/>
  <c r="P239" i="3"/>
  <c r="L21" i="3"/>
  <c r="P121" i="3"/>
  <c r="P226" i="3"/>
  <c r="L189" i="3"/>
  <c r="L49" i="3"/>
  <c r="L307" i="3"/>
  <c r="P186" i="3"/>
  <c r="P323" i="3"/>
  <c r="L137" i="3"/>
  <c r="P304" i="3"/>
  <c r="P33" i="3"/>
  <c r="P52" i="3"/>
  <c r="L262" i="3"/>
  <c r="P114" i="3"/>
  <c r="P340" i="3"/>
  <c r="L147" i="3"/>
  <c r="L270" i="3"/>
  <c r="P41" i="3"/>
  <c r="P132" i="3"/>
  <c r="P99" i="3"/>
  <c r="P288" i="3"/>
  <c r="P235" i="3"/>
  <c r="P240" i="3"/>
  <c r="P292" i="3"/>
  <c r="P217" i="3"/>
  <c r="L206" i="3"/>
  <c r="L277" i="3"/>
  <c r="L87" i="3"/>
  <c r="P287" i="3"/>
  <c r="P187" i="3"/>
  <c r="L243" i="3"/>
  <c r="L55" i="3"/>
  <c r="L174" i="3"/>
  <c r="L165" i="3"/>
  <c r="L69" i="3"/>
  <c r="P98" i="3"/>
  <c r="P208" i="3"/>
  <c r="P207" i="3"/>
  <c r="L279" i="3"/>
  <c r="P40" i="3"/>
  <c r="P309" i="3"/>
  <c r="L89" i="3"/>
  <c r="P119" i="3"/>
  <c r="P32" i="3"/>
  <c r="P162" i="3"/>
  <c r="P264" i="3"/>
  <c r="L91" i="3"/>
  <c r="L129" i="3"/>
  <c r="P112" i="3"/>
  <c r="L202" i="3"/>
  <c r="P324" i="3"/>
  <c r="P253" i="3"/>
  <c r="L96" i="3"/>
  <c r="L296" i="3"/>
  <c r="P261" i="3"/>
  <c r="L47" i="3"/>
  <c r="P302" i="3"/>
  <c r="P183" i="3"/>
  <c r="L255" i="3"/>
  <c r="L339" i="3"/>
  <c r="P263" i="3"/>
  <c r="P92" i="3"/>
  <c r="P43" i="3"/>
  <c r="P281" i="3"/>
  <c r="L211" i="3"/>
  <c r="L146" i="3"/>
  <c r="L335" i="3"/>
  <c r="L88" i="3"/>
  <c r="P331" i="3"/>
  <c r="P269" i="3"/>
  <c r="P36" i="3"/>
  <c r="L196" i="3"/>
  <c r="L315" i="3"/>
  <c r="L289" i="3"/>
  <c r="P259" i="3"/>
  <c r="L283" i="3"/>
  <c r="L175" i="3"/>
  <c r="L293" i="3"/>
  <c r="L200" i="3"/>
  <c r="L30" i="3"/>
  <c r="P63" i="3"/>
  <c r="L267" i="3"/>
  <c r="L25" i="3"/>
  <c r="L342" i="3"/>
  <c r="P198" i="3"/>
  <c r="P300" i="3"/>
  <c r="P56" i="3"/>
  <c r="P64" i="3"/>
  <c r="P276" i="3"/>
  <c r="L298" i="3"/>
  <c r="L274" i="3"/>
  <c r="L138" i="3"/>
  <c r="L203" i="3"/>
  <c r="L139" i="3"/>
  <c r="P295" i="3"/>
  <c r="L77" i="3"/>
  <c r="L252" i="3"/>
  <c r="P158" i="3"/>
  <c r="L201" i="3"/>
  <c r="P57" i="3"/>
  <c r="P327" i="3"/>
  <c r="P326" i="3"/>
  <c r="P31" i="3"/>
  <c r="L301" i="3"/>
  <c r="L184" i="3"/>
  <c r="L50" i="3"/>
  <c r="L54" i="3"/>
  <c r="L306" i="3"/>
  <c r="P303" i="3"/>
  <c r="P131" i="3"/>
  <c r="L221" i="3"/>
  <c r="L194" i="3"/>
  <c r="L120" i="3"/>
  <c r="L250" i="3"/>
  <c r="P266" i="3"/>
  <c r="P45" i="3"/>
  <c r="L280" i="3"/>
  <c r="P118" i="3"/>
  <c r="L314" i="3"/>
  <c r="P305" i="3"/>
  <c r="L167" i="3"/>
  <c r="P190" i="3"/>
  <c r="P136" i="3"/>
  <c r="P142" i="3"/>
  <c r="L271" i="3"/>
  <c r="L141" i="3"/>
  <c r="L219" i="3"/>
  <c r="P257" i="3"/>
  <c r="P256" i="3"/>
  <c r="L245" i="3"/>
  <c r="P192" i="3"/>
  <c r="L53" i="3"/>
  <c r="L151" i="3"/>
  <c r="P104" i="3"/>
  <c r="P233" i="3"/>
  <c r="P75" i="3"/>
  <c r="L81" i="3"/>
  <c r="P22" i="3"/>
  <c r="P230" i="3"/>
  <c r="P23" i="3"/>
  <c r="L218" i="3"/>
  <c r="L278" i="3"/>
  <c r="P178" i="3"/>
  <c r="L44" i="3"/>
  <c r="P62" i="3"/>
  <c r="L150" i="3"/>
  <c r="L212" i="3"/>
  <c r="P317" i="3"/>
  <c r="L103" i="3"/>
  <c r="P228" i="3"/>
  <c r="P222" i="3"/>
  <c r="L125" i="3"/>
  <c r="L191" i="3"/>
  <c r="P66" i="3"/>
  <c r="L318" i="3"/>
  <c r="P169" i="3"/>
  <c r="P135" i="3"/>
  <c r="L333" i="3"/>
  <c r="L319" i="3"/>
  <c r="L152" i="3"/>
  <c r="L97" i="3"/>
  <c r="P51" i="3"/>
  <c r="P248" i="3"/>
  <c r="L113" i="3"/>
  <c r="P111" i="3"/>
  <c r="P163" i="3"/>
  <c r="P215" i="3"/>
  <c r="L241" i="3"/>
  <c r="P166" i="3"/>
  <c r="L193" i="3"/>
  <c r="L258" i="3"/>
  <c r="P321" i="3"/>
  <c r="P329" i="3"/>
  <c r="L29" i="3"/>
  <c r="L106" i="3"/>
  <c r="P249" i="3"/>
  <c r="L229" i="3"/>
  <c r="P105" i="3"/>
  <c r="L70" i="3"/>
  <c r="L74" i="3"/>
  <c r="L127" i="3"/>
  <c r="P38" i="3"/>
  <c r="P83" i="3"/>
  <c r="L237" i="3"/>
  <c r="P236" i="3"/>
  <c r="P246" i="3"/>
  <c r="L122" i="3"/>
  <c r="L172" i="3"/>
  <c r="P134" i="3"/>
  <c r="P164" i="3"/>
  <c r="P282" i="3"/>
  <c r="P128" i="3"/>
  <c r="P24" i="3"/>
  <c r="P72" i="3"/>
  <c r="P310" i="3"/>
  <c r="L130" i="3"/>
  <c r="P285" i="3"/>
  <c r="P312" i="3"/>
  <c r="P42" i="3"/>
  <c r="L330" i="3"/>
  <c r="P159" i="3"/>
  <c r="P286" i="3"/>
  <c r="L82" i="3"/>
  <c r="P161" i="3"/>
  <c r="P216" i="3"/>
  <c r="P209" i="3"/>
  <c r="P170" i="3"/>
  <c r="L328" i="3"/>
  <c r="P272" i="3"/>
  <c r="P313" i="3"/>
  <c r="L133" i="3"/>
  <c r="L337" i="3"/>
  <c r="L244" i="3"/>
  <c r="L332" i="3"/>
  <c r="L273" i="3"/>
  <c r="P290" i="3"/>
  <c r="L247" i="3"/>
  <c r="P143" i="3"/>
  <c r="L102" i="3"/>
  <c r="L100" i="3"/>
  <c r="L95" i="3"/>
  <c r="P251" i="3"/>
  <c r="P145" i="3"/>
  <c r="P58" i="3"/>
  <c r="P126" i="3"/>
  <c r="L224" i="3"/>
  <c r="L197" i="3"/>
  <c r="P173" i="3"/>
  <c r="P205" i="3"/>
  <c r="L265" i="3"/>
  <c r="P153" i="3"/>
  <c r="L80" i="3"/>
  <c r="L108" i="3"/>
  <c r="L93" i="3"/>
  <c r="P188" i="3"/>
  <c r="P79" i="3"/>
  <c r="P299" i="3"/>
  <c r="P176" i="3"/>
  <c r="P168" i="3"/>
  <c r="L242" i="3"/>
  <c r="L284" i="3"/>
  <c r="L124" i="3"/>
  <c r="L116" i="3"/>
  <c r="L84" i="3"/>
  <c r="P34" i="3"/>
  <c r="P157" i="3"/>
  <c r="P254" i="3"/>
  <c r="P214" i="3"/>
  <c r="L199" i="3"/>
  <c r="P35" i="3"/>
  <c r="P76" i="3"/>
  <c r="P291" i="3"/>
  <c r="P37" i="3"/>
  <c r="P115" i="3"/>
  <c r="P311" i="3"/>
  <c r="P68" i="3"/>
  <c r="L117" i="3"/>
  <c r="L18" i="3"/>
  <c r="E7" i="3" l="1"/>
  <c r="F5" i="3" s="1"/>
  <c r="H5" i="3" s="1"/>
  <c r="F8" i="3"/>
  <c r="F4" i="3" l="1"/>
  <c r="H4" i="3" s="1"/>
  <c r="F6" i="3"/>
  <c r="H6" i="3" s="1"/>
  <c r="F9" i="3" s="1"/>
  <c r="G9" i="3"/>
</calcChain>
</file>

<file path=xl/sharedStrings.xml><?xml version="1.0" encoding="utf-8"?>
<sst xmlns="http://schemas.openxmlformats.org/spreadsheetml/2006/main" count="2220" uniqueCount="963">
  <si>
    <t>W UMi / GSC 04651-00061</t>
  </si>
  <si>
    <t>n</t>
  </si>
  <si>
    <t>Q. fit</t>
  </si>
  <si>
    <t>System Type:</t>
  </si>
  <si>
    <t>EA/SD</t>
  </si>
  <si>
    <t>LiTE likely</t>
  </si>
  <si>
    <t>See IBVS 4647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</si>
  <si>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</si>
  <si>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</si>
  <si>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</si>
  <si>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</si>
  <si>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</si>
  <si>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</si>
  <si>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</si>
  <si>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</si>
  <si>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</si>
  <si>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</si>
  <si>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</si>
  <si>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</si>
  <si>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</si>
  <si>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</si>
  <si>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</si>
  <si>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</si>
  <si>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</si>
  <si>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</si>
  <si>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</si>
  <si>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</si>
  <si>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</si>
  <si>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</si>
  <si>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</si>
  <si>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</si>
  <si>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</si>
  <si>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</si>
  <si>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</si>
  <si>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</si>
  <si>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</si>
  <si>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</si>
  <si>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</si>
  <si>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</si>
  <si>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</si>
  <si>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</si>
  <si>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</si>
  <si>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</si>
  <si>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</si>
  <si>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</si>
  <si>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</si>
  <si>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</si>
  <si>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</si>
  <si>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 AN 195.416 </t>
  </si>
  <si>
    <t>I</t>
  </si>
  <si>
    <t> CPRI 10.16 </t>
  </si>
  <si>
    <t> AJ 36.113 </t>
  </si>
  <si>
    <t> CRAC 22 </t>
  </si>
  <si>
    <t> AN 233.41 </t>
  </si>
  <si>
    <t> AN 233.42 </t>
  </si>
  <si>
    <t> AAC 1.93 </t>
  </si>
  <si>
    <t> AN 250.376 </t>
  </si>
  <si>
    <t> AAC 3.95 </t>
  </si>
  <si>
    <t> AN 261.255 </t>
  </si>
  <si>
    <t> AAC 2.140 </t>
  </si>
  <si>
    <t> AAC 4.118 </t>
  </si>
  <si>
    <t> AAC 5.78 </t>
  </si>
  <si>
    <t> AJ 52.183 </t>
  </si>
  <si>
    <t>BAVM 4 </t>
  </si>
  <si>
    <t>GCVS 4</t>
  </si>
  <si>
    <t> AA 6.145 </t>
  </si>
  <si>
    <t>BAVM 8 </t>
  </si>
  <si>
    <t> URAS 1.33 </t>
  </si>
  <si>
    <t>BAVM 12 </t>
  </si>
  <si>
    <t>IBVS 0247</t>
  </si>
  <si>
    <t>BAVM 13 </t>
  </si>
  <si>
    <t>BAVM 15 </t>
  </si>
  <si>
    <t>BAVM 18 </t>
  </si>
  <si>
    <t>IBVS 0456</t>
  </si>
  <si>
    <t>BAVM 26 </t>
  </si>
  <si>
    <t>BBSAG Bull...25</t>
  </si>
  <si>
    <t>IBVS 0530</t>
  </si>
  <si>
    <t> ORI 121 </t>
  </si>
  <si>
    <t>BAVM 25 </t>
  </si>
  <si>
    <t>BBSAG Bull...27</t>
  </si>
  <si>
    <t>BBSAG Bull...30</t>
  </si>
  <si>
    <t>BBSAG Bull...32</t>
  </si>
  <si>
    <t>IBVS 0779</t>
  </si>
  <si>
    <t>BBSAG 9</t>
  </si>
  <si>
    <t>BBSAG Bull.10</t>
  </si>
  <si>
    <t>IBVS 0954</t>
  </si>
  <si>
    <t>IBVS 1249</t>
  </si>
  <si>
    <t>AAVSO 3</t>
  </si>
  <si>
    <t>IBVS 1449</t>
  </si>
  <si>
    <t>II</t>
  </si>
  <si>
    <t>BAAVSS 58,11</t>
  </si>
  <si>
    <t>BAAVSS 59,16</t>
  </si>
  <si>
    <t>BAV-M 34</t>
  </si>
  <si>
    <t>BAV-M 32</t>
  </si>
  <si>
    <t>BRNO 26</t>
  </si>
  <si>
    <t>BBSAG Bull.73</t>
  </si>
  <si>
    <t> VSSC 68.36 </t>
  </si>
  <si>
    <t>BRNO 27</t>
  </si>
  <si>
    <t>BBSAG Bull.80</t>
  </si>
  <si>
    <t>BAV-M 56</t>
  </si>
  <si>
    <t>BRNO 31</t>
  </si>
  <si>
    <t> BRNO 32 </t>
  </si>
  <si>
    <t> BRNO 31 </t>
  </si>
  <si>
    <t>OEJV 0060</t>
  </si>
  <si>
    <t>IBVS 4647</t>
  </si>
  <si>
    <t> AOEB 8 </t>
  </si>
  <si>
    <t>:</t>
  </si>
  <si>
    <t>BAVM 122 </t>
  </si>
  <si>
    <t>IBVS 4877</t>
  </si>
  <si>
    <t>BAVM 131 </t>
  </si>
  <si>
    <t>VSB 47 </t>
  </si>
  <si>
    <t>BAVM 143 </t>
  </si>
  <si>
    <t>BAVM 154 </t>
  </si>
  <si>
    <t>IBVS 5484</t>
  </si>
  <si>
    <t>BAVM 157 </t>
  </si>
  <si>
    <t>IBVS 5643</t>
  </si>
  <si>
    <t> AOEB 12 </t>
  </si>
  <si>
    <t>BAVM 171 </t>
  </si>
  <si>
    <t>IBVS 5694</t>
  </si>
  <si>
    <t>BAVM 192 </t>
  </si>
  <si>
    <t>OEJV 0074</t>
  </si>
  <si>
    <t>VSB 46 </t>
  </si>
  <si>
    <t>JAVSO..38...85</t>
  </si>
  <si>
    <t>IBVS 5959</t>
  </si>
  <si>
    <t>IBVS 5918</t>
  </si>
  <si>
    <t>VSB 50 </t>
  </si>
  <si>
    <t>JAVSO..38..183</t>
  </si>
  <si>
    <t>OEJV 0137</t>
  </si>
  <si>
    <t>OEJV 0142</t>
  </si>
  <si>
    <t>BAVM 225 </t>
  </si>
  <si>
    <t>2013JAVSO..41..328</t>
  </si>
  <si>
    <t>IBVS 6149</t>
  </si>
  <si>
    <t>JAVSO..43..238</t>
  </si>
  <si>
    <t>IBVS 6244</t>
  </si>
  <si>
    <t>JAVSO..44..164</t>
  </si>
  <si>
    <t>OEJV 0181</t>
  </si>
  <si>
    <t>JAVSO..46..184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</si>
  <si>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</si>
  <si>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</si>
  <si>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</si>
  <si>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</si>
  <si>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</si>
  <si>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</si>
  <si>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</si>
  <si>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</si>
  <si>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</si>
  <si>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2436082.644 </t>
  </si>
  <si>
    <t> 01.09.1957 03:27 </t>
  </si>
  <si>
    <t> -0.012 </t>
  </si>
  <si>
    <t>V </t>
  </si>
  <si>
    <t> J.Ashbrook </t>
  </si>
  <si>
    <t>IBVS 247 </t>
  </si>
  <si>
    <t>2437113.554 </t>
  </si>
  <si>
    <t> 28.06.1960 01:17 </t>
  </si>
  <si>
    <t> -0.004 </t>
  </si>
  <si>
    <t>2437118.669 </t>
  </si>
  <si>
    <t> 03.07.1960 04:03 </t>
  </si>
  <si>
    <t> 0.008 </t>
  </si>
  <si>
    <t>2437147.570 </t>
  </si>
  <si>
    <t> 01.08.1960 01:40 </t>
  </si>
  <si>
    <t> -0.011 </t>
  </si>
  <si>
    <t>2439350.586 </t>
  </si>
  <si>
    <t> 13.08.1966 02:03 </t>
  </si>
  <si>
    <t> 0.006 </t>
  </si>
  <si>
    <t>2439760.563 </t>
  </si>
  <si>
    <t> 27.09.1967 01:30 </t>
  </si>
  <si>
    <t> 0.004 </t>
  </si>
  <si>
    <t>2440325.3284 </t>
  </si>
  <si>
    <t> 13.04.1969 19:52 </t>
  </si>
  <si>
    <t> -0.0150 </t>
  </si>
  <si>
    <t>E </t>
  </si>
  <si>
    <t>?</t>
  </si>
  <si>
    <t> C.Ibanoglu </t>
  </si>
  <si>
    <t>IBVS 456 </t>
  </si>
  <si>
    <t>2440774.433 </t>
  </si>
  <si>
    <t> 06.07.1970 22:23 </t>
  </si>
  <si>
    <t> -0.016 </t>
  </si>
  <si>
    <t> R.Diethelm </t>
  </si>
  <si>
    <t> ORI 120 </t>
  </si>
  <si>
    <t>2440796.546 </t>
  </si>
  <si>
    <t> 29.07.1970 01:06 </t>
  </si>
  <si>
    <t> -0.018 </t>
  </si>
  <si>
    <t>2440820.368 </t>
  </si>
  <si>
    <t> 21.08.1970 20:49 </t>
  </si>
  <si>
    <t> N.Güdür </t>
  </si>
  <si>
    <t>IBVS 530 </t>
  </si>
  <si>
    <t>2440866.298 </t>
  </si>
  <si>
    <t> 06.10.1970 19:09 </t>
  </si>
  <si>
    <t> -0.014 </t>
  </si>
  <si>
    <t> ORI 122 </t>
  </si>
  <si>
    <t>2440888.406 </t>
  </si>
  <si>
    <t> 28.10.1970 21:44 </t>
  </si>
  <si>
    <t> -0.021 </t>
  </si>
  <si>
    <t>2441070.436 </t>
  </si>
  <si>
    <t> 28.04.1971 22:27 </t>
  </si>
  <si>
    <t> H.Peter </t>
  </si>
  <si>
    <t> ORI 125 </t>
  </si>
  <si>
    <t>2441213.335 </t>
  </si>
  <si>
    <t> 18.09.1971 20:02 </t>
  </si>
  <si>
    <t> -0.013 </t>
  </si>
  <si>
    <t> ORI 127 </t>
  </si>
  <si>
    <t>2441395.368 </t>
  </si>
  <si>
    <t> 18.03.1972 20:49 </t>
  </si>
  <si>
    <t> Z.Klimek </t>
  </si>
  <si>
    <t>IBVS 779 </t>
  </si>
  <si>
    <t>2441786.634 </t>
  </si>
  <si>
    <t> 14.04.1973 03:12 </t>
  </si>
  <si>
    <t> A.Mallama </t>
  </si>
  <si>
    <t> BBS 9 </t>
  </si>
  <si>
    <t>2441893.796 </t>
  </si>
  <si>
    <t> 30.07.1973 07:06 </t>
  </si>
  <si>
    <t> -0.015 </t>
  </si>
  <si>
    <t> BBS 10 </t>
  </si>
  <si>
    <t>2441893.798 </t>
  </si>
  <si>
    <t> 30.07.1973 07:09 </t>
  </si>
  <si>
    <t> G.Gliba </t>
  </si>
  <si>
    <t>2442235.706 </t>
  </si>
  <si>
    <t> 07.07.1974 04:56 </t>
  </si>
  <si>
    <t> -0.037 </t>
  </si>
  <si>
    <t> B.Krobusek </t>
  </si>
  <si>
    <t>IBVS 954 </t>
  </si>
  <si>
    <t>2442235.715 </t>
  </si>
  <si>
    <t> 07.07.1974 05:09 </t>
  </si>
  <si>
    <t> -0.028 </t>
  </si>
  <si>
    <t>2442264.645 </t>
  </si>
  <si>
    <t> 05.08.1974 03:28 </t>
  </si>
  <si>
    <t>2442412.649 </t>
  </si>
  <si>
    <t> 31.12.1974 03:34 </t>
  </si>
  <si>
    <t>IBVS 1249 </t>
  </si>
  <si>
    <t>2442815.823 </t>
  </si>
  <si>
    <t> 07.02.1976 07:45 </t>
  </si>
  <si>
    <t> C.Hesseltine </t>
  </si>
  <si>
    <t> AOEB 3 </t>
  </si>
  <si>
    <t>2442997.833 </t>
  </si>
  <si>
    <t> 07.08.1976 07:59 </t>
  </si>
  <si>
    <t> -0.029 </t>
  </si>
  <si>
    <t> D.Ruokonen </t>
  </si>
  <si>
    <t>2442997.835 </t>
  </si>
  <si>
    <t> 07.08.1976 08:02 </t>
  </si>
  <si>
    <t> -0.027 </t>
  </si>
  <si>
    <t> G.Samolyk </t>
  </si>
  <si>
    <t>2443094.791 </t>
  </si>
  <si>
    <t> 12.11.1976 06:59 </t>
  </si>
  <si>
    <t> G.Wedemayer </t>
  </si>
  <si>
    <t>2443094.799 </t>
  </si>
  <si>
    <t> 12.11.1976 07:10 </t>
  </si>
  <si>
    <t>2443373.811 </t>
  </si>
  <si>
    <t> 18.08.1977 07:27 </t>
  </si>
  <si>
    <t> -0.007 </t>
  </si>
  <si>
    <t>2443392.4936 </t>
  </si>
  <si>
    <t> 05.09.1977 23:50 </t>
  </si>
  <si>
    <t> -0.0370 </t>
  </si>
  <si>
    <t> O.Tümer &amp; S.Evren </t>
  </si>
  <si>
    <t>IBVS 1449 </t>
  </si>
  <si>
    <t>2443472.386 </t>
  </si>
  <si>
    <t> 24.11.1977 21:15 </t>
  </si>
  <si>
    <t> -0.099 </t>
  </si>
  <si>
    <t> T.Brelstaff </t>
  </si>
  <si>
    <t> VSSC 58.20 </t>
  </si>
  <si>
    <t>2443518.366 </t>
  </si>
  <si>
    <t> 09.01.1978 20:47 </t>
  </si>
  <si>
    <t> -0.050 </t>
  </si>
  <si>
    <t>2443778.671 </t>
  </si>
  <si>
    <t> 27.09.1978 04:06 </t>
  </si>
  <si>
    <t> -0.022 </t>
  </si>
  <si>
    <t>2444144.413 </t>
  </si>
  <si>
    <t> 27.09.1979 21:54 </t>
  </si>
  <si>
    <t> VSSC 59.20 </t>
  </si>
  <si>
    <t>2444166.501 </t>
  </si>
  <si>
    <t> 20.10.1979 00:01 </t>
  </si>
  <si>
    <t> -0.056 </t>
  </si>
  <si>
    <t>2444343.476 </t>
  </si>
  <si>
    <t> 13.04.1980 23:25 </t>
  </si>
  <si>
    <t> -0.002 </t>
  </si>
  <si>
    <t>F </t>
  </si>
  <si>
    <t> P.Frank </t>
  </si>
  <si>
    <t>BAVM 34 </t>
  </si>
  <si>
    <t>2444532.259 </t>
  </si>
  <si>
    <t> 19.10.1980 18:12 </t>
  </si>
  <si>
    <t> -0.047 </t>
  </si>
  <si>
    <t> W.Braune </t>
  </si>
  <si>
    <t>BAVM 32 </t>
  </si>
  <si>
    <t>2444608.828 </t>
  </si>
  <si>
    <t> 04.01.1981 07:52 </t>
  </si>
  <si>
    <t> -0.030 </t>
  </si>
  <si>
    <t>2444707.477 </t>
  </si>
  <si>
    <t> 12.04.1981 23:26 </t>
  </si>
  <si>
    <t> -0.048 </t>
  </si>
  <si>
    <t> K.Carbol </t>
  </si>
  <si>
    <t> BRNO 26 </t>
  </si>
  <si>
    <t>2445061.342 </t>
  </si>
  <si>
    <t> 01.04.1982 20:12 </t>
  </si>
  <si>
    <t> -0.024 </t>
  </si>
  <si>
    <t>2445061.348 </t>
  </si>
  <si>
    <t> 01.04.1982 20:21 </t>
  </si>
  <si>
    <t> J.Hübscher </t>
  </si>
  <si>
    <t>2445753.705 </t>
  </si>
  <si>
    <t> 23.02.1984 04:55 </t>
  </si>
  <si>
    <t> -0.032 </t>
  </si>
  <si>
    <t>2445913.602 </t>
  </si>
  <si>
    <t> 01.08.1984 02:26 </t>
  </si>
  <si>
    <t> -0.044 </t>
  </si>
  <si>
    <t> BBS 73 </t>
  </si>
  <si>
    <t>2445964.629 </t>
  </si>
  <si>
    <t> 21.09.1984 03:05 </t>
  </si>
  <si>
    <t> -0.052 </t>
  </si>
  <si>
    <t> D.Williams </t>
  </si>
  <si>
    <t>2446078.608 </t>
  </si>
  <si>
    <t> 13.01.1985 02:35 </t>
  </si>
  <si>
    <t>2446301.445 </t>
  </si>
  <si>
    <t> 23.08.1985 22:40 </t>
  </si>
  <si>
    <t> -0.065 </t>
  </si>
  <si>
    <t> M.Zejda </t>
  </si>
  <si>
    <t> BRNO 27 </t>
  </si>
  <si>
    <t>2446301.452 </t>
  </si>
  <si>
    <t> 23.08.1985 22:50 </t>
  </si>
  <si>
    <t> -0.058 </t>
  </si>
  <si>
    <t> J.Borovicka </t>
  </si>
  <si>
    <t>2446318.424 </t>
  </si>
  <si>
    <t> 09.09.1985 22:10 </t>
  </si>
  <si>
    <t> -0.098 </t>
  </si>
  <si>
    <t>2446413.747 </t>
  </si>
  <si>
    <t> 14.12.1985 05:55 </t>
  </si>
  <si>
    <t> -0.039 </t>
  </si>
  <si>
    <t>2446442.647 </t>
  </si>
  <si>
    <t> 12.01.1986 03:31 </t>
  </si>
  <si>
    <t> -0.059 </t>
  </si>
  <si>
    <t>2446614.481 </t>
  </si>
  <si>
    <t> 02.07.1986 23:32 </t>
  </si>
  <si>
    <t> -0.042 </t>
  </si>
  <si>
    <t> A.Paschke </t>
  </si>
  <si>
    <t> BBS 80 </t>
  </si>
  <si>
    <t>2447170.733 </t>
  </si>
  <si>
    <t> 10.01.1988 05:35 </t>
  </si>
  <si>
    <t> -0.069 </t>
  </si>
  <si>
    <t>2447849.520 </t>
  </si>
  <si>
    <t> 19.11.1989 00:28 </t>
  </si>
  <si>
    <t> -0.043 </t>
  </si>
  <si>
    <t> K.Seifert </t>
  </si>
  <si>
    <t>BAVM 56 </t>
  </si>
  <si>
    <t>2448533.341 </t>
  </si>
  <si>
    <t> 03.10.1991 20:11 </t>
  </si>
  <si>
    <t> -0.088 </t>
  </si>
  <si>
    <t> J.Csipes </t>
  </si>
  <si>
    <t>2448708.585 </t>
  </si>
  <si>
    <t> 27.03.1992 02:02 </t>
  </si>
  <si>
    <t> -0.063 </t>
  </si>
  <si>
    <t> S.Cook </t>
  </si>
  <si>
    <t>2449060.722 </t>
  </si>
  <si>
    <t> 14.03.1993 05:19 </t>
  </si>
  <si>
    <t> -0.066 </t>
  </si>
  <si>
    <t>2449472.378 </t>
  </si>
  <si>
    <t> 29.04.1994 21:04 </t>
  </si>
  <si>
    <t> -0.090 </t>
  </si>
  <si>
    <t> J.Polak </t>
  </si>
  <si>
    <t>2449472.389 </t>
  </si>
  <si>
    <t> 29.04.1994 21:20 </t>
  </si>
  <si>
    <t> -0.079 </t>
  </si>
  <si>
    <t> M.Rottenborn </t>
  </si>
  <si>
    <t>2449472.396 </t>
  </si>
  <si>
    <t> 29.04.1994 21:30 </t>
  </si>
  <si>
    <t> -0.072 </t>
  </si>
  <si>
    <t> M.Vetrovcova </t>
  </si>
  <si>
    <t>2449472.400 </t>
  </si>
  <si>
    <t> 29.04.1994 21:36 </t>
  </si>
  <si>
    <t> -0.068 </t>
  </si>
  <si>
    <t> M.Zibar </t>
  </si>
  <si>
    <t>2449545.518 </t>
  </si>
  <si>
    <t> 12.07.1994 00:25 </t>
  </si>
  <si>
    <t> -0.100 </t>
  </si>
  <si>
    <t> A.Kratochvil </t>
  </si>
  <si>
    <t>2449545.522 </t>
  </si>
  <si>
    <t> 12.07.1994 00:31 </t>
  </si>
  <si>
    <t> -0.096 </t>
  </si>
  <si>
    <t> P.Molik </t>
  </si>
  <si>
    <t>OEJV 0060 </t>
  </si>
  <si>
    <t>2449567.638 </t>
  </si>
  <si>
    <t> 03.08.1994 03:18 </t>
  </si>
  <si>
    <t> -0.095 </t>
  </si>
  <si>
    <t>2449569.319 </t>
  </si>
  <si>
    <t> 04.08.1994 19:39 </t>
  </si>
  <si>
    <t> -0.115 </t>
  </si>
  <si>
    <t>2449569.341 </t>
  </si>
  <si>
    <t> 04.08.1994 20:11 </t>
  </si>
  <si>
    <t> -0.093 </t>
  </si>
  <si>
    <t>2449574.430 </t>
  </si>
  <si>
    <t> 09.08.1994 22:19 </t>
  </si>
  <si>
    <t> -0.107 </t>
  </si>
  <si>
    <t> L.Honzik </t>
  </si>
  <si>
    <t>2449574.432 </t>
  </si>
  <si>
    <t> 09.08.1994 22:22 </t>
  </si>
  <si>
    <t> -0.105 </t>
  </si>
  <si>
    <t>2449574.445 </t>
  </si>
  <si>
    <t> 09.08.1994 22:40 </t>
  </si>
  <si>
    <t> -0.092 </t>
  </si>
  <si>
    <t>2449574.446 </t>
  </si>
  <si>
    <t> 09.08.1994 22:42 </t>
  </si>
  <si>
    <t> -0.091 </t>
  </si>
  <si>
    <t> J.Jira </t>
  </si>
  <si>
    <t>2449574.447 </t>
  </si>
  <si>
    <t> 09.08.1994 22:43 </t>
  </si>
  <si>
    <t> R.Cecil </t>
  </si>
  <si>
    <t>2449574.453 </t>
  </si>
  <si>
    <t> 09.08.1994 22:52 </t>
  </si>
  <si>
    <t> -0.084 </t>
  </si>
  <si>
    <t>2449591.454 </t>
  </si>
  <si>
    <t> 26.08.1994 22:53 </t>
  </si>
  <si>
    <t>2449620.367 </t>
  </si>
  <si>
    <t> 24.09.1994 20:48 </t>
  </si>
  <si>
    <t> -0.102 </t>
  </si>
  <si>
    <t>2449625.476 </t>
  </si>
  <si>
    <t> 29.09.1994 23:25 </t>
  </si>
  <si>
    <t>2449625.487 </t>
  </si>
  <si>
    <t> 29.09.1994 23:41 </t>
  </si>
  <si>
    <t> -0.085 </t>
  </si>
  <si>
    <t> M.Csukas </t>
  </si>
  <si>
    <t>2449630.580 </t>
  </si>
  <si>
    <t> 05.10.1994 01:55 </t>
  </si>
  <si>
    <t>2449659.497 </t>
  </si>
  <si>
    <t> 02.11.1994 23:55 </t>
  </si>
  <si>
    <t>2449688.417 </t>
  </si>
  <si>
    <t> 01.12.1994 22:00 </t>
  </si>
  <si>
    <t>2449770.0722 </t>
  </si>
  <si>
    <t> 21.02.1995 13:43 </t>
  </si>
  <si>
    <t> -0.0982 </t>
  </si>
  <si>
    <t> Y.Nakamura </t>
  </si>
  <si>
    <t>IBVS 4647 </t>
  </si>
  <si>
    <t>2449778.576 </t>
  </si>
  <si>
    <t> 02.03.1995 01:49 </t>
  </si>
  <si>
    <t>2449785.369 </t>
  </si>
  <si>
    <t> 08.03.1995 20:51 </t>
  </si>
  <si>
    <t> -0.112 </t>
  </si>
  <si>
    <t>2449843.237 </t>
  </si>
  <si>
    <t> 05.05.1995 17:41 </t>
  </si>
  <si>
    <t> -0.083 </t>
  </si>
  <si>
    <t>2449853.421 </t>
  </si>
  <si>
    <t> 15.05.1995 22:06 </t>
  </si>
  <si>
    <t> -0.106 </t>
  </si>
  <si>
    <t>2449909.568 </t>
  </si>
  <si>
    <t> 11.07.1995 01:37 </t>
  </si>
  <si>
    <t> -0.097 </t>
  </si>
  <si>
    <t>2449989.535 </t>
  </si>
  <si>
    <t> 29.09.1995 00:50 </t>
  </si>
  <si>
    <t>2450013.335 </t>
  </si>
  <si>
    <t> 22.10.1995 20:02 </t>
  </si>
  <si>
    <t> -0.101 </t>
  </si>
  <si>
    <t>2450464.131 </t>
  </si>
  <si>
    <t> 15.01.1997 15:08 </t>
  </si>
  <si>
    <t> K.Asada </t>
  </si>
  <si>
    <t>2450487.9460 </t>
  </si>
  <si>
    <t> 08.02.1997 10:42 </t>
  </si>
  <si>
    <t> -0.1129 </t>
  </si>
  <si>
    <t>2450857.0866 </t>
  </si>
  <si>
    <t> 12.02.1998 14:04 </t>
  </si>
  <si>
    <t> -0.1235 </t>
  </si>
  <si>
    <t> R.Sato </t>
  </si>
  <si>
    <t>2451151.3950 </t>
  </si>
  <si>
    <t> 03.12.1998 21:28 </t>
  </si>
  <si>
    <t> -0.1154 </t>
  </si>
  <si>
    <t> M.Drozdz </t>
  </si>
  <si>
    <t>IBVS 4877 </t>
  </si>
  <si>
    <t>2452369.4083 </t>
  </si>
  <si>
    <t> 04.04.2002 21:47 </t>
  </si>
  <si>
    <t> -0.1309 </t>
  </si>
  <si>
    <t> W.Quester </t>
  </si>
  <si>
    <t>BAVM 158 </t>
  </si>
  <si>
    <t>2452927.3830 </t>
  </si>
  <si>
    <t> 14.10.2003 21:11 </t>
  </si>
  <si>
    <t> -0.1359 </t>
  </si>
  <si>
    <t> Brauner&amp;Strunk </t>
  </si>
  <si>
    <t>BAVM 172 </t>
  </si>
  <si>
    <t>2453543.1916 </t>
  </si>
  <si>
    <t> 21.06.2005 16:35 </t>
  </si>
  <si>
    <t> -0.1464 </t>
  </si>
  <si>
    <t> C.-H.Kim et al. </t>
  </si>
  <si>
    <t>IBVS 5694 </t>
  </si>
  <si>
    <t>2453680.9835 </t>
  </si>
  <si>
    <t> 06.11.2005 11:36 </t>
  </si>
  <si>
    <t> -0.1482 </t>
  </si>
  <si>
    <t>2454298.49360 </t>
  </si>
  <si>
    <t> 16.07.2007 23:50 </t>
  </si>
  <si>
    <t> -0.15835 </t>
  </si>
  <si>
    <t>C </t>
  </si>
  <si>
    <t> R.Kocián </t>
  </si>
  <si>
    <t>OEJV 0074 </t>
  </si>
  <si>
    <t>2454895.5959 </t>
  </si>
  <si>
    <t> 05.03.2009 02:18 </t>
  </si>
  <si>
    <t> -0.1624 </t>
  </si>
  <si>
    <t>ns</t>
  </si>
  <si>
    <t> JAAVSO 38;85 </t>
  </si>
  <si>
    <t>2454924.5153 </t>
  </si>
  <si>
    <t> 03.04.2009 00:22 </t>
  </si>
  <si>
    <t> -0.1627 </t>
  </si>
  <si>
    <t>-U;-I</t>
  </si>
  <si>
    <t> M.Rätz &amp; K.Rätz </t>
  </si>
  <si>
    <t>BAVM 214 </t>
  </si>
  <si>
    <t>2454936.4233 </t>
  </si>
  <si>
    <t> 14.04.2009 22:09 </t>
  </si>
  <si>
    <t>12494</t>
  </si>
  <si>
    <t> -0.1628 </t>
  </si>
  <si>
    <t>B</t>
  </si>
  <si>
    <t> F.Agerer </t>
  </si>
  <si>
    <t>BAVM 209 </t>
  </si>
  <si>
    <t>2454936.4248 </t>
  </si>
  <si>
    <t> 14.04.2009 22:11 </t>
  </si>
  <si>
    <t> -0.1613 </t>
  </si>
  <si>
    <t>2455157.5705 </t>
  </si>
  <si>
    <t> 22.11.2009 01:41 </t>
  </si>
  <si>
    <t>12624</t>
  </si>
  <si>
    <t> -0.1660 </t>
  </si>
  <si>
    <t> JAAVSO 38;120 </t>
  </si>
  <si>
    <t>2455397.4324 </t>
  </si>
  <si>
    <t> 19.07.2010 22:22 </t>
  </si>
  <si>
    <t>12765</t>
  </si>
  <si>
    <t> -0.1674 </t>
  </si>
  <si>
    <t>o</t>
  </si>
  <si>
    <t> H.Jungbluth </t>
  </si>
  <si>
    <t>2455784.448 </t>
  </si>
  <si>
    <t> 10.08.2011 22:45 </t>
  </si>
  <si>
    <t>12992.5</t>
  </si>
  <si>
    <t> -0.165 </t>
  </si>
  <si>
    <t>OEJV 0142 </t>
  </si>
  <si>
    <t>2456431.7247 </t>
  </si>
  <si>
    <t> 19.05.2013 05:23 </t>
  </si>
  <si>
    <t>13373</t>
  </si>
  <si>
    <t> -0.1789 </t>
  </si>
  <si>
    <t> JAAVSO 41;328 </t>
  </si>
  <si>
    <t>2456734.5302 </t>
  </si>
  <si>
    <t> 18.03.2014 00:43 </t>
  </si>
  <si>
    <t>13551</t>
  </si>
  <si>
    <t> -0.1794 </t>
  </si>
  <si>
    <t>-I</t>
  </si>
  <si>
    <t>BAVM 238 </t>
  </si>
  <si>
    <t>2419487.850 </t>
  </si>
  <si>
    <t> 26.03.1912 08:24 </t>
  </si>
  <si>
    <t> Davidson </t>
  </si>
  <si>
    <t>2421219.685 </t>
  </si>
  <si>
    <t> 22.12.1916 04:26 </t>
  </si>
  <si>
    <t> 0.043 </t>
  </si>
  <si>
    <t> Martin &amp; Plummer </t>
  </si>
  <si>
    <t>2422609.476 </t>
  </si>
  <si>
    <t> 11.10.1920 23:25 </t>
  </si>
  <si>
    <t> W.Hassenstein </t>
  </si>
  <si>
    <t>2422888.448 </t>
  </si>
  <si>
    <t> 17.07.1921 22:45 </t>
  </si>
  <si>
    <t>2422922.481 </t>
  </si>
  <si>
    <t> 20.08.1921 23:32 </t>
  </si>
  <si>
    <t> -0.020 </t>
  </si>
  <si>
    <t>2423019.451 </t>
  </si>
  <si>
    <t> 25.11.1921 22:49 </t>
  </si>
  <si>
    <t>2423757.735 </t>
  </si>
  <si>
    <t> 04.12.1923 05:38 </t>
  </si>
  <si>
    <t> -0.035 </t>
  </si>
  <si>
    <t> J.Gadomski </t>
  </si>
  <si>
    <t>2423912.563 </t>
  </si>
  <si>
    <t> 07.05.1924 01:30 </t>
  </si>
  <si>
    <t> R.S.Dugan </t>
  </si>
  <si>
    <t>2424009.53 </t>
  </si>
  <si>
    <t> 12.08.1924 00:43 </t>
  </si>
  <si>
    <t> -0.01 </t>
  </si>
  <si>
    <t> Henz </t>
  </si>
  <si>
    <t>2424232.383 </t>
  </si>
  <si>
    <t> 22.03.1925 21:11 </t>
  </si>
  <si>
    <t> -0.010 </t>
  </si>
  <si>
    <t> Beyer </t>
  </si>
  <si>
    <t>2424249.400 </t>
  </si>
  <si>
    <t> 08.04.1925 21:36 </t>
  </si>
  <si>
    <t>2424266.406 </t>
  </si>
  <si>
    <t> 25.04.1925 21:44 </t>
  </si>
  <si>
    <t> Ellsworth </t>
  </si>
  <si>
    <t>2424283.432 </t>
  </si>
  <si>
    <t> 12.05.1925 22:22 </t>
  </si>
  <si>
    <t> 0.005 </t>
  </si>
  <si>
    <t>2424550.496 </t>
  </si>
  <si>
    <t> 03.02.1926 23:54 </t>
  </si>
  <si>
    <t>2424623.652 </t>
  </si>
  <si>
    <t> 18.04.1926 03:38 </t>
  </si>
  <si>
    <t>2424657.668 </t>
  </si>
  <si>
    <t> 22.05.1926 04:01 </t>
  </si>
  <si>
    <t>2424769.941 </t>
  </si>
  <si>
    <t> 11.09.1926 10:35 </t>
  </si>
  <si>
    <t> -0.017 </t>
  </si>
  <si>
    <t> Nielsen </t>
  </si>
  <si>
    <t>2424769.946 </t>
  </si>
  <si>
    <t> 11.09.1926 10:42 </t>
  </si>
  <si>
    <t>2424921.3537 </t>
  </si>
  <si>
    <t> 09.02.1927 20:29 </t>
  </si>
  <si>
    <t> -0.0077 </t>
  </si>
  <si>
    <t> Gummelt </t>
  </si>
  <si>
    <t>2424936.669 </t>
  </si>
  <si>
    <t> 25.02.1927 04:03 </t>
  </si>
  <si>
    <t> -0.003 </t>
  </si>
  <si>
    <t>2424999.606 </t>
  </si>
  <si>
    <t> 29.04.1927 02:32 </t>
  </si>
  <si>
    <t> -0.009 </t>
  </si>
  <si>
    <t>2425021.715 </t>
  </si>
  <si>
    <t> 21.05.1927 05:09 </t>
  </si>
  <si>
    <t>2425103.372 </t>
  </si>
  <si>
    <t> 10.08.1927 20:55 </t>
  </si>
  <si>
    <t>2425212.270 </t>
  </si>
  <si>
    <t> 27.11.1927 18:28 </t>
  </si>
  <si>
    <t> 0.011 </t>
  </si>
  <si>
    <t> J.Mergentaler </t>
  </si>
  <si>
    <t>2425324.540 </t>
  </si>
  <si>
    <t> 19.03.1928 00:57 </t>
  </si>
  <si>
    <t>2425557.586 </t>
  </si>
  <si>
    <t> 07.11.1928 02:03 </t>
  </si>
  <si>
    <t> -0.008 </t>
  </si>
  <si>
    <t> P.Ahnert </t>
  </si>
  <si>
    <t>2425574.595 </t>
  </si>
  <si>
    <t> 24.11.1928 02:16 </t>
  </si>
  <si>
    <t>2425855.280 </t>
  </si>
  <si>
    <t> 31.08.1929 18:43 </t>
  </si>
  <si>
    <t>2426947.430 </t>
  </si>
  <si>
    <t> 27.08.1932 22:19 </t>
  </si>
  <si>
    <t> E.Warmbier </t>
  </si>
  <si>
    <t>2427624.485 </t>
  </si>
  <si>
    <t> 05.07.1934 23:38 </t>
  </si>
  <si>
    <t> K.Himpel </t>
  </si>
  <si>
    <t>2427908.576 </t>
  </si>
  <si>
    <t> 16.04.1935 01:49 </t>
  </si>
  <si>
    <t> A.Kwiek </t>
  </si>
  <si>
    <t>2427915.377 </t>
  </si>
  <si>
    <t> 22.04.1935 21:02 </t>
  </si>
  <si>
    <t>2427920.503 </t>
  </si>
  <si>
    <t> 28.04.1935 00:04 </t>
  </si>
  <si>
    <t> 0.001 </t>
  </si>
  <si>
    <t>2427927.303 </t>
  </si>
  <si>
    <t> 04.05.1935 19:16 </t>
  </si>
  <si>
    <t>2427932.408 </t>
  </si>
  <si>
    <t> 09.05.1935 21:47 </t>
  </si>
  <si>
    <t>2427937.500 </t>
  </si>
  <si>
    <t> 15.05.1935 00:00 </t>
  </si>
  <si>
    <t>2427944.324 </t>
  </si>
  <si>
    <t> 21.05.1935 19:46 </t>
  </si>
  <si>
    <t>2427961.312 </t>
  </si>
  <si>
    <t> 07.06.1935 19:29 </t>
  </si>
  <si>
    <t>2432646.300 </t>
  </si>
  <si>
    <t> 04.04.1948 19:12 </t>
  </si>
  <si>
    <t> A.Szczepanowska </t>
  </si>
  <si>
    <t>2433003.562 </t>
  </si>
  <si>
    <t> 28.03.1949 01:29 </t>
  </si>
  <si>
    <t>2433187.289 </t>
  </si>
  <si>
    <t> 27.09.1949 18:56 </t>
  </si>
  <si>
    <t> 0.003 </t>
  </si>
  <si>
    <t>2433362.492 </t>
  </si>
  <si>
    <t> 21.03.1950 23:48 </t>
  </si>
  <si>
    <t>2433457.762 </t>
  </si>
  <si>
    <t> 25.06.1950 06:17 </t>
  </si>
  <si>
    <t> Nason &amp; Moore </t>
  </si>
  <si>
    <t>2433476.500 </t>
  </si>
  <si>
    <t> 14.07.1950 00:00 </t>
  </si>
  <si>
    <t> 0.017 </t>
  </si>
  <si>
    <t> E.Pocher </t>
  </si>
  <si>
    <t>2433682.315 </t>
  </si>
  <si>
    <t> 04.02.1951 19:33 </t>
  </si>
  <si>
    <t>2433823.518 </t>
  </si>
  <si>
    <t> 26.06.1951 00:25 </t>
  </si>
  <si>
    <t> -0.001 </t>
  </si>
  <si>
    <t>2433891.506 </t>
  </si>
  <si>
    <t> 02.09.1951 00:08 </t>
  </si>
  <si>
    <t> A.Jahn </t>
  </si>
  <si>
    <t>2434888.445 </t>
  </si>
  <si>
    <t> 25.05.1954 22:40 </t>
  </si>
  <si>
    <t> A.Wroblewski </t>
  </si>
  <si>
    <t>2435298.411 </t>
  </si>
  <si>
    <t> 09.07.1955 21:51 </t>
  </si>
  <si>
    <t> J.Müller </t>
  </si>
  <si>
    <t>2435298.413 </t>
  </si>
  <si>
    <t> 09.07.1955 21:54 </t>
  </si>
  <si>
    <t> R.Rudolph </t>
  </si>
  <si>
    <t>2435332.410 </t>
  </si>
  <si>
    <t> 12.08.1955 21:50 </t>
  </si>
  <si>
    <t> -0.036 </t>
  </si>
  <si>
    <t>2435332.411 </t>
  </si>
  <si>
    <t> 12.08.1955 21:51 </t>
  </si>
  <si>
    <t>2435953.347 </t>
  </si>
  <si>
    <t> 24.04.1957 20:19 </t>
  </si>
  <si>
    <t> F.Dörr </t>
  </si>
  <si>
    <t>2436106.453 </t>
  </si>
  <si>
    <t> 24.09.1957 22:52 </t>
  </si>
  <si>
    <t>2436106.454 </t>
  </si>
  <si>
    <t> 24.09.1957 22:53 </t>
  </si>
  <si>
    <t> -0.019 </t>
  </si>
  <si>
    <t>2436111.559 </t>
  </si>
  <si>
    <t> 30.09.1957 01:24 </t>
  </si>
  <si>
    <t>2436111.561 </t>
  </si>
  <si>
    <t> 30.09.1957 01:27 </t>
  </si>
  <si>
    <t>2436111.563 </t>
  </si>
  <si>
    <t> 30.09.1957 01:30 </t>
  </si>
  <si>
    <t>2436232.325 </t>
  </si>
  <si>
    <t> 28.01.1958 19:48 </t>
  </si>
  <si>
    <t> -0.033 </t>
  </si>
  <si>
    <t>2436232.330 </t>
  </si>
  <si>
    <t> 28.01.1958 19:55 </t>
  </si>
  <si>
    <t>2436288.472 </t>
  </si>
  <si>
    <t> 25.03.1958 23:19 </t>
  </si>
  <si>
    <t> W.Grauenhorst </t>
  </si>
  <si>
    <t>2436288.475 </t>
  </si>
  <si>
    <t> 25.03.1958 23:24 </t>
  </si>
  <si>
    <t>2436453.492 </t>
  </si>
  <si>
    <t> 06.09.1958 23:48 </t>
  </si>
  <si>
    <t>2436453.496 </t>
  </si>
  <si>
    <t> 06.09.1958 23:54 </t>
  </si>
  <si>
    <t>2436482.380 </t>
  </si>
  <si>
    <t> 05.10.1958 21:07 </t>
  </si>
  <si>
    <t>2436841.366 </t>
  </si>
  <si>
    <t> 29.09.1959 20:47 </t>
  </si>
  <si>
    <t>2437933.510 </t>
  </si>
  <si>
    <t> 26.09.1962 00:14 </t>
  </si>
  <si>
    <t> -0.006 </t>
  </si>
  <si>
    <t> P.Hoffmann </t>
  </si>
  <si>
    <t>2438935.470 </t>
  </si>
  <si>
    <t> 23.06.1965 23:16 </t>
  </si>
  <si>
    <t>2438935.476 </t>
  </si>
  <si>
    <t> 23.06.1965 23:25 </t>
  </si>
  <si>
    <t> K.Blume </t>
  </si>
  <si>
    <t>2438952.487 </t>
  </si>
  <si>
    <t> 10.07.1965 23:41 </t>
  </si>
  <si>
    <t>2439015.443 </t>
  </si>
  <si>
    <t> 11.09.1965 22:37 </t>
  </si>
  <si>
    <t>2439027.357 </t>
  </si>
  <si>
    <t> 23.09.1965 20:34 </t>
  </si>
  <si>
    <t>2440483.517 </t>
  </si>
  <si>
    <t> 19.09.1969 00:24 </t>
  </si>
  <si>
    <t> -0.034 </t>
  </si>
  <si>
    <t> M.Fernandes </t>
  </si>
  <si>
    <t>2440837.367 </t>
  </si>
  <si>
    <t> 07.09.1970 20:48 </t>
  </si>
  <si>
    <t> -0.025 </t>
  </si>
  <si>
    <t>2440837.377 </t>
  </si>
  <si>
    <t> 07.09.1970 21:02 </t>
  </si>
  <si>
    <t>2440837.383 </t>
  </si>
  <si>
    <t> 07.09.1970 21:11 </t>
  </si>
  <si>
    <t>2440951.358 </t>
  </si>
  <si>
    <t> 30.12.1970 20:35 </t>
  </si>
  <si>
    <t> W.Bischof </t>
  </si>
  <si>
    <t>2446114.341 </t>
  </si>
  <si>
    <t> 17.02.1985 20:11 </t>
  </si>
  <si>
    <t>2446136.442 </t>
  </si>
  <si>
    <t> 11.03.1985 22:36 </t>
  </si>
  <si>
    <t> I.Middlemist </t>
  </si>
  <si>
    <t>2449416.2530 </t>
  </si>
  <si>
    <t> 04.03.1994 18:04 </t>
  </si>
  <si>
    <t> -0.0766 </t>
  </si>
  <si>
    <t>2449545.512 </t>
  </si>
  <si>
    <t> 12.07.1994 00:17 </t>
  </si>
  <si>
    <t> J.Kovarik </t>
  </si>
  <si>
    <t>2449933.3880 </t>
  </si>
  <si>
    <t> 03.08.1995 21:18 </t>
  </si>
  <si>
    <t> -0.0936 </t>
  </si>
  <si>
    <t>2449933.4050 </t>
  </si>
  <si>
    <t> 03.08.1995 21:43 </t>
  </si>
  <si>
    <t>2449977.6350 </t>
  </si>
  <si>
    <t> 17.09.1995 03:14 </t>
  </si>
  <si>
    <t> -0.0767 </t>
  </si>
  <si>
    <t>2450151.123 </t>
  </si>
  <si>
    <t> 08.03.1996 14:57 </t>
  </si>
  <si>
    <t>2450314.4390 </t>
  </si>
  <si>
    <t> 18.08.1996 22:32 </t>
  </si>
  <si>
    <t> -0.1019 </t>
  </si>
  <si>
    <t>2450387.591 </t>
  </si>
  <si>
    <t> 31.10.1996 02:11 </t>
  </si>
  <si>
    <t>2450410.5766 </t>
  </si>
  <si>
    <t> 23.11.1996 01:50 </t>
  </si>
  <si>
    <t> -0.0797 </t>
  </si>
  <si>
    <t> L.Barinova </t>
  </si>
  <si>
    <t>2450523.677 </t>
  </si>
  <si>
    <t> 16.03.1997 04:14 </t>
  </si>
  <si>
    <t>2450855.3903 </t>
  </si>
  <si>
    <t> 10.02.1998 21:22 </t>
  </si>
  <si>
    <t> -0.1187 </t>
  </si>
  <si>
    <t>2450921.751 </t>
  </si>
  <si>
    <t> 18.04.1998 06:01 </t>
  </si>
  <si>
    <t> -0.103 </t>
  </si>
  <si>
    <t>2450950.668 </t>
  </si>
  <si>
    <t> 17.05.1998 04:01 </t>
  </si>
  <si>
    <t>2450957.446 </t>
  </si>
  <si>
    <t> 23.05.1998 22:42 </t>
  </si>
  <si>
    <t> -0.132 </t>
  </si>
  <si>
    <t> R.Meyer </t>
  </si>
  <si>
    <t>2450984.696 </t>
  </si>
  <si>
    <t> 20.06.1998 04:42 </t>
  </si>
  <si>
    <t>2451110.568 </t>
  </si>
  <si>
    <t> 24.10.1998 01:37 </t>
  </si>
  <si>
    <t>2451185.405 </t>
  </si>
  <si>
    <t> 06.01.1999 21:43 </t>
  </si>
  <si>
    <t> -0.129 </t>
  </si>
  <si>
    <t>2451197.306 </t>
  </si>
  <si>
    <t> 18.01.1999 19:20 </t>
  </si>
  <si>
    <t> -0.136 </t>
  </si>
  <si>
    <t>2451282.351 </t>
  </si>
  <si>
    <t> 13.04.1999 20:25 </t>
  </si>
  <si>
    <t> -0.149 </t>
  </si>
  <si>
    <t> S.Foglia </t>
  </si>
  <si>
    <t>2451316.4241 </t>
  </si>
  <si>
    <t> 17.05.1999 22:10 </t>
  </si>
  <si>
    <t> -0.0986 </t>
  </si>
  <si>
    <t> M.Haltuf </t>
  </si>
  <si>
    <t>2451411.667 </t>
  </si>
  <si>
    <t> 21.08.1999 04:00 </t>
  </si>
  <si>
    <t> -0.121 </t>
  </si>
  <si>
    <t>2451411.684 </t>
  </si>
  <si>
    <t> 21.08.1999 04:24 </t>
  </si>
  <si>
    <t> -0.104 </t>
  </si>
  <si>
    <t>2451413.364 </t>
  </si>
  <si>
    <t> 22.08.1999 20:44 </t>
  </si>
  <si>
    <t> -0.125 </t>
  </si>
  <si>
    <t>2451460.999 </t>
  </si>
  <si>
    <t> 09.10.1999 11:58 </t>
  </si>
  <si>
    <t> -0.122 </t>
  </si>
  <si>
    <t> M.Sato </t>
  </si>
  <si>
    <t>2451498.433 </t>
  </si>
  <si>
    <t> 15.11.1999 22:23 </t>
  </si>
  <si>
    <t> -0.114 </t>
  </si>
  <si>
    <t>2451680.443 </t>
  </si>
  <si>
    <t> 15.05.2000 22:37 </t>
  </si>
  <si>
    <t> -0.127 </t>
  </si>
  <si>
    <t>2451731.454 </t>
  </si>
  <si>
    <t> 05.07.2000 22:53 </t>
  </si>
  <si>
    <t> -0.151 </t>
  </si>
  <si>
    <t>2451789.324 </t>
  </si>
  <si>
    <t> 01.09.2000 19:46 </t>
  </si>
  <si>
    <t> -0.120 </t>
  </si>
  <si>
    <t>2451925.410 </t>
  </si>
  <si>
    <t> 15.01.2001 21:50 </t>
  </si>
  <si>
    <t>2451986.664 </t>
  </si>
  <si>
    <t> 18.03.2001 03:56 </t>
  </si>
  <si>
    <t>2452042.796 </t>
  </si>
  <si>
    <t> 13.05.2001 07:06 </t>
  </si>
  <si>
    <t>2452267.344 </t>
  </si>
  <si>
    <t> 23.12.2001 20:15 </t>
  </si>
  <si>
    <t> -0.126 </t>
  </si>
  <si>
    <t>2452609.263 </t>
  </si>
  <si>
    <t> 30.11.2002 18:18 </t>
  </si>
  <si>
    <t> -0.139 </t>
  </si>
  <si>
    <t>2452648.394 </t>
  </si>
  <si>
    <t> 08.01.2003 21:27 </t>
  </si>
  <si>
    <t> -0.135 </t>
  </si>
  <si>
    <t>2452966.522 </t>
  </si>
  <si>
    <t> 23.11.2003 00:31 </t>
  </si>
  <si>
    <t> -0.124 </t>
  </si>
  <si>
    <t> G.Chaple </t>
  </si>
  <si>
    <t>2453007.347 </t>
  </si>
  <si>
    <t> 02.01.2004 20:19 </t>
  </si>
  <si>
    <t>2453204.6673 </t>
  </si>
  <si>
    <t> 18.07.2004 04:00 </t>
  </si>
  <si>
    <t> -0.1403 </t>
  </si>
  <si>
    <t>2453267.612 </t>
  </si>
  <si>
    <t> 19.09.2004 02:41 </t>
  </si>
  <si>
    <t> -0.138 </t>
  </si>
  <si>
    <t>2453917.443 </t>
  </si>
  <si>
    <t> 30.06.2006 22:37 </t>
  </si>
  <si>
    <t> -0.150 </t>
  </si>
  <si>
    <t>2453995.698 </t>
  </si>
  <si>
    <t> 17.09.2006 04:45 </t>
  </si>
  <si>
    <t> -0.148 </t>
  </si>
  <si>
    <t>2454385.247 </t>
  </si>
  <si>
    <t> 11.10.2007 17:55 </t>
  </si>
  <si>
    <t> -0.164 </t>
  </si>
  <si>
    <t> M.Yutaka </t>
  </si>
  <si>
    <t>2455132.059 </t>
  </si>
  <si>
    <t> 27.10.2009 13:24 </t>
  </si>
  <si>
    <t>12609</t>
  </si>
  <si>
    <t> -0.160 </t>
  </si>
  <si>
    <t> K.Kanai </t>
  </si>
  <si>
    <t>2455346.3990 </t>
  </si>
  <si>
    <t> 29.05.2010 21:34 </t>
  </si>
  <si>
    <t>12735</t>
  </si>
  <si>
    <t>R</t>
  </si>
  <si>
    <t>OEJV 0137 </t>
  </si>
  <si>
    <t>2455887.3619 </t>
  </si>
  <si>
    <t> 21.11.2011 20:41 </t>
  </si>
  <si>
    <t>13053</t>
  </si>
  <si>
    <t> -0.1713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</si>
  <si>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</si>
  <si>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</si>
  <si>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</si>
  <si>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</si>
  <si>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</si>
  <si>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</si>
  <si>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</si>
  <si>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</si>
  <si>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</si>
  <si>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</si>
  <si>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</si>
  <si>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</si>
  <si>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</si>
  <si>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</si>
  <si>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</si>
  <si>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</si>
  <si>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</si>
  <si>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</si>
  <si>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</si>
  <si>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</si>
  <si>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</si>
  <si>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</si>
  <si>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</si>
  <si>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</si>
  <si>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</si>
  <si>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</si>
  <si>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</si>
  <si>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</si>
  <si>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</si>
  <si>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</si>
  <si>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</si>
  <si>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</si>
  <si>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</si>
  <si>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</si>
  <si>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</si>
  <si>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</si>
  <si>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</si>
  <si>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</si>
  <si>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</si>
  <si>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</si>
  <si>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</si>
  <si>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</si>
  <si>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</si>
  <si>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</si>
  <si>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</si>
  <si>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</si>
  <si>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</si>
  <si>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</si>
  <si>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</si>
  <si>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</si>
  <si>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</si>
  <si>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</si>
  <si>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</si>
  <si>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</si>
  <si>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</si>
  <si>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</si>
  <si>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</si>
  <si>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</si>
  <si>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</si>
  <si>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</si>
  <si>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</si>
  <si>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</si>
  <si>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</si>
  <si>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</si>
  <si>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</si>
  <si>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</si>
  <si>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</si>
  <si>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</si>
  <si>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</si>
  <si>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</si>
  <si>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</si>
  <si>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</si>
  <si>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108</t>
  </si>
  <si>
    <t>JAVSO 49, 256</t>
  </si>
  <si>
    <t>JBAV, 55</t>
  </si>
  <si>
    <t>JBAV, 60</t>
  </si>
  <si>
    <t>JAAVSO, 50, 255</t>
  </si>
  <si>
    <t>JAAVSO 51, 138</t>
  </si>
  <si>
    <t>JBAV, 76</t>
  </si>
  <si>
    <t>JBAV, 79</t>
  </si>
  <si>
    <t>JAAVSO52#1</t>
  </si>
  <si>
    <t xml:space="preserve">Mag </t>
  </si>
  <si>
    <t>Next ToM-P</t>
  </si>
  <si>
    <t>Next ToM-S</t>
  </si>
  <si>
    <t>8.51-9.59</t>
  </si>
  <si>
    <t>VSX</t>
  </si>
  <si>
    <t>BAD?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</si>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</sst>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69" formatCode="d/mm/yyyy;@"/>
    <numFmt numFmtId="170" formatCode="0.0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</cellStyleXfs>
  <cellXfs count="12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0" fillId="0" borderId="4" xfId="0" applyBorder="1" applyAlignment="1"/>
    <xf numFmtId="0" fontId="7" fillId="0" borderId="0" xfId="0" applyFont="1">
      <alignment vertical="top"/>
    </xf>
    <xf numFmtId="0" fontId="5" fillId="0" borderId="0" xfId="0" applyFo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>
      <alignment vertical="top"/>
    </xf>
    <xf numFmtId="0" fontId="9" fillId="0" borderId="0" xfId="0" applyFont="1" applyAlignment="1">
      <alignment horizontal="left"/>
    </xf>
    <xf numFmtId="0" fontId="9" fillId="0" borderId="0" xfId="0" applyFont="1">
      <alignment vertical="top"/>
    </xf>
    <xf numFmtId="0" fontId="3" fillId="0" borderId="8" xfId="0" applyFont="1" applyBorder="1" applyAlignment="1"/>
    <xf numFmtId="0" fontId="3" fillId="0" borderId="9" xfId="0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165" fontId="9" fillId="0" borderId="0" xfId="0" applyNumberFormat="1" applyFont="1">
      <alignment vertical="top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>
      <alignment vertical="top"/>
    </xf>
    <xf numFmtId="0" fontId="4" fillId="0" borderId="0" xfId="0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4" fillId="2" borderId="18" xfId="0" applyFont="1" applyFill="1" applyBorder="1" applyAlignment="1">
      <alignment horizontal="left" vertical="top" wrapText="1" indent="1"/>
    </xf>
    <xf numFmtId="0" fontId="4" fillId="2" borderId="18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right" vertical="top" wrapText="1"/>
    </xf>
    <xf numFmtId="0" fontId="16" fillId="2" borderId="18" xfId="5" applyNumberForma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3" fillId="0" borderId="0" xfId="0" applyFont="1">
      <alignment vertical="top"/>
    </xf>
    <xf numFmtId="0" fontId="12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12" xfId="0" applyFont="1" applyBorder="1">
      <alignment vertical="top"/>
    </xf>
    <xf numFmtId="0" fontId="6" fillId="0" borderId="13" xfId="0" applyFont="1" applyBorder="1">
      <alignment vertical="top"/>
    </xf>
    <xf numFmtId="0" fontId="9" fillId="0" borderId="5" xfId="0" applyFont="1" applyBorder="1">
      <alignment vertical="top"/>
    </xf>
    <xf numFmtId="167" fontId="9" fillId="0" borderId="5" xfId="0" applyNumberFormat="1" applyFont="1" applyBorder="1" applyAlignment="1">
      <alignment horizontal="center"/>
    </xf>
    <xf numFmtId="168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4" xfId="0" applyFont="1" applyBorder="1">
      <alignment vertical="top"/>
    </xf>
    <xf numFmtId="0" fontId="6" fillId="0" borderId="15" xfId="0" applyFont="1" applyBorder="1">
      <alignment vertical="top"/>
    </xf>
    <xf numFmtId="0" fontId="9" fillId="0" borderId="6" xfId="0" applyFont="1" applyBorder="1">
      <alignment vertical="top"/>
    </xf>
    <xf numFmtId="167" fontId="9" fillId="0" borderId="6" xfId="0" applyNumberFormat="1" applyFont="1" applyBorder="1" applyAlignment="1">
      <alignment horizontal="center"/>
    </xf>
    <xf numFmtId="0" fontId="3" fillId="0" borderId="16" xfId="0" applyFont="1" applyBorder="1">
      <alignment vertical="top"/>
    </xf>
    <xf numFmtId="0" fontId="6" fillId="0" borderId="17" xfId="0" applyFont="1" applyBorder="1">
      <alignment vertical="top"/>
    </xf>
    <xf numFmtId="0" fontId="9" fillId="0" borderId="7" xfId="0" applyFont="1" applyBorder="1">
      <alignment vertical="top"/>
    </xf>
    <xf numFmtId="167" fontId="9" fillId="0" borderId="7" xfId="0" applyNumberFormat="1" applyFont="1" applyBorder="1" applyAlignment="1">
      <alignment horizontal="center"/>
    </xf>
    <xf numFmtId="0" fontId="12" fillId="0" borderId="2" xfId="0" applyFont="1" applyBorder="1">
      <alignment vertical="top"/>
    </xf>
    <xf numFmtId="0" fontId="0" fillId="0" borderId="2" xfId="0" applyBorder="1">
      <alignment vertical="top"/>
    </xf>
    <xf numFmtId="0" fontId="6" fillId="0" borderId="0" xfId="0" applyFont="1">
      <alignment vertical="top"/>
    </xf>
    <xf numFmtId="167" fontId="9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0" fontId="18" fillId="0" borderId="0" xfId="0" applyFont="1">
      <alignment vertical="top"/>
    </xf>
    <xf numFmtId="168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5" fillId="0" borderId="0" xfId="0" applyFo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19" fillId="0" borderId="0" xfId="0" applyFont="1">
      <alignment vertical="top"/>
    </xf>
    <xf numFmtId="0" fontId="7" fillId="0" borderId="2" xfId="0" applyFont="1" applyBorder="1" applyAlignment="1">
      <alignment horizontal="center"/>
    </xf>
    <xf numFmtId="0" fontId="5" fillId="3" borderId="1" xfId="0" applyFont="1" applyFill="1" applyBorder="1">
      <alignment vertical="top"/>
    </xf>
    <xf numFmtId="0" fontId="9" fillId="0" borderId="19" xfId="0" applyFont="1" applyBorder="1">
      <alignment vertical="top"/>
    </xf>
    <xf numFmtId="0" fontId="3" fillId="0" borderId="1" xfId="0" applyFont="1" applyBorder="1">
      <alignment vertical="top"/>
    </xf>
    <xf numFmtId="169" fontId="0" fillId="0" borderId="0" xfId="0" applyNumberFormat="1" applyAlignme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3" fontId="21" fillId="0" borderId="0" xfId="9" applyFont="1" applyBorder="1"/>
    <xf numFmtId="170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70" fontId="21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0" fillId="0" borderId="20" xfId="0" applyBorder="1" applyAlignment="1"/>
    <xf numFmtId="0" fontId="22" fillId="0" borderId="23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  <xf numFmtId="0" fontId="0" fillId="4" borderId="21" xfId="0" applyFill="1" applyBorder="1" applyAlignment="1">
      <alignment horizontal="right" vertical="center"/>
    </xf>
    <xf numFmtId="0" fontId="0" fillId="4" borderId="22" xfId="0" applyFill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22" fontId="23" fillId="0" borderId="24" xfId="0" applyNumberFormat="1" applyFont="1" applyBorder="1" applyAlignment="1">
      <alignment horizontal="right" vertical="center"/>
    </xf>
    <xf numFmtId="22" fontId="23" fillId="0" borderId="26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170" fontId="21" fillId="0" borderId="0" xfId="0" applyNumberFormat="1" applyFont="1" applyAlignment="1" applyProtection="1">
      <alignment horizontal="left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82058011979271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8095158317976"/>
          <c:y val="0.12683504184618433"/>
          <c:w val="0.81743854358630708"/>
          <c:h val="0.6750540616385215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Active!$H$21:$H$2590</c:f>
              <c:numCache>
                <c:formatCode>General</c:formatCode>
                <c:ptCount val="2570"/>
                <c:pt idx="0">
                  <c:v>-0.27361560000281315</c:v>
                </c:pt>
                <c:pt idx="1">
                  <c:v>-0.19648880000022473</c:v>
                </c:pt>
                <c:pt idx="2">
                  <c:v>-0.23474460000215913</c:v>
                </c:pt>
                <c:pt idx="3">
                  <c:v>-0.24927820000084466</c:v>
                </c:pt>
                <c:pt idx="4">
                  <c:v>-0.23902620000080788</c:v>
                </c:pt>
                <c:pt idx="5">
                  <c:v>-0.2338579999996</c:v>
                </c:pt>
                <c:pt idx="6">
                  <c:v>-0.24348960000133957</c:v>
                </c:pt>
                <c:pt idx="7">
                  <c:v>-0.21899300000222865</c:v>
                </c:pt>
                <c:pt idx="8">
                  <c:v>-0.21682480000163196</c:v>
                </c:pt>
                <c:pt idx="9">
                  <c:v>-0.21282419999988633</c:v>
                </c:pt>
                <c:pt idx="10">
                  <c:v>-0.20719820000158506</c:v>
                </c:pt>
                <c:pt idx="11">
                  <c:v>-0.21257220000188681</c:v>
                </c:pt>
                <c:pt idx="12">
                  <c:v>-0.197946200001752</c:v>
                </c:pt>
                <c:pt idx="13">
                  <c:v>-0.21251800000391086</c:v>
                </c:pt>
                <c:pt idx="14">
                  <c:v>-0.20542620000560419</c:v>
                </c:pt>
                <c:pt idx="15">
                  <c:v>-0.2121742000017548</c:v>
                </c:pt>
                <c:pt idx="16">
                  <c:v>-0.21424260000276263</c:v>
                </c:pt>
                <c:pt idx="17">
                  <c:v>-0.20924260000174399</c:v>
                </c:pt>
                <c:pt idx="18">
                  <c:v>-0.20277120000173454</c:v>
                </c:pt>
                <c:pt idx="19">
                  <c:v>-0.19770780000180821</c:v>
                </c:pt>
                <c:pt idx="20">
                  <c:v>-0.20279160000063712</c:v>
                </c:pt>
                <c:pt idx="21">
                  <c:v>-0.2085778000036953</c:v>
                </c:pt>
                <c:pt idx="22">
                  <c:v>-0.20617300000230898</c:v>
                </c:pt>
                <c:pt idx="23">
                  <c:v>-0.1809666000008292</c:v>
                </c:pt>
                <c:pt idx="24">
                  <c:v>-0.18603500000244821</c:v>
                </c:pt>
                <c:pt idx="25">
                  <c:v>-0.19585880000158795</c:v>
                </c:pt>
                <c:pt idx="26">
                  <c:v>-0.19823280000127852</c:v>
                </c:pt>
                <c:pt idx="27">
                  <c:v>-0.20090380000328878</c:v>
                </c:pt>
                <c:pt idx="28">
                  <c:v>-0.18111460000000079</c:v>
                </c:pt>
                <c:pt idx="29">
                  <c:v>-0.17879979999997886</c:v>
                </c:pt>
                <c:pt idx="30">
                  <c:v>-0.17774560000179918</c:v>
                </c:pt>
                <c:pt idx="31">
                  <c:v>-0.18129520000002231</c:v>
                </c:pt>
                <c:pt idx="32">
                  <c:v>-0.158707400001731</c:v>
                </c:pt>
                <c:pt idx="33">
                  <c:v>-0.16325700000379584</c:v>
                </c:pt>
                <c:pt idx="34">
                  <c:v>-0.16166920000250684</c:v>
                </c:pt>
                <c:pt idx="35">
                  <c:v>-0.17308140000022831</c:v>
                </c:pt>
                <c:pt idx="36">
                  <c:v>-0.15363100000104168</c:v>
                </c:pt>
                <c:pt idx="37">
                  <c:v>-0.17700500000137254</c:v>
                </c:pt>
                <c:pt idx="38">
                  <c:v>-0.12140460000227904</c:v>
                </c:pt>
                <c:pt idx="39">
                  <c:v>-9.8258600002736785E-2</c:v>
                </c:pt>
                <c:pt idx="40">
                  <c:v>-9.409780000714818E-2</c:v>
                </c:pt>
                <c:pt idx="41">
                  <c:v>-0.10825000000477303</c:v>
                </c:pt>
                <c:pt idx="42">
                  <c:v>-0.10194439999759197</c:v>
                </c:pt>
                <c:pt idx="43">
                  <c:v>-7.6455800000985619E-2</c:v>
                </c:pt>
                <c:pt idx="44">
                  <c:v>-9.9081199994543567E-2</c:v>
                </c:pt>
                <c:pt idx="45">
                  <c:v>0</c:v>
                </c:pt>
                <c:pt idx="46">
                  <c:v>-9.0485400003672112E-2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2-4CA0-9594-FF0FAD1618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Active!$I$21:$I$2590</c:f>
              <c:numCache>
                <c:formatCode>General</c:formatCode>
                <c:ptCount val="2570"/>
                <c:pt idx="47">
                  <c:v>-0.14798139999766136</c:v>
                </c:pt>
                <c:pt idx="48">
                  <c:v>-7.54977999968105E-2</c:v>
                </c:pt>
                <c:pt idx="49">
                  <c:v>-8.3611200003360864E-2</c:v>
                </c:pt>
                <c:pt idx="50">
                  <c:v>-8.161120000295341E-2</c:v>
                </c:pt>
                <c:pt idx="51">
                  <c:v>-0.10735920000297483</c:v>
                </c:pt>
                <c:pt idx="52">
                  <c:v>-0.10635920000640908</c:v>
                </c:pt>
                <c:pt idx="53">
                  <c:v>-8.5510199998680037E-2</c:v>
                </c:pt>
                <c:pt idx="54">
                  <c:v>-7.4952599999960512E-2</c:v>
                </c:pt>
                <c:pt idx="55">
                  <c:v>-8.1876200005353894E-2</c:v>
                </c:pt>
                <c:pt idx="56">
                  <c:v>-8.0876200008788146E-2</c:v>
                </c:pt>
                <c:pt idx="57">
                  <c:v>-7.928840000386117E-2</c:v>
                </c:pt>
                <c:pt idx="58">
                  <c:v>-7.7288400003453717E-2</c:v>
                </c:pt>
                <c:pt idx="59">
                  <c:v>-7.5288400003046263E-2</c:v>
                </c:pt>
                <c:pt idx="60">
                  <c:v>-9.4043800003419165E-2</c:v>
                </c:pt>
                <c:pt idx="61">
                  <c:v>-8.9043799998762552E-2</c:v>
                </c:pt>
                <c:pt idx="62">
                  <c:v>-8.4578000001783948E-2</c:v>
                </c:pt>
                <c:pt idx="63">
                  <c:v>-8.4578000001783948E-2</c:v>
                </c:pt>
                <c:pt idx="64">
                  <c:v>-8.1578000004810747E-2</c:v>
                </c:pt>
                <c:pt idx="65">
                  <c:v>-7.4905800007400103E-2</c:v>
                </c:pt>
                <c:pt idx="66">
                  <c:v>-7.0905800006585196E-2</c:v>
                </c:pt>
                <c:pt idx="67">
                  <c:v>-0.10624160000588745</c:v>
                </c:pt>
                <c:pt idx="68">
                  <c:v>-6.0233000003790949E-2</c:v>
                </c:pt>
                <c:pt idx="69">
                  <c:v>-5.4217000004427973E-2</c:v>
                </c:pt>
                <c:pt idx="70">
                  <c:v>-4.2629199997463729E-2</c:v>
                </c:pt>
                <c:pt idx="71">
                  <c:v>-6.0965000004216563E-2</c:v>
                </c:pt>
                <c:pt idx="72">
                  <c:v>-4.6443799998087343E-2</c:v>
                </c:pt>
                <c:pt idx="73">
                  <c:v>-5.6372400002146605E-2</c:v>
                </c:pt>
                <c:pt idx="74">
                  <c:v>-5.0372400000924245E-2</c:v>
                </c:pt>
                <c:pt idx="75">
                  <c:v>-5.0746400003845338E-2</c:v>
                </c:pt>
                <c:pt idx="76">
                  <c:v>-3.6830199998803437E-2</c:v>
                </c:pt>
                <c:pt idx="77">
                  <c:v>-3.0791999997745734E-2</c:v>
                </c:pt>
                <c:pt idx="78">
                  <c:v>-1.7897999998240266E-2</c:v>
                </c:pt>
                <c:pt idx="79">
                  <c:v>-1.5011399998911656E-2</c:v>
                </c:pt>
                <c:pt idx="81">
                  <c:v>-4.4406400003936142E-2</c:v>
                </c:pt>
                <c:pt idx="82">
                  <c:v>-2.2901800002728123E-2</c:v>
                </c:pt>
                <c:pt idx="83">
                  <c:v>-2.4687999997695442E-2</c:v>
                </c:pt>
                <c:pt idx="85">
                  <c:v>-3.0985600002168212E-2</c:v>
                </c:pt>
                <c:pt idx="86">
                  <c:v>-2.0985600000130944E-2</c:v>
                </c:pt>
                <c:pt idx="87">
                  <c:v>-1.4985599998908583E-2</c:v>
                </c:pt>
                <c:pt idx="88">
                  <c:v>-1.9321399995533284E-2</c:v>
                </c:pt>
                <c:pt idx="89">
                  <c:v>-2.6107600002433173E-2</c:v>
                </c:pt>
                <c:pt idx="90">
                  <c:v>-1.619139999820618E-2</c:v>
                </c:pt>
                <c:pt idx="91">
                  <c:v>-1.7809400000260212E-2</c:v>
                </c:pt>
                <c:pt idx="92">
                  <c:v>-1.4350999997986946E-2</c:v>
                </c:pt>
                <c:pt idx="93">
                  <c:v>-3.0527999988407828E-3</c:v>
                </c:pt>
                <c:pt idx="94">
                  <c:v>1.3451999984681606E-3</c:v>
                </c:pt>
                <c:pt idx="95">
                  <c:v>-8.3109999977750704E-3</c:v>
                </c:pt>
                <c:pt idx="96">
                  <c:v>-6.3109999973676167E-3</c:v>
                </c:pt>
                <c:pt idx="97">
                  <c:v>-2.6928400002361741E-2</c:v>
                </c:pt>
                <c:pt idx="98">
                  <c:v>-1.7928400004166178E-2</c:v>
                </c:pt>
                <c:pt idx="99">
                  <c:v>-7.2642000086489134E-3</c:v>
                </c:pt>
                <c:pt idx="101">
                  <c:v>2.2181999956956133E-3</c:v>
                </c:pt>
                <c:pt idx="102">
                  <c:v>-9.4836000062059611E-3</c:v>
                </c:pt>
                <c:pt idx="103">
                  <c:v>-7.4836000057985075E-3</c:v>
                </c:pt>
                <c:pt idx="104">
                  <c:v>-1.6315400003804825E-2</c:v>
                </c:pt>
                <c:pt idx="105">
                  <c:v>-8.3154000021750107E-3</c:v>
                </c:pt>
                <c:pt idx="106">
                  <c:v>1.7151000000012573E-2</c:v>
                </c:pt>
                <c:pt idx="108">
                  <c:v>-7.3818200005916879E-2</c:v>
                </c:pt>
                <c:pt idx="109">
                  <c:v>-2.4528000001737382E-2</c:v>
                </c:pt>
                <c:pt idx="110">
                  <c:v>6.4497999992454425E-3</c:v>
                </c:pt>
                <c:pt idx="111">
                  <c:v>3.9087999975890853E-3</c:v>
                </c:pt>
                <c:pt idx="112">
                  <c:v>-2.2877400006109383E-2</c:v>
                </c:pt>
                <c:pt idx="113">
                  <c:v>3.3833000001322944E-2</c:v>
                </c:pt>
                <c:pt idx="114">
                  <c:v>-9.4184000045061111E-3</c:v>
                </c:pt>
                <c:pt idx="115">
                  <c:v>8.3986000026925467E-3</c:v>
                </c:pt>
                <c:pt idx="116">
                  <c:v>-8.5706000027130358E-3</c:v>
                </c:pt>
                <c:pt idx="117">
                  <c:v>1.9850199998472817E-2</c:v>
                </c:pt>
                <c:pt idx="118">
                  <c:v>2.5850199999695178E-2</c:v>
                </c:pt>
                <c:pt idx="119">
                  <c:v>1.9928399997297674E-2</c:v>
                </c:pt>
                <c:pt idx="120">
                  <c:v>1.0012799997639377E-2</c:v>
                </c:pt>
                <c:pt idx="121">
                  <c:v>2.8908000022056513E-3</c:v>
                </c:pt>
                <c:pt idx="122">
                  <c:v>5.6849999964470044E-3</c:v>
                </c:pt>
                <c:pt idx="123">
                  <c:v>1.4799600001424551E-2</c:v>
                </c:pt>
                <c:pt idx="124">
                  <c:v>1.0134000040125102E-3</c:v>
                </c:pt>
                <c:pt idx="125">
                  <c:v>-6.3144000014290214E-3</c:v>
                </c:pt>
                <c:pt idx="126">
                  <c:v>6.8559999635908753E-4</c:v>
                </c:pt>
                <c:pt idx="127">
                  <c:v>-3.8688400003593415E-2</c:v>
                </c:pt>
                <c:pt idx="128">
                  <c:v>2.0617200003471226E-2</c:v>
                </c:pt>
                <c:pt idx="129">
                  <c:v>1.2813999928766862E-3</c:v>
                </c:pt>
                <c:pt idx="130">
                  <c:v>2.0403999995323829E-2</c:v>
                </c:pt>
                <c:pt idx="131">
                  <c:v>4.7420000191777945E-4</c:v>
                </c:pt>
                <c:pt idx="132">
                  <c:v>3.3651599995209835E-2</c:v>
                </c:pt>
                <c:pt idx="133">
                  <c:v>-2.5832000028458424E-3</c:v>
                </c:pt>
                <c:pt idx="134">
                  <c:v>2.4264599996968172E-2</c:v>
                </c:pt>
                <c:pt idx="135">
                  <c:v>2.5822800002060831E-2</c:v>
                </c:pt>
                <c:pt idx="136">
                  <c:v>1.9106199993984774E-2</c:v>
                </c:pt>
                <c:pt idx="137">
                  <c:v>6.5719999984139577E-3</c:v>
                </c:pt>
                <c:pt idx="138">
                  <c:v>1.7572000004292931E-2</c:v>
                </c:pt>
                <c:pt idx="139">
                  <c:v>2.457200000208104E-2</c:v>
                </c:pt>
                <c:pt idx="140">
                  <c:v>2.8572000002895948E-2</c:v>
                </c:pt>
                <c:pt idx="141">
                  <c:v>-8.3362000004854053E-3</c:v>
                </c:pt>
                <c:pt idx="142">
                  <c:v>-7.3362000039196573E-3</c:v>
                </c:pt>
                <c:pt idx="143">
                  <c:v>-2.3362000065390021E-3</c:v>
                </c:pt>
                <c:pt idx="146">
                  <c:v>-1.7259799999010283E-2</c:v>
                </c:pt>
                <c:pt idx="147">
                  <c:v>4.7401999981957488E-3</c:v>
                </c:pt>
                <c:pt idx="148">
                  <c:v>-9.6720000001369044E-3</c:v>
                </c:pt>
                <c:pt idx="149">
                  <c:v>-7.6719999997294508E-3</c:v>
                </c:pt>
                <c:pt idx="150">
                  <c:v>5.327999999281019E-3</c:v>
                </c:pt>
                <c:pt idx="151">
                  <c:v>6.3280000031227246E-3</c:v>
                </c:pt>
                <c:pt idx="153">
                  <c:v>7.3279999996884726E-3</c:v>
                </c:pt>
                <c:pt idx="154">
                  <c:v>1.3328000000910833E-2</c:v>
                </c:pt>
                <c:pt idx="158">
                  <c:v>1.3206000003265217E-2</c:v>
                </c:pt>
                <c:pt idx="168">
                  <c:v>8.3365999962552451E-3</c:v>
                </c:pt>
                <c:pt idx="169">
                  <c:v>2.5336599996080622E-2</c:v>
                </c:pt>
                <c:pt idx="170">
                  <c:v>2.5764199999684934E-2</c:v>
                </c:pt>
                <c:pt idx="173">
                  <c:v>-2.2506000022985972E-3</c:v>
                </c:pt>
                <c:pt idx="174">
                  <c:v>4.5590000008814968E-3</c:v>
                </c:pt>
                <c:pt idx="175">
                  <c:v>7.6507999983732589E-3</c:v>
                </c:pt>
                <c:pt idx="179">
                  <c:v>2.6588000037008896E-3</c:v>
                </c:pt>
                <c:pt idx="182">
                  <c:v>1.0507199993298855E-2</c:v>
                </c:pt>
                <c:pt idx="183">
                  <c:v>8.1713999970816076E-3</c:v>
                </c:pt>
                <c:pt idx="184">
                  <c:v>-1.8378199994913302E-2</c:v>
                </c:pt>
                <c:pt idx="185">
                  <c:v>1.342339999973774E-2</c:v>
                </c:pt>
                <c:pt idx="186">
                  <c:v>1.2558000016724691E-3</c:v>
                </c:pt>
                <c:pt idx="188">
                  <c:v>-1.178980000258889E-2</c:v>
                </c:pt>
                <c:pt idx="189">
                  <c:v>-1.8751600000541657E-2</c:v>
                </c:pt>
                <c:pt idx="190">
                  <c:v>-3.0621599995356519E-2</c:v>
                </c:pt>
                <c:pt idx="192">
                  <c:v>-1.0639999964041635E-3</c:v>
                </c:pt>
                <c:pt idx="193">
                  <c:v>1.5936000003421213E-2</c:v>
                </c:pt>
                <c:pt idx="194">
                  <c:v>-5.2013999957125634E-3</c:v>
                </c:pt>
                <c:pt idx="195">
                  <c:v>-2.0485999993979931E-3</c:v>
                </c:pt>
                <c:pt idx="196">
                  <c:v>6.9285999998101033E-3</c:v>
                </c:pt>
                <c:pt idx="197">
                  <c:v>-4.7732000020914711E-3</c:v>
                </c:pt>
                <c:pt idx="198">
                  <c:v>-2.7895200000784826E-2</c:v>
                </c:pt>
                <c:pt idx="199">
                  <c:v>3.4331999995629303E-3</c:v>
                </c:pt>
                <c:pt idx="200">
                  <c:v>-1.5587999951094389E-3</c:v>
                </c:pt>
                <c:pt idx="201">
                  <c:v>1.1494799997308291E-2</c:v>
                </c:pt>
                <c:pt idx="202">
                  <c:v>5.9605999995255843E-3</c:v>
                </c:pt>
                <c:pt idx="203">
                  <c:v>3.8237999979173765E-3</c:v>
                </c:pt>
                <c:pt idx="205">
                  <c:v>-5.793600001197774E-3</c:v>
                </c:pt>
                <c:pt idx="206">
                  <c:v>-9.538000012980774E-4</c:v>
                </c:pt>
                <c:pt idx="209">
                  <c:v>1.2054799997713417E-2</c:v>
                </c:pt>
                <c:pt idx="214">
                  <c:v>-4.5420000242302194E-4</c:v>
                </c:pt>
                <c:pt idx="217">
                  <c:v>-9.2392000005929731E-3</c:v>
                </c:pt>
                <c:pt idx="222">
                  <c:v>3.4422000026097521E-3</c:v>
                </c:pt>
                <c:pt idx="226">
                  <c:v>6.2492999932146631E-3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42-4CA0-9594-FF0FAD16180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Active!$J$21:$J$2590</c:f>
              <c:numCache>
                <c:formatCode>General</c:formatCode>
                <c:ptCount val="2570"/>
                <c:pt idx="80">
                  <c:v>-2.7228200000536162E-2</c:v>
                </c:pt>
                <c:pt idx="84">
                  <c:v>-1.8611599996802397E-2</c:v>
                </c:pt>
                <c:pt idx="100">
                  <c:v>-2.2180000014486723E-3</c:v>
                </c:pt>
                <c:pt idx="107">
                  <c:v>-1.2760400000843219E-2</c:v>
                </c:pt>
                <c:pt idx="162">
                  <c:v>1.7270000025746413E-3</c:v>
                </c:pt>
                <c:pt idx="176">
                  <c:v>2.7895899998839013E-2</c:v>
                </c:pt>
                <c:pt idx="177">
                  <c:v>-3.5321999966981821E-3</c:v>
                </c:pt>
                <c:pt idx="178">
                  <c:v>-4.4558000008692034E-3</c:v>
                </c:pt>
                <c:pt idx="180">
                  <c:v>-5.834200004755985E-3</c:v>
                </c:pt>
                <c:pt idx="181">
                  <c:v>-1.0671600000932813E-2</c:v>
                </c:pt>
                <c:pt idx="187">
                  <c:v>9.5819999842206016E-4</c:v>
                </c:pt>
                <c:pt idx="191">
                  <c:v>1.9730399995751213E-2</c:v>
                </c:pt>
                <c:pt idx="204">
                  <c:v>-1.2019999849144369E-4</c:v>
                </c:pt>
                <c:pt idx="207">
                  <c:v>1.5125999998417683E-3</c:v>
                </c:pt>
                <c:pt idx="219">
                  <c:v>-1.4950000040698797E-3</c:v>
                </c:pt>
                <c:pt idx="220">
                  <c:v>-1.4567999969585799E-3</c:v>
                </c:pt>
                <c:pt idx="221">
                  <c:v>4.3200001528020948E-5</c:v>
                </c:pt>
                <c:pt idx="225">
                  <c:v>-5.9220000548521057E-4</c:v>
                </c:pt>
                <c:pt idx="227">
                  <c:v>1.3366000057430938E-3</c:v>
                </c:pt>
                <c:pt idx="229">
                  <c:v>3.2113999986904673E-3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42-4CA0-9594-FF0FAD16180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Active!$F$21:$F$2540</c:f>
              <c:numCache>
                <c:formatCode>General</c:formatCode>
                <c:ptCount val="252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Active!$K$21:$K$2540</c:f>
              <c:numCache>
                <c:formatCode>General</c:formatCode>
                <c:ptCount val="2520"/>
                <c:pt idx="208">
                  <c:v>1.4352399994095322E-2</c:v>
                </c:pt>
                <c:pt idx="210">
                  <c:v>4.1639999835751951E-4</c:v>
                </c:pt>
                <c:pt idx="211">
                  <c:v>3.0325999978231266E-3</c:v>
                </c:pt>
                <c:pt idx="212">
                  <c:v>-1.626199999009259E-3</c:v>
                </c:pt>
                <c:pt idx="213">
                  <c:v>-1.8555999995442107E-3</c:v>
                </c:pt>
                <c:pt idx="215">
                  <c:v>2.2253999995882623E-3</c:v>
                </c:pt>
                <c:pt idx="216">
                  <c:v>-4.6318000022438355E-3</c:v>
                </c:pt>
                <c:pt idx="218">
                  <c:v>-1.5591999981552362E-3</c:v>
                </c:pt>
                <c:pt idx="223">
                  <c:v>-2.1187999955145642E-3</c:v>
                </c:pt>
                <c:pt idx="224">
                  <c:v>1.5980000171111897E-4</c:v>
                </c:pt>
                <c:pt idx="228">
                  <c:v>1.6859999595908448E-4</c:v>
                </c:pt>
                <c:pt idx="230">
                  <c:v>-2.3484000048483722E-3</c:v>
                </c:pt>
                <c:pt idx="231">
                  <c:v>-2.4836000011418946E-3</c:v>
                </c:pt>
                <c:pt idx="232">
                  <c:v>-4.1397999957553111E-3</c:v>
                </c:pt>
                <c:pt idx="233">
                  <c:v>-7.4420999953872524E-3</c:v>
                </c:pt>
                <c:pt idx="234">
                  <c:v>-4.1230000060750172E-3</c:v>
                </c:pt>
                <c:pt idx="235">
                  <c:v>-8.3152000006521121E-3</c:v>
                </c:pt>
                <c:pt idx="236">
                  <c:v>-9.4729999982519075E-3</c:v>
                </c:pt>
                <c:pt idx="237">
                  <c:v>-1.6360399997211061E-2</c:v>
                </c:pt>
                <c:pt idx="238">
                  <c:v>-1.233440000214614E-2</c:v>
                </c:pt>
                <c:pt idx="239">
                  <c:v>-1.3742000002821442E-2</c:v>
                </c:pt>
                <c:pt idx="240">
                  <c:v>-1.3963999997940846E-2</c:v>
                </c:pt>
                <c:pt idx="241">
                  <c:v>-1.4287000085460022E-2</c:v>
                </c:pt>
                <c:pt idx="242">
                  <c:v>-1.4760999998543411E-2</c:v>
                </c:pt>
                <c:pt idx="243">
                  <c:v>-1.7693599998892751E-2</c:v>
                </c:pt>
                <c:pt idx="244">
                  <c:v>-1.5130400002817623E-2</c:v>
                </c:pt>
                <c:pt idx="245">
                  <c:v>-1.4742600003955886E-2</c:v>
                </c:pt>
                <c:pt idx="246">
                  <c:v>-1.4579200003936421E-2</c:v>
                </c:pt>
                <c:pt idx="247">
                  <c:v>-1.492080000025453E-2</c:v>
                </c:pt>
                <c:pt idx="248">
                  <c:v>-1.5207999880658463E-2</c:v>
                </c:pt>
                <c:pt idx="249">
                  <c:v>-1.6024399999878369E-2</c:v>
                </c:pt>
                <c:pt idx="250">
                  <c:v>-1.6522199999599252E-2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42-4CA0-9594-FF0FAD16180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Active!$L$21:$L$2590</c:f>
              <c:numCache>
                <c:formatCode>General</c:formatCode>
                <c:ptCount val="25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42-4CA0-9594-FF0FAD1618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Active!$M$21:$M$2590</c:f>
              <c:numCache>
                <c:formatCode>General</c:formatCode>
                <c:ptCount val="25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42-4CA0-9594-FF0FAD1618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Active!$O$21:$O$2590</c:f>
              <c:numCache>
                <c:formatCode>General</c:formatCode>
                <c:ptCount val="2570"/>
                <c:pt idx="55">
                  <c:v>3.147274355759936E-2</c:v>
                </c:pt>
                <c:pt idx="56">
                  <c:v>3.147274355759936E-2</c:v>
                </c:pt>
                <c:pt idx="57">
                  <c:v>3.1463265999404355E-2</c:v>
                </c:pt>
                <c:pt idx="58">
                  <c:v>3.1463265999404355E-2</c:v>
                </c:pt>
                <c:pt idx="59">
                  <c:v>3.1463265999404355E-2</c:v>
                </c:pt>
                <c:pt idx="60">
                  <c:v>3.1238963788789233E-2</c:v>
                </c:pt>
                <c:pt idx="61">
                  <c:v>3.1238963788789233E-2</c:v>
                </c:pt>
                <c:pt idx="62">
                  <c:v>3.1134710648644176E-2</c:v>
                </c:pt>
                <c:pt idx="63">
                  <c:v>3.1134710648644176E-2</c:v>
                </c:pt>
                <c:pt idx="64">
                  <c:v>3.1134710648644176E-2</c:v>
                </c:pt>
                <c:pt idx="65">
                  <c:v>3.082826960033901E-2</c:v>
                </c:pt>
                <c:pt idx="66">
                  <c:v>3.082826960033901E-2</c:v>
                </c:pt>
                <c:pt idx="67">
                  <c:v>3.0774563437233979E-2</c:v>
                </c:pt>
                <c:pt idx="68">
                  <c:v>3.0107975177518616E-2</c:v>
                </c:pt>
                <c:pt idx="72">
                  <c:v>2.8079777723787509E-2</c:v>
                </c:pt>
                <c:pt idx="73">
                  <c:v>2.6219017131501494E-2</c:v>
                </c:pt>
                <c:pt idx="74">
                  <c:v>2.6219017131501494E-2</c:v>
                </c:pt>
                <c:pt idx="75">
                  <c:v>2.6187425270851477E-2</c:v>
                </c:pt>
                <c:pt idx="76">
                  <c:v>2.6070535386446412E-2</c:v>
                </c:pt>
                <c:pt idx="77">
                  <c:v>2.6048421083991399E-2</c:v>
                </c:pt>
                <c:pt idx="80">
                  <c:v>2.3637962116395086E-2</c:v>
                </c:pt>
                <c:pt idx="81">
                  <c:v>2.3344157812349924E-2</c:v>
                </c:pt>
                <c:pt idx="85">
                  <c:v>2.2687047110829566E-2</c:v>
                </c:pt>
                <c:pt idx="86">
                  <c:v>2.2687047110829566E-2</c:v>
                </c:pt>
                <c:pt idx="87">
                  <c:v>2.2687047110829566E-2</c:v>
                </c:pt>
                <c:pt idx="90">
                  <c:v>2.2475381644474452E-2</c:v>
                </c:pt>
                <c:pt idx="123">
                  <c:v>1.2887251937194217E-2</c:v>
                </c:pt>
                <c:pt idx="124">
                  <c:v>1.2846182518349195E-2</c:v>
                </c:pt>
                <c:pt idx="132">
                  <c:v>9.6648821508924579E-3</c:v>
                </c:pt>
                <c:pt idx="133">
                  <c:v>8.3948893527617634E-3</c:v>
                </c:pt>
                <c:pt idx="134">
                  <c:v>8.0694931880665871E-3</c:v>
                </c:pt>
                <c:pt idx="135">
                  <c:v>7.4155416726112301E-3</c:v>
                </c:pt>
                <c:pt idx="136">
                  <c:v>6.7552717850258692E-3</c:v>
                </c:pt>
                <c:pt idx="137">
                  <c:v>6.6510186448808118E-3</c:v>
                </c:pt>
                <c:pt idx="138">
                  <c:v>6.6510186448808118E-3</c:v>
                </c:pt>
                <c:pt idx="139">
                  <c:v>6.6510186448808118E-3</c:v>
                </c:pt>
                <c:pt idx="140">
                  <c:v>6.6510186448808118E-3</c:v>
                </c:pt>
                <c:pt idx="141">
                  <c:v>6.5151736440857387E-3</c:v>
                </c:pt>
                <c:pt idx="142">
                  <c:v>6.5151736440857387E-3</c:v>
                </c:pt>
                <c:pt idx="143">
                  <c:v>6.5151736440857387E-3</c:v>
                </c:pt>
                <c:pt idx="144">
                  <c:v>6.5151736440857387E-3</c:v>
                </c:pt>
                <c:pt idx="145">
                  <c:v>6.4741042252407163E-3</c:v>
                </c:pt>
                <c:pt idx="146">
                  <c:v>6.4709450391757135E-3</c:v>
                </c:pt>
                <c:pt idx="147">
                  <c:v>6.4709450391757135E-3</c:v>
                </c:pt>
                <c:pt idx="148">
                  <c:v>6.4614674809807086E-3</c:v>
                </c:pt>
                <c:pt idx="149">
                  <c:v>6.4614674809807086E-3</c:v>
                </c:pt>
                <c:pt idx="150">
                  <c:v>6.4614674809807086E-3</c:v>
                </c:pt>
                <c:pt idx="151">
                  <c:v>6.4614674809807086E-3</c:v>
                </c:pt>
                <c:pt idx="152">
                  <c:v>6.4614674809807086E-3</c:v>
                </c:pt>
                <c:pt idx="153">
                  <c:v>6.4614674809807086E-3</c:v>
                </c:pt>
                <c:pt idx="154">
                  <c:v>6.4614674809807086E-3</c:v>
                </c:pt>
                <c:pt idx="155">
                  <c:v>6.4298756203306912E-3</c:v>
                </c:pt>
                <c:pt idx="156">
                  <c:v>6.3761694572256628E-3</c:v>
                </c:pt>
                <c:pt idx="157">
                  <c:v>6.3666918990306562E-3</c:v>
                </c:pt>
                <c:pt idx="158">
                  <c:v>6.3666918990306562E-3</c:v>
                </c:pt>
                <c:pt idx="159">
                  <c:v>6.3572143408356513E-3</c:v>
                </c:pt>
                <c:pt idx="160">
                  <c:v>6.303508177730623E-3</c:v>
                </c:pt>
                <c:pt idx="161">
                  <c:v>6.2498020146255929E-3</c:v>
                </c:pt>
                <c:pt idx="162">
                  <c:v>6.098161083505511E-3</c:v>
                </c:pt>
                <c:pt idx="163">
                  <c:v>6.0823651531805023E-3</c:v>
                </c:pt>
                <c:pt idx="164">
                  <c:v>6.0697284089204946E-3</c:v>
                </c:pt>
                <c:pt idx="165">
                  <c:v>5.9623160827104362E-3</c:v>
                </c:pt>
                <c:pt idx="166">
                  <c:v>5.9433609663204264E-3</c:v>
                </c:pt>
                <c:pt idx="167">
                  <c:v>5.8391078261753691E-3</c:v>
                </c:pt>
                <c:pt idx="168">
                  <c:v>5.7948792212653456E-3</c:v>
                </c:pt>
                <c:pt idx="169">
                  <c:v>5.7948792212653456E-3</c:v>
                </c:pt>
                <c:pt idx="170">
                  <c:v>5.7127403835753009E-3</c:v>
                </c:pt>
                <c:pt idx="171">
                  <c:v>5.6906260811202883E-3</c:v>
                </c:pt>
                <c:pt idx="172">
                  <c:v>5.6463974762102631E-3</c:v>
                </c:pt>
                <c:pt idx="173">
                  <c:v>5.3905034049451239E-3</c:v>
                </c:pt>
                <c:pt idx="174">
                  <c:v>5.0872215427049585E-3</c:v>
                </c:pt>
                <c:pt idx="175">
                  <c:v>4.9513765419098837E-3</c:v>
                </c:pt>
                <c:pt idx="176">
                  <c:v>4.9087275300323616E-3</c:v>
                </c:pt>
                <c:pt idx="177">
                  <c:v>4.8092131689848067E-3</c:v>
                </c:pt>
                <c:pt idx="178">
                  <c:v>4.7649845640747833E-3</c:v>
                </c:pt>
                <c:pt idx="179">
                  <c:v>4.6986416567097464E-3</c:v>
                </c:pt>
                <c:pt idx="180">
                  <c:v>4.0826003740344098E-3</c:v>
                </c:pt>
                <c:pt idx="181">
                  <c:v>4.0794411879694088E-3</c:v>
                </c:pt>
                <c:pt idx="182">
                  <c:v>3.9593921174993427E-3</c:v>
                </c:pt>
                <c:pt idx="183">
                  <c:v>3.9056859543943135E-3</c:v>
                </c:pt>
                <c:pt idx="184">
                  <c:v>3.8930492101343066E-3</c:v>
                </c:pt>
                <c:pt idx="185">
                  <c:v>3.8425022330942794E-3</c:v>
                </c:pt>
                <c:pt idx="186">
                  <c:v>3.6087224642841515E-3</c:v>
                </c:pt>
                <c:pt idx="187">
                  <c:v>3.5329019987241101E-3</c:v>
                </c:pt>
                <c:pt idx="188">
                  <c:v>3.4697182774240756E-3</c:v>
                </c:pt>
                <c:pt idx="189">
                  <c:v>3.4476039749690634E-3</c:v>
                </c:pt>
                <c:pt idx="190">
                  <c:v>3.2896446717189773E-3</c:v>
                </c:pt>
                <c:pt idx="191">
                  <c:v>3.2264609504189428E-3</c:v>
                </c:pt>
                <c:pt idx="192">
                  <c:v>3.0495465307788464E-3</c:v>
                </c:pt>
                <c:pt idx="193">
                  <c:v>3.0495465307788464E-3</c:v>
                </c:pt>
                <c:pt idx="194">
                  <c:v>3.0463873447138445E-3</c:v>
                </c:pt>
                <c:pt idx="195">
                  <c:v>2.9579301348937963E-3</c:v>
                </c:pt>
                <c:pt idx="196">
                  <c:v>2.8884280414637584E-3</c:v>
                </c:pt>
                <c:pt idx="197">
                  <c:v>2.550395132508574E-3</c:v>
                </c:pt>
                <c:pt idx="198">
                  <c:v>2.4556195505585224E-3</c:v>
                </c:pt>
                <c:pt idx="199">
                  <c:v>2.3482072243484636E-3</c:v>
                </c:pt>
                <c:pt idx="200">
                  <c:v>2.0954723391483254E-3</c:v>
                </c:pt>
                <c:pt idx="201">
                  <c:v>1.9817416408082636E-3</c:v>
                </c:pt>
                <c:pt idx="202">
                  <c:v>1.8774885006632065E-3</c:v>
                </c:pt>
                <c:pt idx="203">
                  <c:v>1.4604759400829788E-3</c:v>
                </c:pt>
                <c:pt idx="204">
                  <c:v>1.2709247761828754E-3</c:v>
                </c:pt>
                <c:pt idx="205">
                  <c:v>8.2547954101763223E-4</c:v>
                </c:pt>
                <c:pt idx="206">
                  <c:v>7.5281826152259258E-4</c:v>
                </c:pt>
                <c:pt idx="207">
                  <c:v>2.3471174686230981E-4</c:v>
                </c:pt>
                <c:pt idx="208">
                  <c:v>1.6205046736727016E-4</c:v>
                </c:pt>
                <c:pt idx="209">
                  <c:v>8.6230001807228703E-5</c:v>
                </c:pt>
                <c:pt idx="210">
                  <c:v>-2.8023558173297125E-4</c:v>
                </c:pt>
                <c:pt idx="211">
                  <c:v>-3.971254661380352E-4</c:v>
                </c:pt>
                <c:pt idx="212">
                  <c:v>-9.0891360866831444E-4</c:v>
                </c:pt>
                <c:pt idx="213">
                  <c:v>-1.1648076799334541E-3</c:v>
                </c:pt>
                <c:pt idx="214">
                  <c:v>-1.6039345429686939E-3</c:v>
                </c:pt>
                <c:pt idx="215">
                  <c:v>-1.7492571019587732E-3</c:v>
                </c:pt>
                <c:pt idx="216">
                  <c:v>-2.3115922215290801E-3</c:v>
                </c:pt>
                <c:pt idx="217">
                  <c:v>-2.4727107108441682E-3</c:v>
                </c:pt>
                <c:pt idx="218">
                  <c:v>-3.4204665303446857E-3</c:v>
                </c:pt>
                <c:pt idx="219">
                  <c:v>-3.4741726934497149E-3</c:v>
                </c:pt>
                <c:pt idx="220">
                  <c:v>-3.4962869959047267E-3</c:v>
                </c:pt>
                <c:pt idx="221">
                  <c:v>-3.4962869959047267E-3</c:v>
                </c:pt>
                <c:pt idx="222">
                  <c:v>-3.8595933933799251E-3</c:v>
                </c:pt>
                <c:pt idx="223">
                  <c:v>-3.9069811843549518E-3</c:v>
                </c:pt>
                <c:pt idx="224">
                  <c:v>-4.2576508375701417E-3</c:v>
                </c:pt>
                <c:pt idx="225">
                  <c:v>-4.3524264195201941E-3</c:v>
                </c:pt>
                <c:pt idx="226">
                  <c:v>-5.0711412493080858E-3</c:v>
                </c:pt>
                <c:pt idx="227">
                  <c:v>-5.2622720062406904E-3</c:v>
                </c:pt>
                <c:pt idx="228">
                  <c:v>-6.2732115470412429E-3</c:v>
                </c:pt>
                <c:pt idx="229">
                  <c:v>-6.8355466666115486E-3</c:v>
                </c:pt>
                <c:pt idx="230">
                  <c:v>-7.7106412066170263E-3</c:v>
                </c:pt>
                <c:pt idx="231">
                  <c:v>-8.1782007442372812E-3</c:v>
                </c:pt>
                <c:pt idx="232">
                  <c:v>-8.377229466332391E-3</c:v>
                </c:pt>
                <c:pt idx="233">
                  <c:v>-8.8969155740251746E-3</c:v>
                </c:pt>
                <c:pt idx="234">
                  <c:v>-8.9079727252526809E-3</c:v>
                </c:pt>
                <c:pt idx="235">
                  <c:v>-9.5492874964480303E-3</c:v>
                </c:pt>
                <c:pt idx="236">
                  <c:v>-9.6977692415031111E-3</c:v>
                </c:pt>
                <c:pt idx="237">
                  <c:v>-1.0490724943818544E-2</c:v>
                </c:pt>
                <c:pt idx="238">
                  <c:v>-1.0522316804468562E-2</c:v>
                </c:pt>
                <c:pt idx="239">
                  <c:v>-1.1072015179778861E-2</c:v>
                </c:pt>
                <c:pt idx="240">
                  <c:v>-1.1166790761728914E-2</c:v>
                </c:pt>
                <c:pt idx="241">
                  <c:v>-1.1624872741154164E-2</c:v>
                </c:pt>
                <c:pt idx="242">
                  <c:v>-1.1656464601804181E-2</c:v>
                </c:pt>
                <c:pt idx="243">
                  <c:v>-1.1811264718989266E-2</c:v>
                </c:pt>
                <c:pt idx="244">
                  <c:v>-1.2228277279569493E-2</c:v>
                </c:pt>
                <c:pt idx="245">
                  <c:v>-1.2237754837764498E-2</c:v>
                </c:pt>
                <c:pt idx="246">
                  <c:v>-1.2266187512349513E-2</c:v>
                </c:pt>
                <c:pt idx="247">
                  <c:v>-1.2531559141809659E-2</c:v>
                </c:pt>
                <c:pt idx="248">
                  <c:v>-1.2935934958129879E-2</c:v>
                </c:pt>
                <c:pt idx="249">
                  <c:v>-1.3207624959720027E-2</c:v>
                </c:pt>
                <c:pt idx="250">
                  <c:v>-1.3672025311275281E-2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42-4CA0-9594-FF0FAD161802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42-4CA0-9594-FF0FAD161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21168"/>
        <c:axId val="1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triangle"/>
                  <c:size val="4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Active!$F$21:$F$2590</c15:sqref>
                        </c15:formulaRef>
                      </c:ext>
                    </c:extLst>
                    <c:numCache>
                      <c:formatCode>General</c:formatCode>
                      <c:ptCount val="2570"/>
                      <c:pt idx="0">
                        <c:v>-19406</c:v>
                      </c:pt>
                      <c:pt idx="1">
                        <c:v>-18388</c:v>
                      </c:pt>
                      <c:pt idx="2">
                        <c:v>-17571</c:v>
                      </c:pt>
                      <c:pt idx="3">
                        <c:v>-17407</c:v>
                      </c:pt>
                      <c:pt idx="4">
                        <c:v>-17387</c:v>
                      </c:pt>
                      <c:pt idx="5">
                        <c:v>-17330</c:v>
                      </c:pt>
                      <c:pt idx="6">
                        <c:v>-16896</c:v>
                      </c:pt>
                      <c:pt idx="7">
                        <c:v>-16805</c:v>
                      </c:pt>
                      <c:pt idx="8">
                        <c:v>-16748</c:v>
                      </c:pt>
                      <c:pt idx="9">
                        <c:v>-16617</c:v>
                      </c:pt>
                      <c:pt idx="10">
                        <c:v>-16607</c:v>
                      </c:pt>
                      <c:pt idx="11">
                        <c:v>-16597</c:v>
                      </c:pt>
                      <c:pt idx="12">
                        <c:v>-16587</c:v>
                      </c:pt>
                      <c:pt idx="13">
                        <c:v>-16430</c:v>
                      </c:pt>
                      <c:pt idx="14">
                        <c:v>-16387</c:v>
                      </c:pt>
                      <c:pt idx="15">
                        <c:v>-16367</c:v>
                      </c:pt>
                      <c:pt idx="16">
                        <c:v>-16301</c:v>
                      </c:pt>
                      <c:pt idx="17">
                        <c:v>-16301</c:v>
                      </c:pt>
                      <c:pt idx="18">
                        <c:v>-16212</c:v>
                      </c:pt>
                      <c:pt idx="19">
                        <c:v>-16203</c:v>
                      </c:pt>
                      <c:pt idx="20">
                        <c:v>-16166</c:v>
                      </c:pt>
                      <c:pt idx="21">
                        <c:v>-16153</c:v>
                      </c:pt>
                      <c:pt idx="22">
                        <c:v>-16105</c:v>
                      </c:pt>
                      <c:pt idx="23">
                        <c:v>-16041</c:v>
                      </c:pt>
                      <c:pt idx="24">
                        <c:v>-15975</c:v>
                      </c:pt>
                      <c:pt idx="25">
                        <c:v>-15838</c:v>
                      </c:pt>
                      <c:pt idx="26">
                        <c:v>-15828</c:v>
                      </c:pt>
                      <c:pt idx="27">
                        <c:v>-15663</c:v>
                      </c:pt>
                      <c:pt idx="28">
                        <c:v>-15021</c:v>
                      </c:pt>
                      <c:pt idx="29">
                        <c:v>-14623</c:v>
                      </c:pt>
                      <c:pt idx="30">
                        <c:v>-14456</c:v>
                      </c:pt>
                      <c:pt idx="31">
                        <c:v>-14452</c:v>
                      </c:pt>
                      <c:pt idx="32">
                        <c:v>-14449</c:v>
                      </c:pt>
                      <c:pt idx="33">
                        <c:v>-14445</c:v>
                      </c:pt>
                      <c:pt idx="34">
                        <c:v>-14442</c:v>
                      </c:pt>
                      <c:pt idx="35">
                        <c:v>-14439</c:v>
                      </c:pt>
                      <c:pt idx="36">
                        <c:v>-14435</c:v>
                      </c:pt>
                      <c:pt idx="37">
                        <c:v>-14425</c:v>
                      </c:pt>
                      <c:pt idx="38">
                        <c:v>-11671</c:v>
                      </c:pt>
                      <c:pt idx="39">
                        <c:v>-11461</c:v>
                      </c:pt>
                      <c:pt idx="40">
                        <c:v>-11353</c:v>
                      </c:pt>
                      <c:pt idx="41">
                        <c:v>-11250</c:v>
                      </c:pt>
                      <c:pt idx="42">
                        <c:v>-11194</c:v>
                      </c:pt>
                      <c:pt idx="43">
                        <c:v>-11183</c:v>
                      </c:pt>
                      <c:pt idx="44">
                        <c:v>-11062</c:v>
                      </c:pt>
                      <c:pt idx="45">
                        <c:v>-11062</c:v>
                      </c:pt>
                      <c:pt idx="46">
                        <c:v>-10979</c:v>
                      </c:pt>
                      <c:pt idx="47">
                        <c:v>-10939</c:v>
                      </c:pt>
                      <c:pt idx="48">
                        <c:v>-10353</c:v>
                      </c:pt>
                      <c:pt idx="49">
                        <c:v>-10112</c:v>
                      </c:pt>
                      <c:pt idx="50">
                        <c:v>-10112</c:v>
                      </c:pt>
                      <c:pt idx="51">
                        <c:v>-10092</c:v>
                      </c:pt>
                      <c:pt idx="52">
                        <c:v>-10092</c:v>
                      </c:pt>
                      <c:pt idx="53">
                        <c:v>-9727</c:v>
                      </c:pt>
                      <c:pt idx="54">
                        <c:v>-9651</c:v>
                      </c:pt>
                      <c:pt idx="55">
                        <c:v>-9637</c:v>
                      </c:pt>
                      <c:pt idx="56">
                        <c:v>-9637</c:v>
                      </c:pt>
                      <c:pt idx="57">
                        <c:v>-9634</c:v>
                      </c:pt>
                      <c:pt idx="58">
                        <c:v>-9634</c:v>
                      </c:pt>
                      <c:pt idx="59">
                        <c:v>-9634</c:v>
                      </c:pt>
                      <c:pt idx="60">
                        <c:v>-9563</c:v>
                      </c:pt>
                      <c:pt idx="61">
                        <c:v>-9563</c:v>
                      </c:pt>
                      <c:pt idx="62">
                        <c:v>-9530</c:v>
                      </c:pt>
                      <c:pt idx="63">
                        <c:v>-9530</c:v>
                      </c:pt>
                      <c:pt idx="64">
                        <c:v>-9530</c:v>
                      </c:pt>
                      <c:pt idx="65">
                        <c:v>-9433</c:v>
                      </c:pt>
                      <c:pt idx="66">
                        <c:v>-9433</c:v>
                      </c:pt>
                      <c:pt idx="67">
                        <c:v>-9416</c:v>
                      </c:pt>
                      <c:pt idx="68">
                        <c:v>-9205</c:v>
                      </c:pt>
                      <c:pt idx="69">
                        <c:v>-9045</c:v>
                      </c:pt>
                      <c:pt idx="70">
                        <c:v>-9042</c:v>
                      </c:pt>
                      <c:pt idx="71">
                        <c:v>-9025</c:v>
                      </c:pt>
                      <c:pt idx="72">
                        <c:v>-8563</c:v>
                      </c:pt>
                      <c:pt idx="73">
                        <c:v>-7974</c:v>
                      </c:pt>
                      <c:pt idx="74">
                        <c:v>-7974</c:v>
                      </c:pt>
                      <c:pt idx="75">
                        <c:v>-7964</c:v>
                      </c:pt>
                      <c:pt idx="76">
                        <c:v>-7927</c:v>
                      </c:pt>
                      <c:pt idx="77">
                        <c:v>-7920</c:v>
                      </c:pt>
                      <c:pt idx="78">
                        <c:v>-7730</c:v>
                      </c:pt>
                      <c:pt idx="79">
                        <c:v>-7489</c:v>
                      </c:pt>
                      <c:pt idx="80">
                        <c:v>-7157</c:v>
                      </c:pt>
                      <c:pt idx="81">
                        <c:v>-7064</c:v>
                      </c:pt>
                      <c:pt idx="82">
                        <c:v>-6893</c:v>
                      </c:pt>
                      <c:pt idx="83">
                        <c:v>-6880</c:v>
                      </c:pt>
                      <c:pt idx="84">
                        <c:v>-6866</c:v>
                      </c:pt>
                      <c:pt idx="85">
                        <c:v>-6856</c:v>
                      </c:pt>
                      <c:pt idx="86">
                        <c:v>-6856</c:v>
                      </c:pt>
                      <c:pt idx="87">
                        <c:v>-6856</c:v>
                      </c:pt>
                      <c:pt idx="88">
                        <c:v>-6839</c:v>
                      </c:pt>
                      <c:pt idx="89">
                        <c:v>-6826</c:v>
                      </c:pt>
                      <c:pt idx="90">
                        <c:v>-6789</c:v>
                      </c:pt>
                      <c:pt idx="91">
                        <c:v>-6719</c:v>
                      </c:pt>
                      <c:pt idx="92">
                        <c:v>-6635</c:v>
                      </c:pt>
                      <c:pt idx="93">
                        <c:v>-6528</c:v>
                      </c:pt>
                      <c:pt idx="94">
                        <c:v>-6298</c:v>
                      </c:pt>
                      <c:pt idx="95">
                        <c:v>-6235</c:v>
                      </c:pt>
                      <c:pt idx="96">
                        <c:v>-6235</c:v>
                      </c:pt>
                      <c:pt idx="97">
                        <c:v>-6034</c:v>
                      </c:pt>
                      <c:pt idx="98">
                        <c:v>-6034</c:v>
                      </c:pt>
                      <c:pt idx="99">
                        <c:v>-6017</c:v>
                      </c:pt>
                      <c:pt idx="100">
                        <c:v>-5930</c:v>
                      </c:pt>
                      <c:pt idx="101">
                        <c:v>-5693</c:v>
                      </c:pt>
                      <c:pt idx="102">
                        <c:v>-5586</c:v>
                      </c:pt>
                      <c:pt idx="103">
                        <c:v>-5586</c:v>
                      </c:pt>
                      <c:pt idx="104">
                        <c:v>-5529</c:v>
                      </c:pt>
                      <c:pt idx="105">
                        <c:v>-5529</c:v>
                      </c:pt>
                      <c:pt idx="106">
                        <c:v>-5365</c:v>
                      </c:pt>
                      <c:pt idx="107">
                        <c:v>-5354</c:v>
                      </c:pt>
                      <c:pt idx="108">
                        <c:v>-5307</c:v>
                      </c:pt>
                      <c:pt idx="109">
                        <c:v>-5280</c:v>
                      </c:pt>
                      <c:pt idx="110">
                        <c:v>-5127</c:v>
                      </c:pt>
                      <c:pt idx="111">
                        <c:v>-4912</c:v>
                      </c:pt>
                      <c:pt idx="112">
                        <c:v>-4899</c:v>
                      </c:pt>
                      <c:pt idx="113">
                        <c:v>-4795</c:v>
                      </c:pt>
                      <c:pt idx="114">
                        <c:v>-4684</c:v>
                      </c:pt>
                      <c:pt idx="115">
                        <c:v>-4639</c:v>
                      </c:pt>
                      <c:pt idx="116">
                        <c:v>-4581</c:v>
                      </c:pt>
                      <c:pt idx="117">
                        <c:v>-4373</c:v>
                      </c:pt>
                      <c:pt idx="118">
                        <c:v>-4373</c:v>
                      </c:pt>
                      <c:pt idx="119">
                        <c:v>-3966</c:v>
                      </c:pt>
                      <c:pt idx="120">
                        <c:v>-3872</c:v>
                      </c:pt>
                      <c:pt idx="121">
                        <c:v>-3842</c:v>
                      </c:pt>
                      <c:pt idx="122">
                        <c:v>-3775</c:v>
                      </c:pt>
                      <c:pt idx="123">
                        <c:v>-3754</c:v>
                      </c:pt>
                      <c:pt idx="124">
                        <c:v>-3741</c:v>
                      </c:pt>
                      <c:pt idx="125">
                        <c:v>-3644</c:v>
                      </c:pt>
                      <c:pt idx="126">
                        <c:v>-3644</c:v>
                      </c:pt>
                      <c:pt idx="127">
                        <c:v>-3634</c:v>
                      </c:pt>
                      <c:pt idx="128">
                        <c:v>-3578</c:v>
                      </c:pt>
                      <c:pt idx="129">
                        <c:v>-3561</c:v>
                      </c:pt>
                      <c:pt idx="130">
                        <c:v>-3460</c:v>
                      </c:pt>
                      <c:pt idx="131">
                        <c:v>-3133</c:v>
                      </c:pt>
                      <c:pt idx="132">
                        <c:v>-2734</c:v>
                      </c:pt>
                      <c:pt idx="133">
                        <c:v>-2332</c:v>
                      </c:pt>
                      <c:pt idx="134">
                        <c:v>-2229</c:v>
                      </c:pt>
                      <c:pt idx="135">
                        <c:v>-2022</c:v>
                      </c:pt>
                      <c:pt idx="136">
                        <c:v>-1813</c:v>
                      </c:pt>
                      <c:pt idx="137">
                        <c:v>-1780</c:v>
                      </c:pt>
                      <c:pt idx="138">
                        <c:v>-1780</c:v>
                      </c:pt>
                      <c:pt idx="139">
                        <c:v>-1780</c:v>
                      </c:pt>
                      <c:pt idx="140">
                        <c:v>-1780</c:v>
                      </c:pt>
                      <c:pt idx="141">
                        <c:v>-1737</c:v>
                      </c:pt>
                      <c:pt idx="142">
                        <c:v>-1737</c:v>
                      </c:pt>
                      <c:pt idx="143">
                        <c:v>-1737</c:v>
                      </c:pt>
                      <c:pt idx="144">
                        <c:v>-1737</c:v>
                      </c:pt>
                      <c:pt idx="145">
                        <c:v>-1724</c:v>
                      </c:pt>
                      <c:pt idx="146">
                        <c:v>-1723</c:v>
                      </c:pt>
                      <c:pt idx="147">
                        <c:v>-1723</c:v>
                      </c:pt>
                      <c:pt idx="148">
                        <c:v>-1720</c:v>
                      </c:pt>
                      <c:pt idx="149">
                        <c:v>-1720</c:v>
                      </c:pt>
                      <c:pt idx="150">
                        <c:v>-1720</c:v>
                      </c:pt>
                      <c:pt idx="151">
                        <c:v>-1720</c:v>
                      </c:pt>
                      <c:pt idx="152">
                        <c:v>-1720</c:v>
                      </c:pt>
                      <c:pt idx="153">
                        <c:v>-1720</c:v>
                      </c:pt>
                      <c:pt idx="154">
                        <c:v>-1720</c:v>
                      </c:pt>
                      <c:pt idx="155">
                        <c:v>-1710</c:v>
                      </c:pt>
                      <c:pt idx="156">
                        <c:v>-1693</c:v>
                      </c:pt>
                      <c:pt idx="157">
                        <c:v>-1690</c:v>
                      </c:pt>
                      <c:pt idx="158">
                        <c:v>-1690</c:v>
                      </c:pt>
                      <c:pt idx="159">
                        <c:v>-1687</c:v>
                      </c:pt>
                      <c:pt idx="160">
                        <c:v>-1670</c:v>
                      </c:pt>
                      <c:pt idx="161">
                        <c:v>-1653</c:v>
                      </c:pt>
                      <c:pt idx="162">
                        <c:v>-1605</c:v>
                      </c:pt>
                      <c:pt idx="163">
                        <c:v>-1600</c:v>
                      </c:pt>
                      <c:pt idx="164">
                        <c:v>-1596</c:v>
                      </c:pt>
                      <c:pt idx="165">
                        <c:v>-1562</c:v>
                      </c:pt>
                      <c:pt idx="166">
                        <c:v>-1556</c:v>
                      </c:pt>
                      <c:pt idx="167">
                        <c:v>-1523</c:v>
                      </c:pt>
                      <c:pt idx="168">
                        <c:v>-1509</c:v>
                      </c:pt>
                      <c:pt idx="169">
                        <c:v>-1509</c:v>
                      </c:pt>
                      <c:pt idx="170">
                        <c:v>-1483</c:v>
                      </c:pt>
                      <c:pt idx="171">
                        <c:v>-1476</c:v>
                      </c:pt>
                      <c:pt idx="172">
                        <c:v>-1462</c:v>
                      </c:pt>
                      <c:pt idx="173">
                        <c:v>-1381</c:v>
                      </c:pt>
                      <c:pt idx="174">
                        <c:v>-1285</c:v>
                      </c:pt>
                      <c:pt idx="175">
                        <c:v>-1242</c:v>
                      </c:pt>
                      <c:pt idx="176">
                        <c:v>-1228.5</c:v>
                      </c:pt>
                      <c:pt idx="177">
                        <c:v>-1197</c:v>
                      </c:pt>
                      <c:pt idx="178">
                        <c:v>-1183</c:v>
                      </c:pt>
                      <c:pt idx="179">
                        <c:v>-1162</c:v>
                      </c:pt>
                      <c:pt idx="180">
                        <c:v>-967</c:v>
                      </c:pt>
                      <c:pt idx="181">
                        <c:v>-966</c:v>
                      </c:pt>
                      <c:pt idx="182">
                        <c:v>-928</c:v>
                      </c:pt>
                      <c:pt idx="183">
                        <c:v>-911</c:v>
                      </c:pt>
                      <c:pt idx="184">
                        <c:v>-907</c:v>
                      </c:pt>
                      <c:pt idx="185">
                        <c:v>-891</c:v>
                      </c:pt>
                      <c:pt idx="186">
                        <c:v>-817</c:v>
                      </c:pt>
                      <c:pt idx="187">
                        <c:v>-793</c:v>
                      </c:pt>
                      <c:pt idx="188">
                        <c:v>-773</c:v>
                      </c:pt>
                      <c:pt idx="189">
                        <c:v>-766</c:v>
                      </c:pt>
                      <c:pt idx="190">
                        <c:v>-716</c:v>
                      </c:pt>
                      <c:pt idx="191">
                        <c:v>-696</c:v>
                      </c:pt>
                      <c:pt idx="192">
                        <c:v>-640</c:v>
                      </c:pt>
                      <c:pt idx="193">
                        <c:v>-640</c:v>
                      </c:pt>
                      <c:pt idx="194">
                        <c:v>-639</c:v>
                      </c:pt>
                      <c:pt idx="195">
                        <c:v>-611</c:v>
                      </c:pt>
                      <c:pt idx="196">
                        <c:v>-589</c:v>
                      </c:pt>
                      <c:pt idx="197">
                        <c:v>-482</c:v>
                      </c:pt>
                      <c:pt idx="198">
                        <c:v>-452</c:v>
                      </c:pt>
                      <c:pt idx="199">
                        <c:v>-418</c:v>
                      </c:pt>
                      <c:pt idx="200">
                        <c:v>-338</c:v>
                      </c:pt>
                      <c:pt idx="201">
                        <c:v>-302</c:v>
                      </c:pt>
                      <c:pt idx="202">
                        <c:v>-269</c:v>
                      </c:pt>
                      <c:pt idx="203">
                        <c:v>-137</c:v>
                      </c:pt>
                      <c:pt idx="204">
                        <c:v>-77</c:v>
                      </c:pt>
                      <c:pt idx="205">
                        <c:v>64</c:v>
                      </c:pt>
                      <c:pt idx="206">
                        <c:v>87</c:v>
                      </c:pt>
                      <c:pt idx="207">
                        <c:v>251</c:v>
                      </c:pt>
                      <c:pt idx="208">
                        <c:v>274</c:v>
                      </c:pt>
                      <c:pt idx="209">
                        <c:v>298</c:v>
                      </c:pt>
                      <c:pt idx="210">
                        <c:v>414</c:v>
                      </c:pt>
                      <c:pt idx="211">
                        <c:v>451</c:v>
                      </c:pt>
                      <c:pt idx="212">
                        <c:v>613</c:v>
                      </c:pt>
                      <c:pt idx="213">
                        <c:v>694</c:v>
                      </c:pt>
                      <c:pt idx="214">
                        <c:v>833</c:v>
                      </c:pt>
                      <c:pt idx="215">
                        <c:v>879</c:v>
                      </c:pt>
                      <c:pt idx="216">
                        <c:v>1057</c:v>
                      </c:pt>
                      <c:pt idx="217">
                        <c:v>1108</c:v>
                      </c:pt>
                      <c:pt idx="218">
                        <c:v>1408</c:v>
                      </c:pt>
                      <c:pt idx="219">
                        <c:v>1425</c:v>
                      </c:pt>
                      <c:pt idx="220">
                        <c:v>1432</c:v>
                      </c:pt>
                      <c:pt idx="221">
                        <c:v>1432</c:v>
                      </c:pt>
                      <c:pt idx="222">
                        <c:v>1547</c:v>
                      </c:pt>
                      <c:pt idx="223">
                        <c:v>1562</c:v>
                      </c:pt>
                      <c:pt idx="224">
                        <c:v>1673</c:v>
                      </c:pt>
                      <c:pt idx="225">
                        <c:v>1703</c:v>
                      </c:pt>
                      <c:pt idx="226">
                        <c:v>1930.5</c:v>
                      </c:pt>
                      <c:pt idx="227">
                        <c:v>1991</c:v>
                      </c:pt>
                      <c:pt idx="228">
                        <c:v>2311</c:v>
                      </c:pt>
                      <c:pt idx="229">
                        <c:v>2489</c:v>
                      </c:pt>
                      <c:pt idx="230">
                        <c:v>2766</c:v>
                      </c:pt>
                      <c:pt idx="231">
                        <c:v>2914</c:v>
                      </c:pt>
                      <c:pt idx="232">
                        <c:v>2977</c:v>
                      </c:pt>
                      <c:pt idx="233">
                        <c:v>3141.5</c:v>
                      </c:pt>
                      <c:pt idx="234">
                        <c:v>3145</c:v>
                      </c:pt>
                      <c:pt idx="235">
                        <c:v>3348</c:v>
                      </c:pt>
                      <c:pt idx="236">
                        <c:v>3395</c:v>
                      </c:pt>
                      <c:pt idx="237">
                        <c:v>3646</c:v>
                      </c:pt>
                      <c:pt idx="238">
                        <c:v>3656</c:v>
                      </c:pt>
                      <c:pt idx="239">
                        <c:v>3830</c:v>
                      </c:pt>
                      <c:pt idx="240">
                        <c:v>3860</c:v>
                      </c:pt>
                      <c:pt idx="241">
                        <c:v>4005</c:v>
                      </c:pt>
                      <c:pt idx="242">
                        <c:v>4015</c:v>
                      </c:pt>
                      <c:pt idx="243">
                        <c:v>4064</c:v>
                      </c:pt>
                      <c:pt idx="244">
                        <c:v>4196</c:v>
                      </c:pt>
                      <c:pt idx="245">
                        <c:v>4199</c:v>
                      </c:pt>
                      <c:pt idx="246">
                        <c:v>4208</c:v>
                      </c:pt>
                      <c:pt idx="247">
                        <c:v>4292</c:v>
                      </c:pt>
                      <c:pt idx="248">
                        <c:v>4420</c:v>
                      </c:pt>
                      <c:pt idx="249">
                        <c:v>4506</c:v>
                      </c:pt>
                      <c:pt idx="250">
                        <c:v>4653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Active!$N$21:$N$2590</c15:sqref>
                        </c15:formulaRef>
                      </c:ext>
                    </c:extLst>
                    <c:numCache>
                      <c:formatCode>General</c:formatCode>
                      <c:ptCount val="2570"/>
                      <c:pt idx="144">
                        <c:v>-9.5620000000053551E-2</c:v>
                      </c:pt>
                      <c:pt idx="145">
                        <c:v>-9.4668799996725284E-2</c:v>
                      </c:pt>
                      <c:pt idx="152">
                        <c:v>-9.1299199993954971E-2</c:v>
                      </c:pt>
                      <c:pt idx="155">
                        <c:v>-9.487519999674987E-2</c:v>
                      </c:pt>
                      <c:pt idx="156">
                        <c:v>-0.10155439999653026</c:v>
                      </c:pt>
                      <c:pt idx="157">
                        <c:v>-9.602719999384135E-2</c:v>
                      </c:pt>
                      <c:pt idx="159">
                        <c:v>-9.5499999995809048E-2</c:v>
                      </c:pt>
                      <c:pt idx="160">
                        <c:v>-9.8179199994774535E-2</c:v>
                      </c:pt>
                      <c:pt idx="161">
                        <c:v>-9.7858399996766821E-2</c:v>
                      </c:pt>
                      <c:pt idx="163">
                        <c:v>-0.10021119999873918</c:v>
                      </c:pt>
                      <c:pt idx="164">
                        <c:v>-0.11184159999538679</c:v>
                      </c:pt>
                      <c:pt idx="165">
                        <c:v>-8.3199999993667006E-2</c:v>
                      </c:pt>
                      <c:pt idx="166">
                        <c:v>-0.10614559999521589</c:v>
                      </c:pt>
                      <c:pt idx="167">
                        <c:v>-9.7346399998059496E-2</c:v>
                      </c:pt>
                      <c:pt idx="171">
                        <c:v>-8.4753599992836826E-2</c:v>
                      </c:pt>
                      <c:pt idx="172">
                        <c:v>-0.10095999999612104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5F42-4CA0-9594-FF0FAD161802}"/>
                  </c:ext>
                </c:extLst>
              </c15:ser>
            </c15:filteredScatterSeries>
          </c:ext>
        </c:extLst>
      </c:scatterChart>
      <c:valAx>
        <c:axId val="1024421168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2648226663972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3972115187729197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21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64119388922537"/>
          <c:y val="0.9088076726258274"/>
          <c:w val="0.7435909213271417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92003359580052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8221280032303"/>
          <c:y val="0.14779940243318643"/>
          <c:w val="0.83191859479103569"/>
          <c:h val="0.654089701051519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Active!$H$21:$H$2590</c:f>
              <c:numCache>
                <c:formatCode>General</c:formatCode>
                <c:ptCount val="2570"/>
                <c:pt idx="0">
                  <c:v>-0.27361560000281315</c:v>
                </c:pt>
                <c:pt idx="1">
                  <c:v>-0.19648880000022473</c:v>
                </c:pt>
                <c:pt idx="2">
                  <c:v>-0.23474460000215913</c:v>
                </c:pt>
                <c:pt idx="3">
                  <c:v>-0.24927820000084466</c:v>
                </c:pt>
                <c:pt idx="4">
                  <c:v>-0.23902620000080788</c:v>
                </c:pt>
                <c:pt idx="5">
                  <c:v>-0.2338579999996</c:v>
                </c:pt>
                <c:pt idx="6">
                  <c:v>-0.24348960000133957</c:v>
                </c:pt>
                <c:pt idx="7">
                  <c:v>-0.21899300000222865</c:v>
                </c:pt>
                <c:pt idx="8">
                  <c:v>-0.21682480000163196</c:v>
                </c:pt>
                <c:pt idx="9">
                  <c:v>-0.21282419999988633</c:v>
                </c:pt>
                <c:pt idx="10">
                  <c:v>-0.20719820000158506</c:v>
                </c:pt>
                <c:pt idx="11">
                  <c:v>-0.21257220000188681</c:v>
                </c:pt>
                <c:pt idx="12">
                  <c:v>-0.197946200001752</c:v>
                </c:pt>
                <c:pt idx="13">
                  <c:v>-0.21251800000391086</c:v>
                </c:pt>
                <c:pt idx="14">
                  <c:v>-0.20542620000560419</c:v>
                </c:pt>
                <c:pt idx="15">
                  <c:v>-0.2121742000017548</c:v>
                </c:pt>
                <c:pt idx="16">
                  <c:v>-0.21424260000276263</c:v>
                </c:pt>
                <c:pt idx="17">
                  <c:v>-0.20924260000174399</c:v>
                </c:pt>
                <c:pt idx="18">
                  <c:v>-0.20277120000173454</c:v>
                </c:pt>
                <c:pt idx="19">
                  <c:v>-0.19770780000180821</c:v>
                </c:pt>
                <c:pt idx="20">
                  <c:v>-0.20279160000063712</c:v>
                </c:pt>
                <c:pt idx="21">
                  <c:v>-0.2085778000036953</c:v>
                </c:pt>
                <c:pt idx="22">
                  <c:v>-0.20617300000230898</c:v>
                </c:pt>
                <c:pt idx="23">
                  <c:v>-0.1809666000008292</c:v>
                </c:pt>
                <c:pt idx="24">
                  <c:v>-0.18603500000244821</c:v>
                </c:pt>
                <c:pt idx="25">
                  <c:v>-0.19585880000158795</c:v>
                </c:pt>
                <c:pt idx="26">
                  <c:v>-0.19823280000127852</c:v>
                </c:pt>
                <c:pt idx="27">
                  <c:v>-0.20090380000328878</c:v>
                </c:pt>
                <c:pt idx="28">
                  <c:v>-0.18111460000000079</c:v>
                </c:pt>
                <c:pt idx="29">
                  <c:v>-0.17879979999997886</c:v>
                </c:pt>
                <c:pt idx="30">
                  <c:v>-0.17774560000179918</c:v>
                </c:pt>
                <c:pt idx="31">
                  <c:v>-0.18129520000002231</c:v>
                </c:pt>
                <c:pt idx="32">
                  <c:v>-0.158707400001731</c:v>
                </c:pt>
                <c:pt idx="33">
                  <c:v>-0.16325700000379584</c:v>
                </c:pt>
                <c:pt idx="34">
                  <c:v>-0.16166920000250684</c:v>
                </c:pt>
                <c:pt idx="35">
                  <c:v>-0.17308140000022831</c:v>
                </c:pt>
                <c:pt idx="36">
                  <c:v>-0.15363100000104168</c:v>
                </c:pt>
                <c:pt idx="37">
                  <c:v>-0.17700500000137254</c:v>
                </c:pt>
                <c:pt idx="38">
                  <c:v>-0.12140460000227904</c:v>
                </c:pt>
                <c:pt idx="39">
                  <c:v>-9.8258600002736785E-2</c:v>
                </c:pt>
                <c:pt idx="40">
                  <c:v>-9.409780000714818E-2</c:v>
                </c:pt>
                <c:pt idx="41">
                  <c:v>-0.10825000000477303</c:v>
                </c:pt>
                <c:pt idx="42">
                  <c:v>-0.10194439999759197</c:v>
                </c:pt>
                <c:pt idx="43">
                  <c:v>-7.6455800000985619E-2</c:v>
                </c:pt>
                <c:pt idx="44">
                  <c:v>-9.9081199994543567E-2</c:v>
                </c:pt>
                <c:pt idx="45">
                  <c:v>0</c:v>
                </c:pt>
                <c:pt idx="46">
                  <c:v>-9.0485400003672112E-2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4-4694-893B-A861887416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Active!$I$21:$I$2590</c:f>
              <c:numCache>
                <c:formatCode>General</c:formatCode>
                <c:ptCount val="2570"/>
                <c:pt idx="47">
                  <c:v>-0.14798139999766136</c:v>
                </c:pt>
                <c:pt idx="48">
                  <c:v>-7.54977999968105E-2</c:v>
                </c:pt>
                <c:pt idx="49">
                  <c:v>-8.3611200003360864E-2</c:v>
                </c:pt>
                <c:pt idx="50">
                  <c:v>-8.161120000295341E-2</c:v>
                </c:pt>
                <c:pt idx="51">
                  <c:v>-0.10735920000297483</c:v>
                </c:pt>
                <c:pt idx="52">
                  <c:v>-0.10635920000640908</c:v>
                </c:pt>
                <c:pt idx="53">
                  <c:v>-8.5510199998680037E-2</c:v>
                </c:pt>
                <c:pt idx="54">
                  <c:v>-7.4952599999960512E-2</c:v>
                </c:pt>
                <c:pt idx="55">
                  <c:v>-8.1876200005353894E-2</c:v>
                </c:pt>
                <c:pt idx="56">
                  <c:v>-8.0876200008788146E-2</c:v>
                </c:pt>
                <c:pt idx="57">
                  <c:v>-7.928840000386117E-2</c:v>
                </c:pt>
                <c:pt idx="58">
                  <c:v>-7.7288400003453717E-2</c:v>
                </c:pt>
                <c:pt idx="59">
                  <c:v>-7.5288400003046263E-2</c:v>
                </c:pt>
                <c:pt idx="60">
                  <c:v>-9.4043800003419165E-2</c:v>
                </c:pt>
                <c:pt idx="61">
                  <c:v>-8.9043799998762552E-2</c:v>
                </c:pt>
                <c:pt idx="62">
                  <c:v>-8.4578000001783948E-2</c:v>
                </c:pt>
                <c:pt idx="63">
                  <c:v>-8.4578000001783948E-2</c:v>
                </c:pt>
                <c:pt idx="64">
                  <c:v>-8.1578000004810747E-2</c:v>
                </c:pt>
                <c:pt idx="65">
                  <c:v>-7.4905800007400103E-2</c:v>
                </c:pt>
                <c:pt idx="66">
                  <c:v>-7.0905800006585196E-2</c:v>
                </c:pt>
                <c:pt idx="67">
                  <c:v>-0.10624160000588745</c:v>
                </c:pt>
                <c:pt idx="68">
                  <c:v>-6.0233000003790949E-2</c:v>
                </c:pt>
                <c:pt idx="69">
                  <c:v>-5.4217000004427973E-2</c:v>
                </c:pt>
                <c:pt idx="70">
                  <c:v>-4.2629199997463729E-2</c:v>
                </c:pt>
                <c:pt idx="71">
                  <c:v>-6.0965000004216563E-2</c:v>
                </c:pt>
                <c:pt idx="72">
                  <c:v>-4.6443799998087343E-2</c:v>
                </c:pt>
                <c:pt idx="73">
                  <c:v>-5.6372400002146605E-2</c:v>
                </c:pt>
                <c:pt idx="74">
                  <c:v>-5.0372400000924245E-2</c:v>
                </c:pt>
                <c:pt idx="75">
                  <c:v>-5.0746400003845338E-2</c:v>
                </c:pt>
                <c:pt idx="76">
                  <c:v>-3.6830199998803437E-2</c:v>
                </c:pt>
                <c:pt idx="77">
                  <c:v>-3.0791999997745734E-2</c:v>
                </c:pt>
                <c:pt idx="78">
                  <c:v>-1.7897999998240266E-2</c:v>
                </c:pt>
                <c:pt idx="79">
                  <c:v>-1.5011399998911656E-2</c:v>
                </c:pt>
                <c:pt idx="81">
                  <c:v>-4.4406400003936142E-2</c:v>
                </c:pt>
                <c:pt idx="82">
                  <c:v>-2.2901800002728123E-2</c:v>
                </c:pt>
                <c:pt idx="83">
                  <c:v>-2.4687999997695442E-2</c:v>
                </c:pt>
                <c:pt idx="85">
                  <c:v>-3.0985600002168212E-2</c:v>
                </c:pt>
                <c:pt idx="86">
                  <c:v>-2.0985600000130944E-2</c:v>
                </c:pt>
                <c:pt idx="87">
                  <c:v>-1.4985599998908583E-2</c:v>
                </c:pt>
                <c:pt idx="88">
                  <c:v>-1.9321399995533284E-2</c:v>
                </c:pt>
                <c:pt idx="89">
                  <c:v>-2.6107600002433173E-2</c:v>
                </c:pt>
                <c:pt idx="90">
                  <c:v>-1.619139999820618E-2</c:v>
                </c:pt>
                <c:pt idx="91">
                  <c:v>-1.7809400000260212E-2</c:v>
                </c:pt>
                <c:pt idx="92">
                  <c:v>-1.4350999997986946E-2</c:v>
                </c:pt>
                <c:pt idx="93">
                  <c:v>-3.0527999988407828E-3</c:v>
                </c:pt>
                <c:pt idx="94">
                  <c:v>1.3451999984681606E-3</c:v>
                </c:pt>
                <c:pt idx="95">
                  <c:v>-8.3109999977750704E-3</c:v>
                </c:pt>
                <c:pt idx="96">
                  <c:v>-6.3109999973676167E-3</c:v>
                </c:pt>
                <c:pt idx="97">
                  <c:v>-2.6928400002361741E-2</c:v>
                </c:pt>
                <c:pt idx="98">
                  <c:v>-1.7928400004166178E-2</c:v>
                </c:pt>
                <c:pt idx="99">
                  <c:v>-7.2642000086489134E-3</c:v>
                </c:pt>
                <c:pt idx="101">
                  <c:v>2.2181999956956133E-3</c:v>
                </c:pt>
                <c:pt idx="102">
                  <c:v>-9.4836000062059611E-3</c:v>
                </c:pt>
                <c:pt idx="103">
                  <c:v>-7.4836000057985075E-3</c:v>
                </c:pt>
                <c:pt idx="104">
                  <c:v>-1.6315400003804825E-2</c:v>
                </c:pt>
                <c:pt idx="105">
                  <c:v>-8.3154000021750107E-3</c:v>
                </c:pt>
                <c:pt idx="106">
                  <c:v>1.7151000000012573E-2</c:v>
                </c:pt>
                <c:pt idx="108">
                  <c:v>-7.3818200005916879E-2</c:v>
                </c:pt>
                <c:pt idx="109">
                  <c:v>-2.4528000001737382E-2</c:v>
                </c:pt>
                <c:pt idx="110">
                  <c:v>6.4497999992454425E-3</c:v>
                </c:pt>
                <c:pt idx="111">
                  <c:v>3.9087999975890853E-3</c:v>
                </c:pt>
                <c:pt idx="112">
                  <c:v>-2.2877400006109383E-2</c:v>
                </c:pt>
                <c:pt idx="113">
                  <c:v>3.3833000001322944E-2</c:v>
                </c:pt>
                <c:pt idx="114">
                  <c:v>-9.4184000045061111E-3</c:v>
                </c:pt>
                <c:pt idx="115">
                  <c:v>8.3986000026925467E-3</c:v>
                </c:pt>
                <c:pt idx="116">
                  <c:v>-8.5706000027130358E-3</c:v>
                </c:pt>
                <c:pt idx="117">
                  <c:v>1.9850199998472817E-2</c:v>
                </c:pt>
                <c:pt idx="118">
                  <c:v>2.5850199999695178E-2</c:v>
                </c:pt>
                <c:pt idx="119">
                  <c:v>1.9928399997297674E-2</c:v>
                </c:pt>
                <c:pt idx="120">
                  <c:v>1.0012799997639377E-2</c:v>
                </c:pt>
                <c:pt idx="121">
                  <c:v>2.8908000022056513E-3</c:v>
                </c:pt>
                <c:pt idx="122">
                  <c:v>5.6849999964470044E-3</c:v>
                </c:pt>
                <c:pt idx="123">
                  <c:v>1.4799600001424551E-2</c:v>
                </c:pt>
                <c:pt idx="124">
                  <c:v>1.0134000040125102E-3</c:v>
                </c:pt>
                <c:pt idx="125">
                  <c:v>-6.3144000014290214E-3</c:v>
                </c:pt>
                <c:pt idx="126">
                  <c:v>6.8559999635908753E-4</c:v>
                </c:pt>
                <c:pt idx="127">
                  <c:v>-3.8688400003593415E-2</c:v>
                </c:pt>
                <c:pt idx="128">
                  <c:v>2.0617200003471226E-2</c:v>
                </c:pt>
                <c:pt idx="129">
                  <c:v>1.2813999928766862E-3</c:v>
                </c:pt>
                <c:pt idx="130">
                  <c:v>2.0403999995323829E-2</c:v>
                </c:pt>
                <c:pt idx="131">
                  <c:v>4.7420000191777945E-4</c:v>
                </c:pt>
                <c:pt idx="132">
                  <c:v>3.3651599995209835E-2</c:v>
                </c:pt>
                <c:pt idx="133">
                  <c:v>-2.5832000028458424E-3</c:v>
                </c:pt>
                <c:pt idx="134">
                  <c:v>2.4264599996968172E-2</c:v>
                </c:pt>
                <c:pt idx="135">
                  <c:v>2.5822800002060831E-2</c:v>
                </c:pt>
                <c:pt idx="136">
                  <c:v>1.9106199993984774E-2</c:v>
                </c:pt>
                <c:pt idx="137">
                  <c:v>6.5719999984139577E-3</c:v>
                </c:pt>
                <c:pt idx="138">
                  <c:v>1.7572000004292931E-2</c:v>
                </c:pt>
                <c:pt idx="139">
                  <c:v>2.457200000208104E-2</c:v>
                </c:pt>
                <c:pt idx="140">
                  <c:v>2.8572000002895948E-2</c:v>
                </c:pt>
                <c:pt idx="141">
                  <c:v>-8.3362000004854053E-3</c:v>
                </c:pt>
                <c:pt idx="142">
                  <c:v>-7.3362000039196573E-3</c:v>
                </c:pt>
                <c:pt idx="143">
                  <c:v>-2.3362000065390021E-3</c:v>
                </c:pt>
                <c:pt idx="146">
                  <c:v>-1.7259799999010283E-2</c:v>
                </c:pt>
                <c:pt idx="147">
                  <c:v>4.7401999981957488E-3</c:v>
                </c:pt>
                <c:pt idx="148">
                  <c:v>-9.6720000001369044E-3</c:v>
                </c:pt>
                <c:pt idx="149">
                  <c:v>-7.6719999997294508E-3</c:v>
                </c:pt>
                <c:pt idx="150">
                  <c:v>5.327999999281019E-3</c:v>
                </c:pt>
                <c:pt idx="151">
                  <c:v>6.3280000031227246E-3</c:v>
                </c:pt>
                <c:pt idx="153">
                  <c:v>7.3279999996884726E-3</c:v>
                </c:pt>
                <c:pt idx="154">
                  <c:v>1.3328000000910833E-2</c:v>
                </c:pt>
                <c:pt idx="158">
                  <c:v>1.3206000003265217E-2</c:v>
                </c:pt>
                <c:pt idx="168">
                  <c:v>8.3365999962552451E-3</c:v>
                </c:pt>
                <c:pt idx="169">
                  <c:v>2.5336599996080622E-2</c:v>
                </c:pt>
                <c:pt idx="170">
                  <c:v>2.5764199999684934E-2</c:v>
                </c:pt>
                <c:pt idx="173">
                  <c:v>-2.2506000022985972E-3</c:v>
                </c:pt>
                <c:pt idx="174">
                  <c:v>4.5590000008814968E-3</c:v>
                </c:pt>
                <c:pt idx="175">
                  <c:v>7.6507999983732589E-3</c:v>
                </c:pt>
                <c:pt idx="179">
                  <c:v>2.6588000037008896E-3</c:v>
                </c:pt>
                <c:pt idx="182">
                  <c:v>1.0507199993298855E-2</c:v>
                </c:pt>
                <c:pt idx="183">
                  <c:v>8.1713999970816076E-3</c:v>
                </c:pt>
                <c:pt idx="184">
                  <c:v>-1.8378199994913302E-2</c:v>
                </c:pt>
                <c:pt idx="185">
                  <c:v>1.342339999973774E-2</c:v>
                </c:pt>
                <c:pt idx="186">
                  <c:v>1.2558000016724691E-3</c:v>
                </c:pt>
                <c:pt idx="188">
                  <c:v>-1.178980000258889E-2</c:v>
                </c:pt>
                <c:pt idx="189">
                  <c:v>-1.8751600000541657E-2</c:v>
                </c:pt>
                <c:pt idx="190">
                  <c:v>-3.0621599995356519E-2</c:v>
                </c:pt>
                <c:pt idx="192">
                  <c:v>-1.0639999964041635E-3</c:v>
                </c:pt>
                <c:pt idx="193">
                  <c:v>1.5936000003421213E-2</c:v>
                </c:pt>
                <c:pt idx="194">
                  <c:v>-5.2013999957125634E-3</c:v>
                </c:pt>
                <c:pt idx="195">
                  <c:v>-2.0485999993979931E-3</c:v>
                </c:pt>
                <c:pt idx="196">
                  <c:v>6.9285999998101033E-3</c:v>
                </c:pt>
                <c:pt idx="197">
                  <c:v>-4.7732000020914711E-3</c:v>
                </c:pt>
                <c:pt idx="198">
                  <c:v>-2.7895200000784826E-2</c:v>
                </c:pt>
                <c:pt idx="199">
                  <c:v>3.4331999995629303E-3</c:v>
                </c:pt>
                <c:pt idx="200">
                  <c:v>-1.5587999951094389E-3</c:v>
                </c:pt>
                <c:pt idx="201">
                  <c:v>1.1494799997308291E-2</c:v>
                </c:pt>
                <c:pt idx="202">
                  <c:v>5.9605999995255843E-3</c:v>
                </c:pt>
                <c:pt idx="203">
                  <c:v>3.8237999979173765E-3</c:v>
                </c:pt>
                <c:pt idx="205">
                  <c:v>-5.793600001197774E-3</c:v>
                </c:pt>
                <c:pt idx="206">
                  <c:v>-9.538000012980774E-4</c:v>
                </c:pt>
                <c:pt idx="209">
                  <c:v>1.2054799997713417E-2</c:v>
                </c:pt>
                <c:pt idx="214">
                  <c:v>-4.5420000242302194E-4</c:v>
                </c:pt>
                <c:pt idx="217">
                  <c:v>-9.2392000005929731E-3</c:v>
                </c:pt>
                <c:pt idx="222">
                  <c:v>3.4422000026097521E-3</c:v>
                </c:pt>
                <c:pt idx="226">
                  <c:v>6.2492999932146631E-3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4-4694-893B-A861887416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Active!$J$21:$J$2590</c:f>
              <c:numCache>
                <c:formatCode>General</c:formatCode>
                <c:ptCount val="2570"/>
                <c:pt idx="80">
                  <c:v>-2.7228200000536162E-2</c:v>
                </c:pt>
                <c:pt idx="84">
                  <c:v>-1.8611599996802397E-2</c:v>
                </c:pt>
                <c:pt idx="100">
                  <c:v>-2.2180000014486723E-3</c:v>
                </c:pt>
                <c:pt idx="107">
                  <c:v>-1.2760400000843219E-2</c:v>
                </c:pt>
                <c:pt idx="162">
                  <c:v>1.7270000025746413E-3</c:v>
                </c:pt>
                <c:pt idx="176">
                  <c:v>2.7895899998839013E-2</c:v>
                </c:pt>
                <c:pt idx="177">
                  <c:v>-3.5321999966981821E-3</c:v>
                </c:pt>
                <c:pt idx="178">
                  <c:v>-4.4558000008692034E-3</c:v>
                </c:pt>
                <c:pt idx="180">
                  <c:v>-5.834200004755985E-3</c:v>
                </c:pt>
                <c:pt idx="181">
                  <c:v>-1.0671600000932813E-2</c:v>
                </c:pt>
                <c:pt idx="187">
                  <c:v>9.5819999842206016E-4</c:v>
                </c:pt>
                <c:pt idx="191">
                  <c:v>1.9730399995751213E-2</c:v>
                </c:pt>
                <c:pt idx="204">
                  <c:v>-1.2019999849144369E-4</c:v>
                </c:pt>
                <c:pt idx="207">
                  <c:v>1.5125999998417683E-3</c:v>
                </c:pt>
                <c:pt idx="219">
                  <c:v>-1.4950000040698797E-3</c:v>
                </c:pt>
                <c:pt idx="220">
                  <c:v>-1.4567999969585799E-3</c:v>
                </c:pt>
                <c:pt idx="221">
                  <c:v>4.3200001528020948E-5</c:v>
                </c:pt>
                <c:pt idx="225">
                  <c:v>-5.9220000548521057E-4</c:v>
                </c:pt>
                <c:pt idx="227">
                  <c:v>1.3366000057430938E-3</c:v>
                </c:pt>
                <c:pt idx="229">
                  <c:v>3.2113999986904673E-3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4-4694-893B-A861887416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Active!$F$21:$F$2540</c:f>
              <c:numCache>
                <c:formatCode>General</c:formatCode>
                <c:ptCount val="252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Active!$K$21:$K$2540</c:f>
              <c:numCache>
                <c:formatCode>General</c:formatCode>
                <c:ptCount val="2520"/>
                <c:pt idx="208">
                  <c:v>1.4352399994095322E-2</c:v>
                </c:pt>
                <c:pt idx="210">
                  <c:v>4.1639999835751951E-4</c:v>
                </c:pt>
                <c:pt idx="211">
                  <c:v>3.0325999978231266E-3</c:v>
                </c:pt>
                <c:pt idx="212">
                  <c:v>-1.626199999009259E-3</c:v>
                </c:pt>
                <c:pt idx="213">
                  <c:v>-1.8555999995442107E-3</c:v>
                </c:pt>
                <c:pt idx="215">
                  <c:v>2.2253999995882623E-3</c:v>
                </c:pt>
                <c:pt idx="216">
                  <c:v>-4.6318000022438355E-3</c:v>
                </c:pt>
                <c:pt idx="218">
                  <c:v>-1.5591999981552362E-3</c:v>
                </c:pt>
                <c:pt idx="223">
                  <c:v>-2.1187999955145642E-3</c:v>
                </c:pt>
                <c:pt idx="224">
                  <c:v>1.5980000171111897E-4</c:v>
                </c:pt>
                <c:pt idx="228">
                  <c:v>1.6859999595908448E-4</c:v>
                </c:pt>
                <c:pt idx="230">
                  <c:v>-2.3484000048483722E-3</c:v>
                </c:pt>
                <c:pt idx="231">
                  <c:v>-2.4836000011418946E-3</c:v>
                </c:pt>
                <c:pt idx="232">
                  <c:v>-4.1397999957553111E-3</c:v>
                </c:pt>
                <c:pt idx="233">
                  <c:v>-7.4420999953872524E-3</c:v>
                </c:pt>
                <c:pt idx="234">
                  <c:v>-4.1230000060750172E-3</c:v>
                </c:pt>
                <c:pt idx="235">
                  <c:v>-8.3152000006521121E-3</c:v>
                </c:pt>
                <c:pt idx="236">
                  <c:v>-9.4729999982519075E-3</c:v>
                </c:pt>
                <c:pt idx="237">
                  <c:v>-1.6360399997211061E-2</c:v>
                </c:pt>
                <c:pt idx="238">
                  <c:v>-1.233440000214614E-2</c:v>
                </c:pt>
                <c:pt idx="239">
                  <c:v>-1.3742000002821442E-2</c:v>
                </c:pt>
                <c:pt idx="240">
                  <c:v>-1.3963999997940846E-2</c:v>
                </c:pt>
                <c:pt idx="241">
                  <c:v>-1.4287000085460022E-2</c:v>
                </c:pt>
                <c:pt idx="242">
                  <c:v>-1.4760999998543411E-2</c:v>
                </c:pt>
                <c:pt idx="243">
                  <c:v>-1.7693599998892751E-2</c:v>
                </c:pt>
                <c:pt idx="244">
                  <c:v>-1.5130400002817623E-2</c:v>
                </c:pt>
                <c:pt idx="245">
                  <c:v>-1.4742600003955886E-2</c:v>
                </c:pt>
                <c:pt idx="246">
                  <c:v>-1.4579200003936421E-2</c:v>
                </c:pt>
                <c:pt idx="247">
                  <c:v>-1.492080000025453E-2</c:v>
                </c:pt>
                <c:pt idx="248">
                  <c:v>-1.5207999880658463E-2</c:v>
                </c:pt>
                <c:pt idx="249">
                  <c:v>-1.6024399999878369E-2</c:v>
                </c:pt>
                <c:pt idx="250">
                  <c:v>-1.6522199999599252E-2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4-4694-893B-A861887416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Active!$L$21:$L$2590</c:f>
              <c:numCache>
                <c:formatCode>General</c:formatCode>
                <c:ptCount val="25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4-4694-893B-A861887416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Active!$M$21:$M$2590</c:f>
              <c:numCache>
                <c:formatCode>General</c:formatCode>
                <c:ptCount val="25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4-4694-893B-A861887416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44"/>
            <c:bubble3D val="0"/>
            <c:extLst>
              <c:ext xmlns:c16="http://schemas.microsoft.com/office/drawing/2014/chart" uri="{C3380CC4-5D6E-409C-BE32-E72D297353CC}">
                <c16:uniqueId val="{00000000-971B-4B30-A58C-4720C6783051}"/>
              </c:ext>
            </c:extLst>
          </c:dPt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Active!$N$21:$N$2590</c:f>
              <c:numCache>
                <c:formatCode>General</c:formatCode>
                <c:ptCount val="2570"/>
                <c:pt idx="144">
                  <c:v>-9.5620000000053551E-2</c:v>
                </c:pt>
                <c:pt idx="145">
                  <c:v>-9.4668799996725284E-2</c:v>
                </c:pt>
                <c:pt idx="152">
                  <c:v>-9.1299199993954971E-2</c:v>
                </c:pt>
                <c:pt idx="155">
                  <c:v>-9.487519999674987E-2</c:v>
                </c:pt>
                <c:pt idx="156">
                  <c:v>-0.10155439999653026</c:v>
                </c:pt>
                <c:pt idx="157">
                  <c:v>-9.602719999384135E-2</c:v>
                </c:pt>
                <c:pt idx="159">
                  <c:v>-9.5499999995809048E-2</c:v>
                </c:pt>
                <c:pt idx="160">
                  <c:v>-9.8179199994774535E-2</c:v>
                </c:pt>
                <c:pt idx="161">
                  <c:v>-9.7858399996766821E-2</c:v>
                </c:pt>
                <c:pt idx="163">
                  <c:v>-0.10021119999873918</c:v>
                </c:pt>
                <c:pt idx="164">
                  <c:v>-0.11184159999538679</c:v>
                </c:pt>
                <c:pt idx="165">
                  <c:v>-8.3199999993667006E-2</c:v>
                </c:pt>
                <c:pt idx="166">
                  <c:v>-0.10614559999521589</c:v>
                </c:pt>
                <c:pt idx="167">
                  <c:v>-9.7346399998059496E-2</c:v>
                </c:pt>
                <c:pt idx="171">
                  <c:v>-8.4753599992836826E-2</c:v>
                </c:pt>
                <c:pt idx="172">
                  <c:v>-0.10095999999612104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4-4694-893B-A861887416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Active!$F$21:$F$2590</c:f>
              <c:numCache>
                <c:formatCode>General</c:formatCode>
                <c:ptCount val="2570"/>
                <c:pt idx="0">
                  <c:v>-19406</c:v>
                </c:pt>
                <c:pt idx="1">
                  <c:v>-18388</c:v>
                </c:pt>
                <c:pt idx="2">
                  <c:v>-17571</c:v>
                </c:pt>
                <c:pt idx="3">
                  <c:v>-17407</c:v>
                </c:pt>
                <c:pt idx="4">
                  <c:v>-17387</c:v>
                </c:pt>
                <c:pt idx="5">
                  <c:v>-17330</c:v>
                </c:pt>
                <c:pt idx="6">
                  <c:v>-16896</c:v>
                </c:pt>
                <c:pt idx="7">
                  <c:v>-16805</c:v>
                </c:pt>
                <c:pt idx="8">
                  <c:v>-16748</c:v>
                </c:pt>
                <c:pt idx="9">
                  <c:v>-16617</c:v>
                </c:pt>
                <c:pt idx="10">
                  <c:v>-16607</c:v>
                </c:pt>
                <c:pt idx="11">
                  <c:v>-16597</c:v>
                </c:pt>
                <c:pt idx="12">
                  <c:v>-16587</c:v>
                </c:pt>
                <c:pt idx="13">
                  <c:v>-16430</c:v>
                </c:pt>
                <c:pt idx="14">
                  <c:v>-16387</c:v>
                </c:pt>
                <c:pt idx="15">
                  <c:v>-16367</c:v>
                </c:pt>
                <c:pt idx="16">
                  <c:v>-16301</c:v>
                </c:pt>
                <c:pt idx="17">
                  <c:v>-16301</c:v>
                </c:pt>
                <c:pt idx="18">
                  <c:v>-16212</c:v>
                </c:pt>
                <c:pt idx="19">
                  <c:v>-16203</c:v>
                </c:pt>
                <c:pt idx="20">
                  <c:v>-16166</c:v>
                </c:pt>
                <c:pt idx="21">
                  <c:v>-16153</c:v>
                </c:pt>
                <c:pt idx="22">
                  <c:v>-16105</c:v>
                </c:pt>
                <c:pt idx="23">
                  <c:v>-16041</c:v>
                </c:pt>
                <c:pt idx="24">
                  <c:v>-15975</c:v>
                </c:pt>
                <c:pt idx="25">
                  <c:v>-15838</c:v>
                </c:pt>
                <c:pt idx="26">
                  <c:v>-15828</c:v>
                </c:pt>
                <c:pt idx="27">
                  <c:v>-15663</c:v>
                </c:pt>
                <c:pt idx="28">
                  <c:v>-15021</c:v>
                </c:pt>
                <c:pt idx="29">
                  <c:v>-14623</c:v>
                </c:pt>
                <c:pt idx="30">
                  <c:v>-14456</c:v>
                </c:pt>
                <c:pt idx="31">
                  <c:v>-14452</c:v>
                </c:pt>
                <c:pt idx="32">
                  <c:v>-14449</c:v>
                </c:pt>
                <c:pt idx="33">
                  <c:v>-14445</c:v>
                </c:pt>
                <c:pt idx="34">
                  <c:v>-14442</c:v>
                </c:pt>
                <c:pt idx="35">
                  <c:v>-14439</c:v>
                </c:pt>
                <c:pt idx="36">
                  <c:v>-14435</c:v>
                </c:pt>
                <c:pt idx="37">
                  <c:v>-14425</c:v>
                </c:pt>
                <c:pt idx="38">
                  <c:v>-11671</c:v>
                </c:pt>
                <c:pt idx="39">
                  <c:v>-11461</c:v>
                </c:pt>
                <c:pt idx="40">
                  <c:v>-11353</c:v>
                </c:pt>
                <c:pt idx="41">
                  <c:v>-11250</c:v>
                </c:pt>
                <c:pt idx="42">
                  <c:v>-11194</c:v>
                </c:pt>
                <c:pt idx="43">
                  <c:v>-11183</c:v>
                </c:pt>
                <c:pt idx="44">
                  <c:v>-11062</c:v>
                </c:pt>
                <c:pt idx="45">
                  <c:v>-11062</c:v>
                </c:pt>
                <c:pt idx="46">
                  <c:v>-10979</c:v>
                </c:pt>
                <c:pt idx="47">
                  <c:v>-10939</c:v>
                </c:pt>
                <c:pt idx="48">
                  <c:v>-10353</c:v>
                </c:pt>
                <c:pt idx="49">
                  <c:v>-10112</c:v>
                </c:pt>
                <c:pt idx="50">
                  <c:v>-10112</c:v>
                </c:pt>
                <c:pt idx="51">
                  <c:v>-10092</c:v>
                </c:pt>
                <c:pt idx="52">
                  <c:v>-10092</c:v>
                </c:pt>
                <c:pt idx="53">
                  <c:v>-9727</c:v>
                </c:pt>
                <c:pt idx="54">
                  <c:v>-9651</c:v>
                </c:pt>
                <c:pt idx="55">
                  <c:v>-9637</c:v>
                </c:pt>
                <c:pt idx="56">
                  <c:v>-9637</c:v>
                </c:pt>
                <c:pt idx="57">
                  <c:v>-9634</c:v>
                </c:pt>
                <c:pt idx="58">
                  <c:v>-9634</c:v>
                </c:pt>
                <c:pt idx="59">
                  <c:v>-9634</c:v>
                </c:pt>
                <c:pt idx="60">
                  <c:v>-9563</c:v>
                </c:pt>
                <c:pt idx="61">
                  <c:v>-9563</c:v>
                </c:pt>
                <c:pt idx="62">
                  <c:v>-9530</c:v>
                </c:pt>
                <c:pt idx="63">
                  <c:v>-9530</c:v>
                </c:pt>
                <c:pt idx="64">
                  <c:v>-9530</c:v>
                </c:pt>
                <c:pt idx="65">
                  <c:v>-9433</c:v>
                </c:pt>
                <c:pt idx="66">
                  <c:v>-9433</c:v>
                </c:pt>
                <c:pt idx="67">
                  <c:v>-9416</c:v>
                </c:pt>
                <c:pt idx="68">
                  <c:v>-9205</c:v>
                </c:pt>
                <c:pt idx="69">
                  <c:v>-9045</c:v>
                </c:pt>
                <c:pt idx="70">
                  <c:v>-9042</c:v>
                </c:pt>
                <c:pt idx="71">
                  <c:v>-9025</c:v>
                </c:pt>
                <c:pt idx="72">
                  <c:v>-8563</c:v>
                </c:pt>
                <c:pt idx="73">
                  <c:v>-7974</c:v>
                </c:pt>
                <c:pt idx="74">
                  <c:v>-7974</c:v>
                </c:pt>
                <c:pt idx="75">
                  <c:v>-7964</c:v>
                </c:pt>
                <c:pt idx="76">
                  <c:v>-7927</c:v>
                </c:pt>
                <c:pt idx="77">
                  <c:v>-7920</c:v>
                </c:pt>
                <c:pt idx="78">
                  <c:v>-7730</c:v>
                </c:pt>
                <c:pt idx="79">
                  <c:v>-7489</c:v>
                </c:pt>
                <c:pt idx="80">
                  <c:v>-7157</c:v>
                </c:pt>
                <c:pt idx="81">
                  <c:v>-7064</c:v>
                </c:pt>
                <c:pt idx="82">
                  <c:v>-6893</c:v>
                </c:pt>
                <c:pt idx="83">
                  <c:v>-6880</c:v>
                </c:pt>
                <c:pt idx="84">
                  <c:v>-6866</c:v>
                </c:pt>
                <c:pt idx="85">
                  <c:v>-6856</c:v>
                </c:pt>
                <c:pt idx="86">
                  <c:v>-6856</c:v>
                </c:pt>
                <c:pt idx="87">
                  <c:v>-6856</c:v>
                </c:pt>
                <c:pt idx="88">
                  <c:v>-6839</c:v>
                </c:pt>
                <c:pt idx="89">
                  <c:v>-6826</c:v>
                </c:pt>
                <c:pt idx="90">
                  <c:v>-6789</c:v>
                </c:pt>
                <c:pt idx="91">
                  <c:v>-6719</c:v>
                </c:pt>
                <c:pt idx="92">
                  <c:v>-6635</c:v>
                </c:pt>
                <c:pt idx="93">
                  <c:v>-6528</c:v>
                </c:pt>
                <c:pt idx="94">
                  <c:v>-6298</c:v>
                </c:pt>
                <c:pt idx="95">
                  <c:v>-6235</c:v>
                </c:pt>
                <c:pt idx="96">
                  <c:v>-6235</c:v>
                </c:pt>
                <c:pt idx="97">
                  <c:v>-6034</c:v>
                </c:pt>
                <c:pt idx="98">
                  <c:v>-6034</c:v>
                </c:pt>
                <c:pt idx="99">
                  <c:v>-6017</c:v>
                </c:pt>
                <c:pt idx="100">
                  <c:v>-5930</c:v>
                </c:pt>
                <c:pt idx="101">
                  <c:v>-5693</c:v>
                </c:pt>
                <c:pt idx="102">
                  <c:v>-5586</c:v>
                </c:pt>
                <c:pt idx="103">
                  <c:v>-5586</c:v>
                </c:pt>
                <c:pt idx="104">
                  <c:v>-5529</c:v>
                </c:pt>
                <c:pt idx="105">
                  <c:v>-5529</c:v>
                </c:pt>
                <c:pt idx="106">
                  <c:v>-5365</c:v>
                </c:pt>
                <c:pt idx="107">
                  <c:v>-5354</c:v>
                </c:pt>
                <c:pt idx="108">
                  <c:v>-5307</c:v>
                </c:pt>
                <c:pt idx="109">
                  <c:v>-5280</c:v>
                </c:pt>
                <c:pt idx="110">
                  <c:v>-5127</c:v>
                </c:pt>
                <c:pt idx="111">
                  <c:v>-4912</c:v>
                </c:pt>
                <c:pt idx="112">
                  <c:v>-4899</c:v>
                </c:pt>
                <c:pt idx="113">
                  <c:v>-4795</c:v>
                </c:pt>
                <c:pt idx="114">
                  <c:v>-4684</c:v>
                </c:pt>
                <c:pt idx="115">
                  <c:v>-4639</c:v>
                </c:pt>
                <c:pt idx="116">
                  <c:v>-4581</c:v>
                </c:pt>
                <c:pt idx="117">
                  <c:v>-4373</c:v>
                </c:pt>
                <c:pt idx="118">
                  <c:v>-4373</c:v>
                </c:pt>
                <c:pt idx="119">
                  <c:v>-3966</c:v>
                </c:pt>
                <c:pt idx="120">
                  <c:v>-3872</c:v>
                </c:pt>
                <c:pt idx="121">
                  <c:v>-3842</c:v>
                </c:pt>
                <c:pt idx="122">
                  <c:v>-3775</c:v>
                </c:pt>
                <c:pt idx="123">
                  <c:v>-3754</c:v>
                </c:pt>
                <c:pt idx="124">
                  <c:v>-3741</c:v>
                </c:pt>
                <c:pt idx="125">
                  <c:v>-3644</c:v>
                </c:pt>
                <c:pt idx="126">
                  <c:v>-3644</c:v>
                </c:pt>
                <c:pt idx="127">
                  <c:v>-3634</c:v>
                </c:pt>
                <c:pt idx="128">
                  <c:v>-3578</c:v>
                </c:pt>
                <c:pt idx="129">
                  <c:v>-3561</c:v>
                </c:pt>
                <c:pt idx="130">
                  <c:v>-3460</c:v>
                </c:pt>
                <c:pt idx="131">
                  <c:v>-3133</c:v>
                </c:pt>
                <c:pt idx="132">
                  <c:v>-2734</c:v>
                </c:pt>
                <c:pt idx="133">
                  <c:v>-2332</c:v>
                </c:pt>
                <c:pt idx="134">
                  <c:v>-2229</c:v>
                </c:pt>
                <c:pt idx="135">
                  <c:v>-2022</c:v>
                </c:pt>
                <c:pt idx="136">
                  <c:v>-1813</c:v>
                </c:pt>
                <c:pt idx="137">
                  <c:v>-1780</c:v>
                </c:pt>
                <c:pt idx="138">
                  <c:v>-1780</c:v>
                </c:pt>
                <c:pt idx="139">
                  <c:v>-1780</c:v>
                </c:pt>
                <c:pt idx="140">
                  <c:v>-1780</c:v>
                </c:pt>
                <c:pt idx="141">
                  <c:v>-1737</c:v>
                </c:pt>
                <c:pt idx="142">
                  <c:v>-1737</c:v>
                </c:pt>
                <c:pt idx="143">
                  <c:v>-1737</c:v>
                </c:pt>
                <c:pt idx="144">
                  <c:v>-1737</c:v>
                </c:pt>
                <c:pt idx="145">
                  <c:v>-1724</c:v>
                </c:pt>
                <c:pt idx="146">
                  <c:v>-1723</c:v>
                </c:pt>
                <c:pt idx="147">
                  <c:v>-1723</c:v>
                </c:pt>
                <c:pt idx="148">
                  <c:v>-1720</c:v>
                </c:pt>
                <c:pt idx="149">
                  <c:v>-1720</c:v>
                </c:pt>
                <c:pt idx="150">
                  <c:v>-1720</c:v>
                </c:pt>
                <c:pt idx="151">
                  <c:v>-1720</c:v>
                </c:pt>
                <c:pt idx="152">
                  <c:v>-1720</c:v>
                </c:pt>
                <c:pt idx="153">
                  <c:v>-1720</c:v>
                </c:pt>
                <c:pt idx="154">
                  <c:v>-1720</c:v>
                </c:pt>
                <c:pt idx="155">
                  <c:v>-1710</c:v>
                </c:pt>
                <c:pt idx="156">
                  <c:v>-1693</c:v>
                </c:pt>
                <c:pt idx="157">
                  <c:v>-1690</c:v>
                </c:pt>
                <c:pt idx="158">
                  <c:v>-1690</c:v>
                </c:pt>
                <c:pt idx="159">
                  <c:v>-1687</c:v>
                </c:pt>
                <c:pt idx="160">
                  <c:v>-1670</c:v>
                </c:pt>
                <c:pt idx="161">
                  <c:v>-1653</c:v>
                </c:pt>
                <c:pt idx="162">
                  <c:v>-1605</c:v>
                </c:pt>
                <c:pt idx="163">
                  <c:v>-1600</c:v>
                </c:pt>
                <c:pt idx="164">
                  <c:v>-1596</c:v>
                </c:pt>
                <c:pt idx="165">
                  <c:v>-1562</c:v>
                </c:pt>
                <c:pt idx="166">
                  <c:v>-1556</c:v>
                </c:pt>
                <c:pt idx="167">
                  <c:v>-1523</c:v>
                </c:pt>
                <c:pt idx="168">
                  <c:v>-1509</c:v>
                </c:pt>
                <c:pt idx="169">
                  <c:v>-1509</c:v>
                </c:pt>
                <c:pt idx="170">
                  <c:v>-1483</c:v>
                </c:pt>
                <c:pt idx="171">
                  <c:v>-1476</c:v>
                </c:pt>
                <c:pt idx="172">
                  <c:v>-1462</c:v>
                </c:pt>
                <c:pt idx="173">
                  <c:v>-1381</c:v>
                </c:pt>
                <c:pt idx="174">
                  <c:v>-1285</c:v>
                </c:pt>
                <c:pt idx="175">
                  <c:v>-1242</c:v>
                </c:pt>
                <c:pt idx="176">
                  <c:v>-1228.5</c:v>
                </c:pt>
                <c:pt idx="177">
                  <c:v>-1197</c:v>
                </c:pt>
                <c:pt idx="178">
                  <c:v>-1183</c:v>
                </c:pt>
                <c:pt idx="179">
                  <c:v>-1162</c:v>
                </c:pt>
                <c:pt idx="180">
                  <c:v>-967</c:v>
                </c:pt>
                <c:pt idx="181">
                  <c:v>-966</c:v>
                </c:pt>
                <c:pt idx="182">
                  <c:v>-928</c:v>
                </c:pt>
                <c:pt idx="183">
                  <c:v>-911</c:v>
                </c:pt>
                <c:pt idx="184">
                  <c:v>-907</c:v>
                </c:pt>
                <c:pt idx="185">
                  <c:v>-891</c:v>
                </c:pt>
                <c:pt idx="186">
                  <c:v>-817</c:v>
                </c:pt>
                <c:pt idx="187">
                  <c:v>-793</c:v>
                </c:pt>
                <c:pt idx="188">
                  <c:v>-773</c:v>
                </c:pt>
                <c:pt idx="189">
                  <c:v>-766</c:v>
                </c:pt>
                <c:pt idx="190">
                  <c:v>-716</c:v>
                </c:pt>
                <c:pt idx="191">
                  <c:v>-696</c:v>
                </c:pt>
                <c:pt idx="192">
                  <c:v>-640</c:v>
                </c:pt>
                <c:pt idx="193">
                  <c:v>-640</c:v>
                </c:pt>
                <c:pt idx="194">
                  <c:v>-639</c:v>
                </c:pt>
                <c:pt idx="195">
                  <c:v>-611</c:v>
                </c:pt>
                <c:pt idx="196">
                  <c:v>-589</c:v>
                </c:pt>
                <c:pt idx="197">
                  <c:v>-482</c:v>
                </c:pt>
                <c:pt idx="198">
                  <c:v>-452</c:v>
                </c:pt>
                <c:pt idx="199">
                  <c:v>-418</c:v>
                </c:pt>
                <c:pt idx="200">
                  <c:v>-338</c:v>
                </c:pt>
                <c:pt idx="201">
                  <c:v>-302</c:v>
                </c:pt>
                <c:pt idx="202">
                  <c:v>-269</c:v>
                </c:pt>
                <c:pt idx="203">
                  <c:v>-137</c:v>
                </c:pt>
                <c:pt idx="204">
                  <c:v>-77</c:v>
                </c:pt>
                <c:pt idx="205">
                  <c:v>64</c:v>
                </c:pt>
                <c:pt idx="206">
                  <c:v>87</c:v>
                </c:pt>
                <c:pt idx="207">
                  <c:v>251</c:v>
                </c:pt>
                <c:pt idx="208">
                  <c:v>274</c:v>
                </c:pt>
                <c:pt idx="209">
                  <c:v>298</c:v>
                </c:pt>
                <c:pt idx="210">
                  <c:v>414</c:v>
                </c:pt>
                <c:pt idx="211">
                  <c:v>451</c:v>
                </c:pt>
                <c:pt idx="212">
                  <c:v>613</c:v>
                </c:pt>
                <c:pt idx="213">
                  <c:v>694</c:v>
                </c:pt>
                <c:pt idx="214">
                  <c:v>833</c:v>
                </c:pt>
                <c:pt idx="215">
                  <c:v>879</c:v>
                </c:pt>
                <c:pt idx="216">
                  <c:v>1057</c:v>
                </c:pt>
                <c:pt idx="217">
                  <c:v>1108</c:v>
                </c:pt>
                <c:pt idx="218">
                  <c:v>1408</c:v>
                </c:pt>
                <c:pt idx="219">
                  <c:v>1425</c:v>
                </c:pt>
                <c:pt idx="220">
                  <c:v>1432</c:v>
                </c:pt>
                <c:pt idx="221">
                  <c:v>1432</c:v>
                </c:pt>
                <c:pt idx="222">
                  <c:v>1547</c:v>
                </c:pt>
                <c:pt idx="223">
                  <c:v>1562</c:v>
                </c:pt>
                <c:pt idx="224">
                  <c:v>1673</c:v>
                </c:pt>
                <c:pt idx="225">
                  <c:v>1703</c:v>
                </c:pt>
                <c:pt idx="226">
                  <c:v>1930.5</c:v>
                </c:pt>
                <c:pt idx="227">
                  <c:v>1991</c:v>
                </c:pt>
                <c:pt idx="228">
                  <c:v>2311</c:v>
                </c:pt>
                <c:pt idx="229">
                  <c:v>2489</c:v>
                </c:pt>
                <c:pt idx="230">
                  <c:v>2766</c:v>
                </c:pt>
                <c:pt idx="231">
                  <c:v>2914</c:v>
                </c:pt>
                <c:pt idx="232">
                  <c:v>2977</c:v>
                </c:pt>
                <c:pt idx="233">
                  <c:v>3141.5</c:v>
                </c:pt>
                <c:pt idx="234">
                  <c:v>3145</c:v>
                </c:pt>
                <c:pt idx="235">
                  <c:v>3348</c:v>
                </c:pt>
                <c:pt idx="236">
                  <c:v>3395</c:v>
                </c:pt>
                <c:pt idx="237">
                  <c:v>3646</c:v>
                </c:pt>
                <c:pt idx="238">
                  <c:v>3656</c:v>
                </c:pt>
                <c:pt idx="239">
                  <c:v>3830</c:v>
                </c:pt>
                <c:pt idx="240">
                  <c:v>3860</c:v>
                </c:pt>
                <c:pt idx="241">
                  <c:v>4005</c:v>
                </c:pt>
                <c:pt idx="242">
                  <c:v>4015</c:v>
                </c:pt>
                <c:pt idx="243">
                  <c:v>4064</c:v>
                </c:pt>
                <c:pt idx="244">
                  <c:v>4196</c:v>
                </c:pt>
                <c:pt idx="245">
                  <c:v>4199</c:v>
                </c:pt>
                <c:pt idx="246">
                  <c:v>4208</c:v>
                </c:pt>
                <c:pt idx="247">
                  <c:v>4292</c:v>
                </c:pt>
                <c:pt idx="248">
                  <c:v>4420</c:v>
                </c:pt>
                <c:pt idx="249">
                  <c:v>4506</c:v>
                </c:pt>
                <c:pt idx="250">
                  <c:v>4653</c:v>
                </c:pt>
              </c:numCache>
            </c:numRef>
          </c:xVal>
          <c:yVal>
            <c:numRef>
              <c:f>Active!$O$21:$O$2590</c:f>
              <c:numCache>
                <c:formatCode>General</c:formatCode>
                <c:ptCount val="2570"/>
                <c:pt idx="55">
                  <c:v>3.147274355759936E-2</c:v>
                </c:pt>
                <c:pt idx="56">
                  <c:v>3.147274355759936E-2</c:v>
                </c:pt>
                <c:pt idx="57">
                  <c:v>3.1463265999404355E-2</c:v>
                </c:pt>
                <c:pt idx="58">
                  <c:v>3.1463265999404355E-2</c:v>
                </c:pt>
                <c:pt idx="59">
                  <c:v>3.1463265999404355E-2</c:v>
                </c:pt>
                <c:pt idx="60">
                  <c:v>3.1238963788789233E-2</c:v>
                </c:pt>
                <c:pt idx="61">
                  <c:v>3.1238963788789233E-2</c:v>
                </c:pt>
                <c:pt idx="62">
                  <c:v>3.1134710648644176E-2</c:v>
                </c:pt>
                <c:pt idx="63">
                  <c:v>3.1134710648644176E-2</c:v>
                </c:pt>
                <c:pt idx="64">
                  <c:v>3.1134710648644176E-2</c:v>
                </c:pt>
                <c:pt idx="65">
                  <c:v>3.082826960033901E-2</c:v>
                </c:pt>
                <c:pt idx="66">
                  <c:v>3.082826960033901E-2</c:v>
                </c:pt>
                <c:pt idx="67">
                  <c:v>3.0774563437233979E-2</c:v>
                </c:pt>
                <c:pt idx="68">
                  <c:v>3.0107975177518616E-2</c:v>
                </c:pt>
                <c:pt idx="72">
                  <c:v>2.8079777723787509E-2</c:v>
                </c:pt>
                <c:pt idx="73">
                  <c:v>2.6219017131501494E-2</c:v>
                </c:pt>
                <c:pt idx="74">
                  <c:v>2.6219017131501494E-2</c:v>
                </c:pt>
                <c:pt idx="75">
                  <c:v>2.6187425270851477E-2</c:v>
                </c:pt>
                <c:pt idx="76">
                  <c:v>2.6070535386446412E-2</c:v>
                </c:pt>
                <c:pt idx="77">
                  <c:v>2.6048421083991399E-2</c:v>
                </c:pt>
                <c:pt idx="80">
                  <c:v>2.3637962116395086E-2</c:v>
                </c:pt>
                <c:pt idx="81">
                  <c:v>2.3344157812349924E-2</c:v>
                </c:pt>
                <c:pt idx="85">
                  <c:v>2.2687047110829566E-2</c:v>
                </c:pt>
                <c:pt idx="86">
                  <c:v>2.2687047110829566E-2</c:v>
                </c:pt>
                <c:pt idx="87">
                  <c:v>2.2687047110829566E-2</c:v>
                </c:pt>
                <c:pt idx="90">
                  <c:v>2.2475381644474452E-2</c:v>
                </c:pt>
                <c:pt idx="123">
                  <c:v>1.2887251937194217E-2</c:v>
                </c:pt>
                <c:pt idx="124">
                  <c:v>1.2846182518349195E-2</c:v>
                </c:pt>
                <c:pt idx="132">
                  <c:v>9.6648821508924579E-3</c:v>
                </c:pt>
                <c:pt idx="133">
                  <c:v>8.3948893527617634E-3</c:v>
                </c:pt>
                <c:pt idx="134">
                  <c:v>8.0694931880665871E-3</c:v>
                </c:pt>
                <c:pt idx="135">
                  <c:v>7.4155416726112301E-3</c:v>
                </c:pt>
                <c:pt idx="136">
                  <c:v>6.7552717850258692E-3</c:v>
                </c:pt>
                <c:pt idx="137">
                  <c:v>6.6510186448808118E-3</c:v>
                </c:pt>
                <c:pt idx="138">
                  <c:v>6.6510186448808118E-3</c:v>
                </c:pt>
                <c:pt idx="139">
                  <c:v>6.6510186448808118E-3</c:v>
                </c:pt>
                <c:pt idx="140">
                  <c:v>6.6510186448808118E-3</c:v>
                </c:pt>
                <c:pt idx="141">
                  <c:v>6.5151736440857387E-3</c:v>
                </c:pt>
                <c:pt idx="142">
                  <c:v>6.5151736440857387E-3</c:v>
                </c:pt>
                <c:pt idx="143">
                  <c:v>6.5151736440857387E-3</c:v>
                </c:pt>
                <c:pt idx="144">
                  <c:v>6.5151736440857387E-3</c:v>
                </c:pt>
                <c:pt idx="145">
                  <c:v>6.4741042252407163E-3</c:v>
                </c:pt>
                <c:pt idx="146">
                  <c:v>6.4709450391757135E-3</c:v>
                </c:pt>
                <c:pt idx="147">
                  <c:v>6.4709450391757135E-3</c:v>
                </c:pt>
                <c:pt idx="148">
                  <c:v>6.4614674809807086E-3</c:v>
                </c:pt>
                <c:pt idx="149">
                  <c:v>6.4614674809807086E-3</c:v>
                </c:pt>
                <c:pt idx="150">
                  <c:v>6.4614674809807086E-3</c:v>
                </c:pt>
                <c:pt idx="151">
                  <c:v>6.4614674809807086E-3</c:v>
                </c:pt>
                <c:pt idx="152">
                  <c:v>6.4614674809807086E-3</c:v>
                </c:pt>
                <c:pt idx="153">
                  <c:v>6.4614674809807086E-3</c:v>
                </c:pt>
                <c:pt idx="154">
                  <c:v>6.4614674809807086E-3</c:v>
                </c:pt>
                <c:pt idx="155">
                  <c:v>6.4298756203306912E-3</c:v>
                </c:pt>
                <c:pt idx="156">
                  <c:v>6.3761694572256628E-3</c:v>
                </c:pt>
                <c:pt idx="157">
                  <c:v>6.3666918990306562E-3</c:v>
                </c:pt>
                <c:pt idx="158">
                  <c:v>6.3666918990306562E-3</c:v>
                </c:pt>
                <c:pt idx="159">
                  <c:v>6.3572143408356513E-3</c:v>
                </c:pt>
                <c:pt idx="160">
                  <c:v>6.303508177730623E-3</c:v>
                </c:pt>
                <c:pt idx="161">
                  <c:v>6.2498020146255929E-3</c:v>
                </c:pt>
                <c:pt idx="162">
                  <c:v>6.098161083505511E-3</c:v>
                </c:pt>
                <c:pt idx="163">
                  <c:v>6.0823651531805023E-3</c:v>
                </c:pt>
                <c:pt idx="164">
                  <c:v>6.0697284089204946E-3</c:v>
                </c:pt>
                <c:pt idx="165">
                  <c:v>5.9623160827104362E-3</c:v>
                </c:pt>
                <c:pt idx="166">
                  <c:v>5.9433609663204264E-3</c:v>
                </c:pt>
                <c:pt idx="167">
                  <c:v>5.8391078261753691E-3</c:v>
                </c:pt>
                <c:pt idx="168">
                  <c:v>5.7948792212653456E-3</c:v>
                </c:pt>
                <c:pt idx="169">
                  <c:v>5.7948792212653456E-3</c:v>
                </c:pt>
                <c:pt idx="170">
                  <c:v>5.7127403835753009E-3</c:v>
                </c:pt>
                <c:pt idx="171">
                  <c:v>5.6906260811202883E-3</c:v>
                </c:pt>
                <c:pt idx="172">
                  <c:v>5.6463974762102631E-3</c:v>
                </c:pt>
                <c:pt idx="173">
                  <c:v>5.3905034049451239E-3</c:v>
                </c:pt>
                <c:pt idx="174">
                  <c:v>5.0872215427049585E-3</c:v>
                </c:pt>
                <c:pt idx="175">
                  <c:v>4.9513765419098837E-3</c:v>
                </c:pt>
                <c:pt idx="176">
                  <c:v>4.9087275300323616E-3</c:v>
                </c:pt>
                <c:pt idx="177">
                  <c:v>4.8092131689848067E-3</c:v>
                </c:pt>
                <c:pt idx="178">
                  <c:v>4.7649845640747833E-3</c:v>
                </c:pt>
                <c:pt idx="179">
                  <c:v>4.6986416567097464E-3</c:v>
                </c:pt>
                <c:pt idx="180">
                  <c:v>4.0826003740344098E-3</c:v>
                </c:pt>
                <c:pt idx="181">
                  <c:v>4.0794411879694088E-3</c:v>
                </c:pt>
                <c:pt idx="182">
                  <c:v>3.9593921174993427E-3</c:v>
                </c:pt>
                <c:pt idx="183">
                  <c:v>3.9056859543943135E-3</c:v>
                </c:pt>
                <c:pt idx="184">
                  <c:v>3.8930492101343066E-3</c:v>
                </c:pt>
                <c:pt idx="185">
                  <c:v>3.8425022330942794E-3</c:v>
                </c:pt>
                <c:pt idx="186">
                  <c:v>3.6087224642841515E-3</c:v>
                </c:pt>
                <c:pt idx="187">
                  <c:v>3.5329019987241101E-3</c:v>
                </c:pt>
                <c:pt idx="188">
                  <c:v>3.4697182774240756E-3</c:v>
                </c:pt>
                <c:pt idx="189">
                  <c:v>3.4476039749690634E-3</c:v>
                </c:pt>
                <c:pt idx="190">
                  <c:v>3.2896446717189773E-3</c:v>
                </c:pt>
                <c:pt idx="191">
                  <c:v>3.2264609504189428E-3</c:v>
                </c:pt>
                <c:pt idx="192">
                  <c:v>3.0495465307788464E-3</c:v>
                </c:pt>
                <c:pt idx="193">
                  <c:v>3.0495465307788464E-3</c:v>
                </c:pt>
                <c:pt idx="194">
                  <c:v>3.0463873447138445E-3</c:v>
                </c:pt>
                <c:pt idx="195">
                  <c:v>2.9579301348937963E-3</c:v>
                </c:pt>
                <c:pt idx="196">
                  <c:v>2.8884280414637584E-3</c:v>
                </c:pt>
                <c:pt idx="197">
                  <c:v>2.550395132508574E-3</c:v>
                </c:pt>
                <c:pt idx="198">
                  <c:v>2.4556195505585224E-3</c:v>
                </c:pt>
                <c:pt idx="199">
                  <c:v>2.3482072243484636E-3</c:v>
                </c:pt>
                <c:pt idx="200">
                  <c:v>2.0954723391483254E-3</c:v>
                </c:pt>
                <c:pt idx="201">
                  <c:v>1.9817416408082636E-3</c:v>
                </c:pt>
                <c:pt idx="202">
                  <c:v>1.8774885006632065E-3</c:v>
                </c:pt>
                <c:pt idx="203">
                  <c:v>1.4604759400829788E-3</c:v>
                </c:pt>
                <c:pt idx="204">
                  <c:v>1.2709247761828754E-3</c:v>
                </c:pt>
                <c:pt idx="205">
                  <c:v>8.2547954101763223E-4</c:v>
                </c:pt>
                <c:pt idx="206">
                  <c:v>7.5281826152259258E-4</c:v>
                </c:pt>
                <c:pt idx="207">
                  <c:v>2.3471174686230981E-4</c:v>
                </c:pt>
                <c:pt idx="208">
                  <c:v>1.6205046736727016E-4</c:v>
                </c:pt>
                <c:pt idx="209">
                  <c:v>8.6230001807228703E-5</c:v>
                </c:pt>
                <c:pt idx="210">
                  <c:v>-2.8023558173297125E-4</c:v>
                </c:pt>
                <c:pt idx="211">
                  <c:v>-3.971254661380352E-4</c:v>
                </c:pt>
                <c:pt idx="212">
                  <c:v>-9.0891360866831444E-4</c:v>
                </c:pt>
                <c:pt idx="213">
                  <c:v>-1.1648076799334541E-3</c:v>
                </c:pt>
                <c:pt idx="214">
                  <c:v>-1.6039345429686939E-3</c:v>
                </c:pt>
                <c:pt idx="215">
                  <c:v>-1.7492571019587732E-3</c:v>
                </c:pt>
                <c:pt idx="216">
                  <c:v>-2.3115922215290801E-3</c:v>
                </c:pt>
                <c:pt idx="217">
                  <c:v>-2.4727107108441682E-3</c:v>
                </c:pt>
                <c:pt idx="218">
                  <c:v>-3.4204665303446857E-3</c:v>
                </c:pt>
                <c:pt idx="219">
                  <c:v>-3.4741726934497149E-3</c:v>
                </c:pt>
                <c:pt idx="220">
                  <c:v>-3.4962869959047267E-3</c:v>
                </c:pt>
                <c:pt idx="221">
                  <c:v>-3.4962869959047267E-3</c:v>
                </c:pt>
                <c:pt idx="222">
                  <c:v>-3.8595933933799251E-3</c:v>
                </c:pt>
                <c:pt idx="223">
                  <c:v>-3.9069811843549518E-3</c:v>
                </c:pt>
                <c:pt idx="224">
                  <c:v>-4.2576508375701417E-3</c:v>
                </c:pt>
                <c:pt idx="225">
                  <c:v>-4.3524264195201941E-3</c:v>
                </c:pt>
                <c:pt idx="226">
                  <c:v>-5.0711412493080858E-3</c:v>
                </c:pt>
                <c:pt idx="227">
                  <c:v>-5.2622720062406904E-3</c:v>
                </c:pt>
                <c:pt idx="228">
                  <c:v>-6.2732115470412429E-3</c:v>
                </c:pt>
                <c:pt idx="229">
                  <c:v>-6.8355466666115486E-3</c:v>
                </c:pt>
                <c:pt idx="230">
                  <c:v>-7.7106412066170263E-3</c:v>
                </c:pt>
                <c:pt idx="231">
                  <c:v>-8.1782007442372812E-3</c:v>
                </c:pt>
                <c:pt idx="232">
                  <c:v>-8.377229466332391E-3</c:v>
                </c:pt>
                <c:pt idx="233">
                  <c:v>-8.8969155740251746E-3</c:v>
                </c:pt>
                <c:pt idx="234">
                  <c:v>-8.9079727252526809E-3</c:v>
                </c:pt>
                <c:pt idx="235">
                  <c:v>-9.5492874964480303E-3</c:v>
                </c:pt>
                <c:pt idx="236">
                  <c:v>-9.6977692415031111E-3</c:v>
                </c:pt>
                <c:pt idx="237">
                  <c:v>-1.0490724943818544E-2</c:v>
                </c:pt>
                <c:pt idx="238">
                  <c:v>-1.0522316804468562E-2</c:v>
                </c:pt>
                <c:pt idx="239">
                  <c:v>-1.1072015179778861E-2</c:v>
                </c:pt>
                <c:pt idx="240">
                  <c:v>-1.1166790761728914E-2</c:v>
                </c:pt>
                <c:pt idx="241">
                  <c:v>-1.1624872741154164E-2</c:v>
                </c:pt>
                <c:pt idx="242">
                  <c:v>-1.1656464601804181E-2</c:v>
                </c:pt>
                <c:pt idx="243">
                  <c:v>-1.1811264718989266E-2</c:v>
                </c:pt>
                <c:pt idx="244">
                  <c:v>-1.2228277279569493E-2</c:v>
                </c:pt>
                <c:pt idx="245">
                  <c:v>-1.2237754837764498E-2</c:v>
                </c:pt>
                <c:pt idx="246">
                  <c:v>-1.2266187512349513E-2</c:v>
                </c:pt>
                <c:pt idx="247">
                  <c:v>-1.2531559141809659E-2</c:v>
                </c:pt>
                <c:pt idx="248">
                  <c:v>-1.2935934958129879E-2</c:v>
                </c:pt>
                <c:pt idx="249">
                  <c:v>-1.3207624959720027E-2</c:v>
                </c:pt>
                <c:pt idx="250">
                  <c:v>-1.3672025311275281E-2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4-4694-893B-A861887416B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Active!$V$2:$V$18</c:f>
              <c:numCache>
                <c:formatCode>General</c:formatCode>
                <c:ptCount val="17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</c:numCache>
            </c:numRef>
          </c:xVal>
          <c:yVal>
            <c:numRef>
              <c:f>Active!$W$2:$W$18</c:f>
              <c:numCache>
                <c:formatCode>General</c:formatCode>
                <c:ptCount val="17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  <c:pt idx="16">
                  <c:v>-3.3030553273927649E-2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B4-4694-893B-A8618874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9200"/>
        <c:axId val="1"/>
      </c:scatterChart>
      <c:valAx>
        <c:axId val="1024419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003359580051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184615384615381E-2"/>
              <c:y val="0.41614387824163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9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0016797900262"/>
          <c:y val="0.9088076726258274"/>
          <c:w val="0.7424005039370079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4932896208486756"/>
          <c:y val="3.1818181818181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499999999999999"/>
          <c:w val="0.89621596484847765"/>
          <c:h val="0.7113636363636363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Q_fit!$D$21:$D$168</c:f>
              <c:numCache>
                <c:formatCode>General</c:formatCode>
                <c:ptCount val="148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xVal>
          <c:yVal>
            <c:numRef>
              <c:f>Q_fit!$E$21:$E$168</c:f>
              <c:numCache>
                <c:formatCode>General</c:formatCode>
                <c:ptCount val="148"/>
                <c:pt idx="0">
                  <c:v>-1.237359999504406E-2</c:v>
                </c:pt>
                <c:pt idx="1">
                  <c:v>-3.8791999977547675E-3</c:v>
                </c:pt>
                <c:pt idx="2">
                  <c:v>7.6480000061565079E-3</c:v>
                </c:pt>
                <c:pt idx="3">
                  <c:v>-1.1031199996068608E-2</c:v>
                </c:pt>
                <c:pt idx="4">
                  <c:v>5.8768000089912675E-3</c:v>
                </c:pt>
                <c:pt idx="5">
                  <c:v>3.8952000031713396E-3</c:v>
                </c:pt>
                <c:pt idx="6">
                  <c:v>-1.5027999994345009E-2</c:v>
                </c:pt>
                <c:pt idx="7">
                  <c:v>-1.6034399995987769E-2</c:v>
                </c:pt>
                <c:pt idx="8">
                  <c:v>-1.8083199996908661E-2</c:v>
                </c:pt>
                <c:pt idx="9">
                  <c:v>-1.2289599995710887E-2</c:v>
                </c:pt>
                <c:pt idx="10">
                  <c:v>-1.354479999281466E-2</c:v>
                </c:pt>
                <c:pt idx="11">
                  <c:v>-2.0593599991116207E-2</c:v>
                </c:pt>
                <c:pt idx="12">
                  <c:v>-1.445679999596905E-2</c:v>
                </c:pt>
                <c:pt idx="13">
                  <c:v>-1.2695199999143369E-2</c:v>
                </c:pt>
                <c:pt idx="14">
                  <c:v>-3.5583999924710952E-3</c:v>
                </c:pt>
                <c:pt idx="15">
                  <c:v>-3.8063999963924289E-3</c:v>
                </c:pt>
                <c:pt idx="16">
                  <c:v>-1.4735199991264381E-2</c:v>
                </c:pt>
                <c:pt idx="17">
                  <c:v>-1.2735199990856927E-2</c:v>
                </c:pt>
                <c:pt idx="18">
                  <c:v>-3.7412799996673129E-2</c:v>
                </c:pt>
                <c:pt idx="19">
                  <c:v>-2.8412799998477567E-2</c:v>
                </c:pt>
                <c:pt idx="20">
                  <c:v>-1.8091999998432584E-2</c:v>
                </c:pt>
                <c:pt idx="21">
                  <c:v>-1.4803199999732897E-2</c:v>
                </c:pt>
                <c:pt idx="22">
                  <c:v>-1.5154400003666524E-2</c:v>
                </c:pt>
                <c:pt idx="23">
                  <c:v>-2.9017599998041987E-2</c:v>
                </c:pt>
                <c:pt idx="24">
                  <c:v>-2.7017599997634534E-2</c:v>
                </c:pt>
                <c:pt idx="25">
                  <c:v>-3.700080000271555E-2</c:v>
                </c:pt>
                <c:pt idx="26">
                  <c:v>-2.9000800001085736E-2</c:v>
                </c:pt>
                <c:pt idx="27">
                  <c:v>-6.8471999984467402E-3</c:v>
                </c:pt>
                <c:pt idx="28">
                  <c:v>-3.6980799995944835E-2</c:v>
                </c:pt>
                <c:pt idx="29">
                  <c:v>-9.8987999997916631E-2</c:v>
                </c:pt>
                <c:pt idx="30">
                  <c:v>-5.0243199992110021E-2</c:v>
                </c:pt>
                <c:pt idx="31">
                  <c:v>-2.2355999994033482E-2</c:v>
                </c:pt>
                <c:pt idx="32">
                  <c:v>-2.9239999996207189E-2</c:v>
                </c:pt>
                <c:pt idx="33">
                  <c:v>-5.6288799998583272E-2</c:v>
                </c:pt>
                <c:pt idx="34">
                  <c:v>-1.6791999951237813E-3</c:v>
                </c:pt>
                <c:pt idx="35">
                  <c:v>-4.717279999749735E-2</c:v>
                </c:pt>
                <c:pt idx="36">
                  <c:v>-3.0264799992437474E-2</c:v>
                </c:pt>
                <c:pt idx="37">
                  <c:v>-4.8405599998659454E-2</c:v>
                </c:pt>
                <c:pt idx="38">
                  <c:v>-2.4186399998143315E-2</c:v>
                </c:pt>
                <c:pt idx="39">
                  <c:v>-1.8186399996920954E-2</c:v>
                </c:pt>
                <c:pt idx="40">
                  <c:v>-3.2329599998774938E-2</c:v>
                </c:pt>
                <c:pt idx="41">
                  <c:v>-4.4143999999505468E-2</c:v>
                </c:pt>
                <c:pt idx="42">
                  <c:v>-5.1871999996365048E-2</c:v>
                </c:pt>
                <c:pt idx="43">
                  <c:v>-5.0431199997547083E-2</c:v>
                </c:pt>
                <c:pt idx="44">
                  <c:v>-6.5076799997768831E-2</c:v>
                </c:pt>
                <c:pt idx="45">
                  <c:v>-5.8076799999980722E-2</c:v>
                </c:pt>
                <c:pt idx="46">
                  <c:v>-9.7652799995557871E-2</c:v>
                </c:pt>
                <c:pt idx="47">
                  <c:v>-3.9478399994550273E-2</c:v>
                </c:pt>
                <c:pt idx="48">
                  <c:v>-5.9157600000617094E-2</c:v>
                </c:pt>
                <c:pt idx="49">
                  <c:v>-4.2075199999089818E-2</c:v>
                </c:pt>
                <c:pt idx="50">
                  <c:v>-6.8610399997851346E-2</c:v>
                </c:pt>
                <c:pt idx="51">
                  <c:v>-4.349279999587452E-2</c:v>
                </c:pt>
                <c:pt idx="52">
                  <c:v>-8.7847999995574355E-2</c:v>
                </c:pt>
                <c:pt idx="53">
                  <c:v>-6.308079999871552E-2</c:v>
                </c:pt>
                <c:pt idx="54">
                  <c:v>-6.570399999327492E-2</c:v>
                </c:pt>
                <c:pt idx="55">
                  <c:v>-8.9843199995812029E-2</c:v>
                </c:pt>
                <c:pt idx="56">
                  <c:v>-7.8843199989933055E-2</c:v>
                </c:pt>
                <c:pt idx="57">
                  <c:v>-7.1843199992144946E-2</c:v>
                </c:pt>
                <c:pt idx="58">
                  <c:v>-6.7843199991330039E-2</c:v>
                </c:pt>
                <c:pt idx="59">
                  <c:v>-0.10461999999824911</c:v>
                </c:pt>
                <c:pt idx="60">
                  <c:v>-9.9620000000868458E-2</c:v>
                </c:pt>
                <c:pt idx="61">
                  <c:v>-0.11482639999303501</c:v>
                </c:pt>
                <c:pt idx="62">
                  <c:v>-9.2826399995828979E-2</c:v>
                </c:pt>
                <c:pt idx="63">
                  <c:v>-0.1072991999972146</c:v>
                </c:pt>
                <c:pt idx="64">
                  <c:v>-0.10529919999680715</c:v>
                </c:pt>
                <c:pt idx="65">
                  <c:v>-9.2299199997796677E-2</c:v>
                </c:pt>
                <c:pt idx="66">
                  <c:v>-9.1299199993954971E-2</c:v>
                </c:pt>
                <c:pt idx="67">
                  <c:v>-9.0299199997389223E-2</c:v>
                </c:pt>
                <c:pt idx="68">
                  <c:v>-8.4299199996166863E-2</c:v>
                </c:pt>
                <c:pt idx="69">
                  <c:v>-8.5027199995238334E-2</c:v>
                </c:pt>
                <c:pt idx="70">
                  <c:v>-9.8223199995118193E-2</c:v>
                </c:pt>
                <c:pt idx="71">
                  <c:v>-0.11172399999486515</c:v>
                </c:pt>
                <c:pt idx="72">
                  <c:v>-0.11293039999145549</c:v>
                </c:pt>
                <c:pt idx="73">
                  <c:v>-0.12352959999407176</c:v>
                </c:pt>
                <c:pt idx="74">
                  <c:v>-0.11539440000342438</c:v>
                </c:pt>
                <c:pt idx="75">
                  <c:v>-0.13093599999410799</c:v>
                </c:pt>
                <c:pt idx="76">
                  <c:v>-0.13592879999487195</c:v>
                </c:pt>
                <c:pt idx="77">
                  <c:v>-0.14637999999831663</c:v>
                </c:pt>
                <c:pt idx="78">
                  <c:v>-0.14824559999397025</c:v>
                </c:pt>
                <c:pt idx="79">
                  <c:v>-0.15835439999500522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5-4711-AA57-C597401D441F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Q_fit!$D$21:$D$100</c:f>
              <c:numCache>
                <c:formatCode>General</c:formatCode>
                <c:ptCount val="80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</c:numCache>
            </c:numRef>
          </c:xVal>
          <c:yVal>
            <c:numRef>
              <c:f>Q_fit!$K$21:$K$100</c:f>
              <c:numCache>
                <c:formatCode>General</c:formatCode>
                <c:ptCount val="80"/>
                <c:pt idx="0">
                  <c:v>-1.7166747391196015E-3</c:v>
                </c:pt>
                <c:pt idx="1">
                  <c:v>-2.5097343859245324E-3</c:v>
                </c:pt>
                <c:pt idx="2">
                  <c:v>-2.5161438408798061E-3</c:v>
                </c:pt>
                <c:pt idx="3">
                  <c:v>-2.5529262431599822E-3</c:v>
                </c:pt>
                <c:pt idx="4">
                  <c:v>-7.6643625813574735E-3</c:v>
                </c:pt>
                <c:pt idx="5">
                  <c:v>-9.1187782314448903E-3</c:v>
                </c:pt>
                <c:pt idx="6">
                  <c:v>-1.1380956870918267E-2</c:v>
                </c:pt>
                <c:pt idx="7">
                  <c:v>-1.3393673349031406E-2</c:v>
                </c:pt>
                <c:pt idx="8">
                  <c:v>-1.3497679179722206E-2</c:v>
                </c:pt>
                <c:pt idx="9">
                  <c:v>-1.3610199269362123E-2</c:v>
                </c:pt>
                <c:pt idx="10">
                  <c:v>-1.3828707029939987E-2</c:v>
                </c:pt>
                <c:pt idx="11">
                  <c:v>-1.3934621299387284E-2</c:v>
                </c:pt>
                <c:pt idx="12">
                  <c:v>-1.4823830452782205E-2</c:v>
                </c:pt>
                <c:pt idx="13">
                  <c:v>-1.5543709588466464E-2</c:v>
                </c:pt>
                <c:pt idx="14">
                  <c:v>-1.6488478233124316E-2</c:v>
                </c:pt>
                <c:pt idx="15">
                  <c:v>-1.8624647663261534E-2</c:v>
                </c:pt>
                <c:pt idx="16">
                  <c:v>-1.92348634094709E-2</c:v>
                </c:pt>
                <c:pt idx="17">
                  <c:v>-1.92348634094709E-2</c:v>
                </c:pt>
                <c:pt idx="18">
                  <c:v>-2.1253871416935799E-2</c:v>
                </c:pt>
                <c:pt idx="19">
                  <c:v>-2.1253871416935799E-2</c:v>
                </c:pt>
                <c:pt idx="20">
                  <c:v>-2.1429670805330439E-2</c:v>
                </c:pt>
                <c:pt idx="21">
                  <c:v>-2.2341648855833139E-2</c:v>
                </c:pt>
                <c:pt idx="22">
                  <c:v>-2.493037977516081E-2</c:v>
                </c:pt>
                <c:pt idx="23">
                  <c:v>-2.614916434007877E-2</c:v>
                </c:pt>
                <c:pt idx="24">
                  <c:v>-2.614916434007877E-2</c:v>
                </c:pt>
                <c:pt idx="25">
                  <c:v>-2.6811130020972487E-2</c:v>
                </c:pt>
                <c:pt idx="26">
                  <c:v>-2.6811130020972487E-2</c:v>
                </c:pt>
                <c:pt idx="27">
                  <c:v>-2.876499902575113E-2</c:v>
                </c:pt>
                <c:pt idx="28">
                  <c:v>-2.8898667842308479E-2</c:v>
                </c:pt>
                <c:pt idx="29">
                  <c:v>-2.9473503656316416E-2</c:v>
                </c:pt>
                <c:pt idx="30">
                  <c:v>-2.980644434079361E-2</c:v>
                </c:pt>
                <c:pt idx="31">
                  <c:v>-3.1730542979721305E-2</c:v>
                </c:pt>
                <c:pt idx="32">
                  <c:v>-3.4541888497346462E-2</c:v>
                </c:pt>
                <c:pt idx="33">
                  <c:v>-3.4715905757234017E-2</c:v>
                </c:pt>
                <c:pt idx="34">
                  <c:v>-3.61245836388909E-2</c:v>
                </c:pt>
                <c:pt idx="35">
                  <c:v>-3.7660515758966881E-2</c:v>
                </c:pt>
                <c:pt idx="36">
                  <c:v>-3.829273313656395E-2</c:v>
                </c:pt>
                <c:pt idx="37">
                  <c:v>-3.9115711469634475E-2</c:v>
                </c:pt>
                <c:pt idx="38">
                  <c:v>-4.2142288666994085E-2</c:v>
                </c:pt>
                <c:pt idx="39">
                  <c:v>-4.2142288666994085E-2</c:v>
                </c:pt>
                <c:pt idx="40">
                  <c:v>-4.8404721692914127E-2</c:v>
                </c:pt>
                <c:pt idx="41">
                  <c:v>-4.9915096401629555E-2</c:v>
                </c:pt>
                <c:pt idx="42">
                  <c:v>-5.0402187430267094E-2</c:v>
                </c:pt>
                <c:pt idx="43">
                  <c:v>-5.1498858066217491E-2</c:v>
                </c:pt>
                <c:pt idx="44">
                  <c:v>-5.3678351865445346E-2</c:v>
                </c:pt>
                <c:pt idx="45">
                  <c:v>-5.3678351865445346E-2</c:v>
                </c:pt>
                <c:pt idx="46">
                  <c:v>-5.3846642032383166E-2</c:v>
                </c:pt>
                <c:pt idx="47">
                  <c:v>-5.4794090891482836E-2</c:v>
                </c:pt>
                <c:pt idx="48">
                  <c:v>-5.5083396170135843E-2</c:v>
                </c:pt>
                <c:pt idx="49">
                  <c:v>-5.6818409865326408E-2</c:v>
                </c:pt>
                <c:pt idx="50">
                  <c:v>-6.2625971785206097E-2</c:v>
                </c:pt>
                <c:pt idx="51">
                  <c:v>-7.0106012998078532E-2</c:v>
                </c:pt>
                <c:pt idx="52">
                  <c:v>-7.8079988210980028E-2</c:v>
                </c:pt>
                <c:pt idx="53">
                  <c:v>-8.0193774718505945E-2</c:v>
                </c:pt>
                <c:pt idx="54">
                  <c:v>-8.4529095370697388E-2</c:v>
                </c:pt>
                <c:pt idx="55">
                  <c:v>-8.9745138645961106E-2</c:v>
                </c:pt>
                <c:pt idx="56">
                  <c:v>-8.9745138645961106E-2</c:v>
                </c:pt>
                <c:pt idx="57">
                  <c:v>-8.9745138645961106E-2</c:v>
                </c:pt>
                <c:pt idx="58">
                  <c:v>-8.9745138645961106E-2</c:v>
                </c:pt>
                <c:pt idx="59">
                  <c:v>-9.0688614313236313E-2</c:v>
                </c:pt>
                <c:pt idx="60">
                  <c:v>-9.0688614313236313E-2</c:v>
                </c:pt>
                <c:pt idx="61">
                  <c:v>-9.0996877148382588E-2</c:v>
                </c:pt>
                <c:pt idx="62">
                  <c:v>-9.0996877148382588E-2</c:v>
                </c:pt>
                <c:pt idx="63">
                  <c:v>-9.1063002793829714E-2</c:v>
                </c:pt>
                <c:pt idx="64">
                  <c:v>-9.1063002793829714E-2</c:v>
                </c:pt>
                <c:pt idx="65">
                  <c:v>-9.1063002793829714E-2</c:v>
                </c:pt>
                <c:pt idx="66">
                  <c:v>-9.1063002793829714E-2</c:v>
                </c:pt>
                <c:pt idx="67">
                  <c:v>-9.1063002793829714E-2</c:v>
                </c:pt>
                <c:pt idx="68">
                  <c:v>-9.1063002793829714E-2</c:v>
                </c:pt>
                <c:pt idx="69">
                  <c:v>-9.1725604942295744E-2</c:v>
                </c:pt>
                <c:pt idx="70">
                  <c:v>-9.3616264725374515E-2</c:v>
                </c:pt>
                <c:pt idx="71">
                  <c:v>-0.10296484408104548</c:v>
                </c:pt>
                <c:pt idx="72">
                  <c:v>-0.10329365933356945</c:v>
                </c:pt>
                <c:pt idx="73">
                  <c:v>-0.10845843272030292</c:v>
                </c:pt>
                <c:pt idx="74">
                  <c:v>-0.1126676820349667</c:v>
                </c:pt>
                <c:pt idx="75">
                  <c:v>-0.13095384010664657</c:v>
                </c:pt>
                <c:pt idx="76">
                  <c:v>-0.13979620265429138</c:v>
                </c:pt>
                <c:pt idx="77">
                  <c:v>-0.14989467423637318</c:v>
                </c:pt>
                <c:pt idx="78">
                  <c:v>-0.15220305228421654</c:v>
                </c:pt>
                <c:pt idx="79">
                  <c:v>-0.16276708474026552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5-4711-AA57-C597401D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4936"/>
        <c:axId val="1"/>
      </c:scatterChart>
      <c:valAx>
        <c:axId val="1024414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28513423001613"/>
              <c:y val="0.938636363636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8181818181818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493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769269225962137"/>
          <c:y val="0.92954545454545456"/>
          <c:w val="0.44566595842186391"/>
          <c:h val="0.979545454545454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28575</xdr:rowOff>
    </xdr:from>
    <xdr:to>
      <xdr:col>17</xdr:col>
      <xdr:colOff>495299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1A376FB-3F74-A402-93AF-9E135AEE8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542926</xdr:colOff>
      <xdr:row>0</xdr:row>
      <xdr:rowOff>0</xdr:rowOff>
    </xdr:from>
    <xdr:to>
      <xdr:col>26</xdr:col>
      <xdr:colOff>561976</xdr:colOff>
      <xdr:row>18</xdr:row>
      <xdr:rowOff>19050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5A56404-1781-44A8-ABDB-00D966F6D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12</xdr:row>
      <xdr:rowOff>76200</xdr:rowOff>
    </xdr:from>
    <xdr:to>
      <xdr:col>19</xdr:col>
      <xdr:colOff>114300</xdr:colOff>
      <xdr:row>38</xdr:row>
      <xdr:rowOff>38100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7673F9B4-03DB-42F3-AF66-B4A7ADEBC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var.astro.cz/oejv/issues/oejv0060.pdf" TargetMode="External"/><Relationship Id="rId21" Type="http://schemas.openxmlformats.org/officeDocument/2006/relationships/hyperlink" Target="http://var.astro.cz/oejv/issues/oejv0060.pdf" TargetMode="External"/><Relationship Id="rId34" Type="http://schemas.openxmlformats.org/officeDocument/2006/relationships/hyperlink" Target="http://var.astro.cz/oejv/issues/oejv0060.pdf" TargetMode="External"/><Relationship Id="rId42" Type="http://schemas.openxmlformats.org/officeDocument/2006/relationships/hyperlink" Target="http://www.bav-astro.de/sfs/BAVM_link.php?BAVMnr=172" TargetMode="External"/><Relationship Id="rId47" Type="http://schemas.openxmlformats.org/officeDocument/2006/relationships/hyperlink" Target="http://www.bav-astro.de/sfs/BAVM_link.php?BAVMnr=209" TargetMode="External"/><Relationship Id="rId50" Type="http://schemas.openxmlformats.org/officeDocument/2006/relationships/hyperlink" Target="http://www.bav-astro.de/sfs/BAVM_link.php?BAVMnr=214" TargetMode="External"/><Relationship Id="rId55" Type="http://schemas.openxmlformats.org/officeDocument/2006/relationships/hyperlink" Target="http://www.bav-astro.de/sfs/BAVM_link.php?BAVMnr=12" TargetMode="External"/><Relationship Id="rId63" Type="http://schemas.openxmlformats.org/officeDocument/2006/relationships/hyperlink" Target="http://www.bav-astro.de/sfs/BAVM_link.php?BAVMnr=12" TargetMode="External"/><Relationship Id="rId68" Type="http://schemas.openxmlformats.org/officeDocument/2006/relationships/hyperlink" Target="http://www.bav-astro.de/sfs/BAVM_link.php?BAVMnr=13" TargetMode="External"/><Relationship Id="rId76" Type="http://schemas.openxmlformats.org/officeDocument/2006/relationships/hyperlink" Target="http://www.bav-astro.de/sfs/BAVM_link.php?BAVMnr=18" TargetMode="External"/><Relationship Id="rId84" Type="http://schemas.openxmlformats.org/officeDocument/2006/relationships/hyperlink" Target="http://www.bav-astro.de/sfs/BAVM_link.php?BAVMnr=122" TargetMode="External"/><Relationship Id="rId89" Type="http://schemas.openxmlformats.org/officeDocument/2006/relationships/hyperlink" Target="http://www.bav-astro.de/sfs/BAVM_link.php?BAVMnr=131" TargetMode="External"/><Relationship Id="rId97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456" TargetMode="External"/><Relationship Id="rId71" Type="http://schemas.openxmlformats.org/officeDocument/2006/relationships/hyperlink" Target="http://www.bav-astro.de/sfs/BAVM_link.php?BAVMnr=13" TargetMode="External"/><Relationship Id="rId92" Type="http://schemas.openxmlformats.org/officeDocument/2006/relationships/hyperlink" Target="http://www.bav-astro.de/sfs/BAVM_link.php?BAVMnr=154" TargetMode="External"/><Relationship Id="rId2" Type="http://schemas.openxmlformats.org/officeDocument/2006/relationships/hyperlink" Target="http://www.konkoly.hu/cgi-bin/IBVS?247" TargetMode="External"/><Relationship Id="rId16" Type="http://schemas.openxmlformats.org/officeDocument/2006/relationships/hyperlink" Target="http://www.bav-astro.de/sfs/BAVM_link.php?BAVMnr=32" TargetMode="External"/><Relationship Id="rId29" Type="http://schemas.openxmlformats.org/officeDocument/2006/relationships/hyperlink" Target="http://www.konkoly.hu/cgi-bin/IBVS?4647" TargetMode="External"/><Relationship Id="rId11" Type="http://schemas.openxmlformats.org/officeDocument/2006/relationships/hyperlink" Target="http://www.konkoly.hu/cgi-bin/IBVS?954" TargetMode="External"/><Relationship Id="rId24" Type="http://schemas.openxmlformats.org/officeDocument/2006/relationships/hyperlink" Target="http://var.astro.cz/oejv/issues/oejv0060.pdf" TargetMode="External"/><Relationship Id="rId32" Type="http://schemas.openxmlformats.org/officeDocument/2006/relationships/hyperlink" Target="http://var.astro.cz/oejv/issues/oejv0060.pdf" TargetMode="External"/><Relationship Id="rId37" Type="http://schemas.openxmlformats.org/officeDocument/2006/relationships/hyperlink" Target="http://www.konkoly.hu/cgi-bin/IBVS?4647" TargetMode="External"/><Relationship Id="rId40" Type="http://schemas.openxmlformats.org/officeDocument/2006/relationships/hyperlink" Target="http://www.konkoly.hu/cgi-bin/IBVS?4877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bav-astro.de/sfs/BAVM_link.php?BAVMnr=4" TargetMode="External"/><Relationship Id="rId58" Type="http://schemas.openxmlformats.org/officeDocument/2006/relationships/hyperlink" Target="http://www.bav-astro.de/sfs/BAVM_link.php?BAVMnr=12" TargetMode="External"/><Relationship Id="rId66" Type="http://schemas.openxmlformats.org/officeDocument/2006/relationships/hyperlink" Target="http://www.bav-astro.de/sfs/BAVM_link.php?BAVMnr=13" TargetMode="External"/><Relationship Id="rId74" Type="http://schemas.openxmlformats.org/officeDocument/2006/relationships/hyperlink" Target="http://www.bav-astro.de/sfs/BAVM_link.php?BAVMnr=15" TargetMode="External"/><Relationship Id="rId79" Type="http://schemas.openxmlformats.org/officeDocument/2006/relationships/hyperlink" Target="http://www.bav-astro.de/sfs/BAVM_link.php?BAVMnr=18" TargetMode="External"/><Relationship Id="rId87" Type="http://schemas.openxmlformats.org/officeDocument/2006/relationships/hyperlink" Target="http://www.bav-astro.de/sfs/BAVM_link.php?BAVMnr=131" TargetMode="External"/><Relationship Id="rId5" Type="http://schemas.openxmlformats.org/officeDocument/2006/relationships/hyperlink" Target="http://www.konkoly.hu/cgi-bin/IBVS?247" TargetMode="External"/><Relationship Id="rId61" Type="http://schemas.openxmlformats.org/officeDocument/2006/relationships/hyperlink" Target="http://www.bav-astro.de/sfs/BAVM_link.php?BAVMnr=12" TargetMode="External"/><Relationship Id="rId82" Type="http://schemas.openxmlformats.org/officeDocument/2006/relationships/hyperlink" Target="http://www.bav-astro.de/sfs/BAVM_link.php?BAVMnr=25" TargetMode="External"/><Relationship Id="rId90" Type="http://schemas.openxmlformats.org/officeDocument/2006/relationships/hyperlink" Target="http://www.bav-astro.de/sfs/BAVM_link.php?BAVMnr=131" TargetMode="External"/><Relationship Id="rId95" Type="http://schemas.openxmlformats.org/officeDocument/2006/relationships/hyperlink" Target="http://www.bav-astro.de/sfs/BAVM_link.php?BAVMnr=192" TargetMode="External"/><Relationship Id="rId1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konkoly.hu/cgi-bin/IBVS?1449" TargetMode="External"/><Relationship Id="rId22" Type="http://schemas.openxmlformats.org/officeDocument/2006/relationships/hyperlink" Target="http://var.astro.cz/oejv/issues/oejv0060.pdf" TargetMode="External"/><Relationship Id="rId27" Type="http://schemas.openxmlformats.org/officeDocument/2006/relationships/hyperlink" Target="http://var.astro.cz/oejv/issues/oejv0060.pdf" TargetMode="External"/><Relationship Id="rId30" Type="http://schemas.openxmlformats.org/officeDocument/2006/relationships/hyperlink" Target="http://var.astro.cz/oejv/issues/oejv0060.pdf" TargetMode="External"/><Relationship Id="rId35" Type="http://schemas.openxmlformats.org/officeDocument/2006/relationships/hyperlink" Target="http://var.astro.cz/oejv/issues/oejv0060.pdf" TargetMode="External"/><Relationship Id="rId43" Type="http://schemas.openxmlformats.org/officeDocument/2006/relationships/hyperlink" Target="http://www.konkoly.hu/cgi-bin/IBVS?5694" TargetMode="External"/><Relationship Id="rId48" Type="http://schemas.openxmlformats.org/officeDocument/2006/relationships/hyperlink" Target="http://www.bav-astro.de/sfs/BAVM_link.php?BAVMnr=209" TargetMode="External"/><Relationship Id="rId56" Type="http://schemas.openxmlformats.org/officeDocument/2006/relationships/hyperlink" Target="http://www.bav-astro.de/sfs/BAVM_link.php?BAVMnr=12" TargetMode="External"/><Relationship Id="rId64" Type="http://schemas.openxmlformats.org/officeDocument/2006/relationships/hyperlink" Target="http://www.bav-astro.de/sfs/BAVM_link.php?BAVMnr=12" TargetMode="External"/><Relationship Id="rId69" Type="http://schemas.openxmlformats.org/officeDocument/2006/relationships/hyperlink" Target="http://www.bav-astro.de/sfs/BAVM_link.php?BAVMnr=13" TargetMode="External"/><Relationship Id="rId77" Type="http://schemas.openxmlformats.org/officeDocument/2006/relationships/hyperlink" Target="http://www.bav-astro.de/sfs/BAVM_link.php?BAVMnr=18" TargetMode="External"/><Relationship Id="rId8" Type="http://schemas.openxmlformats.org/officeDocument/2006/relationships/hyperlink" Target="http://www.konkoly.hu/cgi-bin/IBVS?530" TargetMode="External"/><Relationship Id="rId51" Type="http://schemas.openxmlformats.org/officeDocument/2006/relationships/hyperlink" Target="http://var.astro.cz/oejv/issues/oejv0142.pdf" TargetMode="External"/><Relationship Id="rId72" Type="http://schemas.openxmlformats.org/officeDocument/2006/relationships/hyperlink" Target="http://www.bav-astro.de/sfs/BAVM_link.php?BAVMnr=13" TargetMode="External"/><Relationship Id="rId80" Type="http://schemas.openxmlformats.org/officeDocument/2006/relationships/hyperlink" Target="http://www.bav-astro.de/sfs/BAVM_link.php?BAVMnr=26" TargetMode="External"/><Relationship Id="rId85" Type="http://schemas.openxmlformats.org/officeDocument/2006/relationships/hyperlink" Target="http://www.bav-astro.de/sfs/BAVM_link.php?BAVMnr=122" TargetMode="External"/><Relationship Id="rId93" Type="http://schemas.openxmlformats.org/officeDocument/2006/relationships/hyperlink" Target="http://www.bav-astro.de/sfs/BAVM_link.php?BAVMnr=157" TargetMode="External"/><Relationship Id="rId9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47" TargetMode="External"/><Relationship Id="rId12" Type="http://schemas.openxmlformats.org/officeDocument/2006/relationships/hyperlink" Target="http://www.konkoly.hu/cgi-bin/IBVS?954" TargetMode="External"/><Relationship Id="rId17" Type="http://schemas.openxmlformats.org/officeDocument/2006/relationships/hyperlink" Target="http://www.bav-astro.de/sfs/BAVM_link.php?BAVMnr=34" TargetMode="External"/><Relationship Id="rId25" Type="http://schemas.openxmlformats.org/officeDocument/2006/relationships/hyperlink" Target="http://var.astro.cz/oejv/issues/oejv0060.pdf" TargetMode="External"/><Relationship Id="rId33" Type="http://schemas.openxmlformats.org/officeDocument/2006/relationships/hyperlink" Target="http://var.astro.cz/oejv/issues/oejv0060.pdf" TargetMode="External"/><Relationship Id="rId38" Type="http://schemas.openxmlformats.org/officeDocument/2006/relationships/hyperlink" Target="http://www.konkoly.hu/cgi-bin/IBVS?4647" TargetMode="External"/><Relationship Id="rId46" Type="http://schemas.openxmlformats.org/officeDocument/2006/relationships/hyperlink" Target="http://www.bav-astro.de/sfs/BAVM_link.php?BAVMnr=214" TargetMode="External"/><Relationship Id="rId59" Type="http://schemas.openxmlformats.org/officeDocument/2006/relationships/hyperlink" Target="http://www.bav-astro.de/sfs/BAVM_link.php?BAVMnr=12" TargetMode="External"/><Relationship Id="rId67" Type="http://schemas.openxmlformats.org/officeDocument/2006/relationships/hyperlink" Target="http://www.bav-astro.de/sfs/BAVM_link.php?BAVMnr=13" TargetMode="External"/><Relationship Id="rId20" Type="http://schemas.openxmlformats.org/officeDocument/2006/relationships/hyperlink" Target="http://var.astro.cz/oejv/issues/oejv0060.pdf" TargetMode="External"/><Relationship Id="rId41" Type="http://schemas.openxmlformats.org/officeDocument/2006/relationships/hyperlink" Target="http://www.bav-astro.de/sfs/BAVM_link.php?BAVMnr=158" TargetMode="External"/><Relationship Id="rId54" Type="http://schemas.openxmlformats.org/officeDocument/2006/relationships/hyperlink" Target="http://www.bav-astro.de/sfs/BAVM_link.php?BAVMnr=8" TargetMode="External"/><Relationship Id="rId62" Type="http://schemas.openxmlformats.org/officeDocument/2006/relationships/hyperlink" Target="http://www.bav-astro.de/sfs/BAVM_link.php?BAVMnr=12" TargetMode="External"/><Relationship Id="rId70" Type="http://schemas.openxmlformats.org/officeDocument/2006/relationships/hyperlink" Target="http://www.bav-astro.de/sfs/BAVM_link.php?BAVMnr=13" TargetMode="External"/><Relationship Id="rId75" Type="http://schemas.openxmlformats.org/officeDocument/2006/relationships/hyperlink" Target="http://www.bav-astro.de/sfs/BAVM_link.php?BAVMnr=18" TargetMode="External"/><Relationship Id="rId83" Type="http://schemas.openxmlformats.org/officeDocument/2006/relationships/hyperlink" Target="http://www.bav-astro.de/sfs/BAVM_link.php?BAVMnr=25" TargetMode="External"/><Relationship Id="rId88" Type="http://schemas.openxmlformats.org/officeDocument/2006/relationships/hyperlink" Target="http://vsolj.cetus-net.org/no47.pdf" TargetMode="External"/><Relationship Id="rId91" Type="http://schemas.openxmlformats.org/officeDocument/2006/relationships/hyperlink" Target="http://www.bav-astro.de/sfs/BAVM_link.php?BAVMnr=143" TargetMode="External"/><Relationship Id="rId96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konkoly.hu/cgi-bin/IBVS?247" TargetMode="External"/><Relationship Id="rId6" Type="http://schemas.openxmlformats.org/officeDocument/2006/relationships/hyperlink" Target="http://www.konkoly.hu/cgi-bin/IBVS?247" TargetMode="External"/><Relationship Id="rId15" Type="http://schemas.openxmlformats.org/officeDocument/2006/relationships/hyperlink" Target="http://www.bav-astro.de/sfs/BAVM_link.php?BAVMnr=34" TargetMode="External"/><Relationship Id="rId23" Type="http://schemas.openxmlformats.org/officeDocument/2006/relationships/hyperlink" Target="http://var.astro.cz/oejv/issues/oejv0060.pdf" TargetMode="External"/><Relationship Id="rId28" Type="http://schemas.openxmlformats.org/officeDocument/2006/relationships/hyperlink" Target="http://var.astro.cz/oejv/issues/oejv0060.pdf" TargetMode="External"/><Relationship Id="rId36" Type="http://schemas.openxmlformats.org/officeDocument/2006/relationships/hyperlink" Target="http://var.astro.cz/oejv/issues/oejv0060.pdf" TargetMode="External"/><Relationship Id="rId49" Type="http://schemas.openxmlformats.org/officeDocument/2006/relationships/hyperlink" Target="http://www.bav-astro.de/sfs/BAVM_link.php?BAVMnr=209" TargetMode="External"/><Relationship Id="rId57" Type="http://schemas.openxmlformats.org/officeDocument/2006/relationships/hyperlink" Target="http://www.bav-astro.de/sfs/BAVM_link.php?BAVMnr=12" TargetMode="External"/><Relationship Id="rId10" Type="http://schemas.openxmlformats.org/officeDocument/2006/relationships/hyperlink" Target="http://www.konkoly.hu/cgi-bin/IBVS?954" TargetMode="External"/><Relationship Id="rId31" Type="http://schemas.openxmlformats.org/officeDocument/2006/relationships/hyperlink" Target="http://var.astro.cz/oejv/issues/oejv0060.pdf" TargetMode="External"/><Relationship Id="rId44" Type="http://schemas.openxmlformats.org/officeDocument/2006/relationships/hyperlink" Target="http://www.konkoly.hu/cgi-bin/IBVS?5694" TargetMode="External"/><Relationship Id="rId52" Type="http://schemas.openxmlformats.org/officeDocument/2006/relationships/hyperlink" Target="http://www.bav-astro.de/sfs/BAVM_link.php?BAVMnr=238" TargetMode="External"/><Relationship Id="rId60" Type="http://schemas.openxmlformats.org/officeDocument/2006/relationships/hyperlink" Target="http://www.bav-astro.de/sfs/BAVM_link.php?BAVMnr=12" TargetMode="External"/><Relationship Id="rId65" Type="http://schemas.openxmlformats.org/officeDocument/2006/relationships/hyperlink" Target="http://www.bav-astro.de/sfs/BAVM_link.php?BAVMnr=13" TargetMode="External"/><Relationship Id="rId73" Type="http://schemas.openxmlformats.org/officeDocument/2006/relationships/hyperlink" Target="http://www.bav-astro.de/sfs/BAVM_link.php?BAVMnr=13" TargetMode="External"/><Relationship Id="rId78" Type="http://schemas.openxmlformats.org/officeDocument/2006/relationships/hyperlink" Target="http://www.bav-astro.de/sfs/BAVM_link.php?BAVMnr=18" TargetMode="External"/><Relationship Id="rId81" Type="http://schemas.openxmlformats.org/officeDocument/2006/relationships/hyperlink" Target="http://www.bav-astro.de/sfs/BAVM_link.php?BAVMnr=25" TargetMode="External"/><Relationship Id="rId86" Type="http://schemas.openxmlformats.org/officeDocument/2006/relationships/hyperlink" Target="http://www.bav-astro.de/sfs/BAVM_link.php?BAVMnr=122" TargetMode="External"/><Relationship Id="rId94" Type="http://schemas.openxmlformats.org/officeDocument/2006/relationships/hyperlink" Target="http://www.bav-astro.de/sfs/BAVM_link.php?BAVMnr=171" TargetMode="External"/><Relationship Id="rId9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779" TargetMode="External"/><Relationship Id="rId13" Type="http://schemas.openxmlformats.org/officeDocument/2006/relationships/hyperlink" Target="http://www.konkoly.hu/cgi-bin/IBVS?1249" TargetMode="External"/><Relationship Id="rId18" Type="http://schemas.openxmlformats.org/officeDocument/2006/relationships/hyperlink" Target="http://www.bav-astro.de/sfs/BAVM_link.php?BAVMnr=34" TargetMode="External"/><Relationship Id="rId39" Type="http://schemas.openxmlformats.org/officeDocument/2006/relationships/hyperlink" Target="http://www.konkoly.hu/cgi-bin/IBVS?46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7"/>
  <sheetViews>
    <sheetView tabSelected="1" workbookViewId="0">
      <pane xSplit="14" ySplit="22" topLeftCell="O259" activePane="bottomRight" state="frozen"/>
      <selection pane="topRight" activeCell="O1" sqref="O1"/>
      <selection pane="bottomLeft" activeCell="A23" sqref="A23"/>
      <selection pane="bottomRight" activeCell="F16" sqref="F16"/>
    </sheetView>
  </sheetViews>
  <sheetFormatPr defaultColWidth="10.28515625" defaultRowHeight="12.75" x14ac:dyDescent="0.2"/>
  <cols>
    <col min="1" max="1" width="17.28515625" style="1" customWidth="1"/>
    <col min="2" max="2" width="5.140625" style="1" customWidth="1"/>
    <col min="3" max="3" width="11.85546875" style="1" customWidth="1"/>
    <col min="4" max="5" width="11.28515625" style="1" customWidth="1"/>
    <col min="6" max="6" width="1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8" ht="20.25" x14ac:dyDescent="0.3">
      <c r="A1" s="2" t="s">
        <v>0</v>
      </c>
      <c r="V1" s="3" t="s">
        <v>1</v>
      </c>
      <c r="W1" s="3" t="s">
        <v>2</v>
      </c>
      <c r="AA1" s="1">
        <v>1411</v>
      </c>
      <c r="AB1" s="1">
        <v>-1.237359999504406E-2</v>
      </c>
    </row>
    <row r="2" spans="1:28" x14ac:dyDescent="0.2">
      <c r="A2" s="1" t="s">
        <v>3</v>
      </c>
      <c r="B2" s="4" t="s">
        <v>4</v>
      </c>
      <c r="D2" s="5" t="s">
        <v>5</v>
      </c>
      <c r="E2" s="116" t="s">
        <v>956</v>
      </c>
      <c r="F2" s="117" t="s">
        <v>959</v>
      </c>
      <c r="V2" s="1">
        <v>-10000</v>
      </c>
      <c r="W2" s="1">
        <f>+D$11+D$12*V2+D$13*V2^2</f>
        <v>-0.14936997521045148</v>
      </c>
      <c r="AA2" s="1">
        <v>2017</v>
      </c>
      <c r="AB2" s="1">
        <v>-3.8791999977547675E-3</v>
      </c>
    </row>
    <row r="3" spans="1:28" x14ac:dyDescent="0.2">
      <c r="C3" s="6" t="s">
        <v>6</v>
      </c>
      <c r="E3" s="114" t="s">
        <v>22</v>
      </c>
      <c r="F3" s="118">
        <v>1</v>
      </c>
      <c r="V3" s="1">
        <v>-9000</v>
      </c>
      <c r="W3" s="1">
        <f t="shared" ref="W3:W27" si="0">+D$11+D$12*V3+D$13*V3^2</f>
        <v>-0.12309489361136006</v>
      </c>
      <c r="AA3" s="1">
        <v>2020</v>
      </c>
      <c r="AB3" s="1">
        <v>7.6480000061565079E-3</v>
      </c>
    </row>
    <row r="4" spans="1:28" x14ac:dyDescent="0.2">
      <c r="A4" s="7" t="s">
        <v>7</v>
      </c>
      <c r="C4" s="8">
        <v>33682.322999999997</v>
      </c>
      <c r="D4" s="113">
        <v>1.7011575999999999</v>
      </c>
      <c r="E4" s="114" t="s">
        <v>24</v>
      </c>
      <c r="F4" s="119">
        <f ca="1">NOW()+15018.5+$C$5/24</f>
        <v>60685.771133680551</v>
      </c>
      <c r="V4" s="1">
        <v>-8000</v>
      </c>
      <c r="W4" s="1">
        <f t="shared" si="0"/>
        <v>-9.9353661042676428E-2</v>
      </c>
      <c r="AA4" s="1">
        <v>2037</v>
      </c>
      <c r="AB4" s="1">
        <v>-1.1031199996068608E-2</v>
      </c>
    </row>
    <row r="5" spans="1:28" x14ac:dyDescent="0.2">
      <c r="A5" s="9" t="s">
        <v>8</v>
      </c>
      <c r="B5"/>
      <c r="C5" s="10">
        <v>-9.5</v>
      </c>
      <c r="D5" t="s">
        <v>9</v>
      </c>
      <c r="E5" s="114" t="s">
        <v>26</v>
      </c>
      <c r="F5" s="119">
        <f ca="1">ROUND(2*($F$4-$C$7)/$C$8,0)/2+$F$3</f>
        <v>4812.5</v>
      </c>
      <c r="V5" s="1">
        <v>-7000</v>
      </c>
      <c r="W5" s="1">
        <f t="shared" si="0"/>
        <v>-7.8146277504400646E-2</v>
      </c>
      <c r="AA5" s="1">
        <v>3332</v>
      </c>
      <c r="AB5" s="1">
        <v>5.8768000089912675E-3</v>
      </c>
    </row>
    <row r="6" spans="1:28" x14ac:dyDescent="0.2">
      <c r="A6" s="7" t="s">
        <v>10</v>
      </c>
      <c r="E6" s="114" t="s">
        <v>28</v>
      </c>
      <c r="F6" s="119">
        <f ca="1">ROUND(2*($F$4-$C$15)/$C$16,0)/2+$F$3</f>
        <v>159.5</v>
      </c>
      <c r="V6" s="1">
        <v>-6000</v>
      </c>
      <c r="W6" s="1">
        <f t="shared" si="0"/>
        <v>-5.9472742996532678E-2</v>
      </c>
      <c r="AA6" s="1">
        <v>3573</v>
      </c>
      <c r="AB6" s="1">
        <v>3.8952000031713396E-3</v>
      </c>
    </row>
    <row r="7" spans="1:28" x14ac:dyDescent="0.2">
      <c r="A7" s="1" t="s">
        <v>11</v>
      </c>
      <c r="C7" s="1">
        <v>52500.396000000001</v>
      </c>
      <c r="D7" s="1" t="s">
        <v>960</v>
      </c>
      <c r="E7" s="114" t="s">
        <v>957</v>
      </c>
      <c r="F7" s="120">
        <f ca="1">+$C$15+$C$16*$F$6-15018.5-$C$5/24</f>
        <v>45669.001394917846</v>
      </c>
      <c r="V7" s="1">
        <v>-5000</v>
      </c>
      <c r="W7" s="1">
        <f t="shared" si="0"/>
        <v>-4.3333057519072543E-2</v>
      </c>
      <c r="AA7" s="1">
        <v>3905</v>
      </c>
      <c r="AB7" s="1">
        <v>-1.5027999994345009E-2</v>
      </c>
    </row>
    <row r="8" spans="1:28" x14ac:dyDescent="0.2">
      <c r="A8" s="1" t="s">
        <v>12</v>
      </c>
      <c r="C8" s="1">
        <v>1.7011373999999999</v>
      </c>
      <c r="D8" s="1" t="s">
        <v>960</v>
      </c>
      <c r="E8" s="115" t="s">
        <v>958</v>
      </c>
      <c r="F8" s="121">
        <f ca="1">+($C$15+$C$16*$F$6)-($C$16/2)-15018.5-$C$5/24</f>
        <v>45668.150827797443</v>
      </c>
      <c r="V8" s="1">
        <v>-4000</v>
      </c>
      <c r="W8" s="1">
        <f t="shared" si="0"/>
        <v>-2.9727221072020235E-2</v>
      </c>
      <c r="AA8" s="1">
        <v>4169</v>
      </c>
      <c r="AB8" s="1">
        <v>-1.6034399995987769E-2</v>
      </c>
    </row>
    <row r="9" spans="1:28" x14ac:dyDescent="0.2">
      <c r="A9" s="11" t="s">
        <v>13</v>
      </c>
      <c r="B9" s="5">
        <v>150</v>
      </c>
      <c r="C9" s="12" t="str">
        <f>"F"&amp;B9</f>
        <v>F150</v>
      </c>
      <c r="D9" s="12" t="str">
        <f>"G"&amp;B9</f>
        <v>G150</v>
      </c>
      <c r="V9" s="1">
        <v>-3000</v>
      </c>
      <c r="W9" s="1">
        <f t="shared" si="0"/>
        <v>-1.8655233655375754E-2</v>
      </c>
      <c r="AA9" s="1">
        <v>4182</v>
      </c>
      <c r="AB9" s="1">
        <v>-1.8083199996908661E-2</v>
      </c>
    </row>
    <row r="10" spans="1:28" x14ac:dyDescent="0.2">
      <c r="C10" s="13" t="s">
        <v>14</v>
      </c>
      <c r="D10" s="13" t="s">
        <v>15</v>
      </c>
      <c r="V10" s="1">
        <v>-2000</v>
      </c>
      <c r="W10" s="1">
        <f t="shared" si="0"/>
        <v>-1.0117095269139099E-2</v>
      </c>
      <c r="AA10" s="1">
        <v>4196</v>
      </c>
      <c r="AB10" s="1">
        <v>-1.2289599995710887E-2</v>
      </c>
    </row>
    <row r="11" spans="1:28" x14ac:dyDescent="0.2">
      <c r="A11" s="1" t="s">
        <v>16</v>
      </c>
      <c r="C11" s="14">
        <f ca="1">INTERCEPT(INDIRECT(D9):G999,INDIRECT(C9):$F999)</f>
        <v>1.0276674491777426E-3</v>
      </c>
      <c r="D11" s="15">
        <f>+E11*F11</f>
        <v>-6.4236558788927274E-4</v>
      </c>
      <c r="E11" s="16">
        <v>-6.423655878892727E-2</v>
      </c>
      <c r="F11" s="1">
        <v>0.01</v>
      </c>
      <c r="V11" s="1">
        <v>-1000</v>
      </c>
      <c r="W11" s="1">
        <f t="shared" si="0"/>
        <v>-4.1128059133102727E-3</v>
      </c>
      <c r="AA11" s="1">
        <v>4223</v>
      </c>
      <c r="AB11" s="1">
        <v>-1.354479999281466E-2</v>
      </c>
    </row>
    <row r="12" spans="1:28" x14ac:dyDescent="0.2">
      <c r="A12" s="1" t="s">
        <v>17</v>
      </c>
      <c r="C12" s="14">
        <f ca="1">SLOPE(INDIRECT(D9):G999,INDIRECT(C9):$F999)</f>
        <v>-3.1591860650017245E-6</v>
      </c>
      <c r="D12" s="15">
        <f>+E12*F12</f>
        <v>2.2035158102170862E-6</v>
      </c>
      <c r="E12" s="17">
        <v>0.2203515810217086</v>
      </c>
      <c r="F12" s="1">
        <v>1.0000000000000001E-5</v>
      </c>
      <c r="V12" s="1">
        <v>0</v>
      </c>
      <c r="W12" s="1">
        <f t="shared" si="0"/>
        <v>-6.4236558788927274E-4</v>
      </c>
      <c r="AA12" s="1">
        <v>4236</v>
      </c>
      <c r="AB12" s="1">
        <v>-2.0593599991116207E-2</v>
      </c>
    </row>
    <row r="13" spans="1:28" x14ac:dyDescent="0.2">
      <c r="A13" s="1" t="s">
        <v>18</v>
      </c>
      <c r="C13" s="15" t="s">
        <v>19</v>
      </c>
      <c r="D13" s="15">
        <f>+E13*F13</f>
        <v>-1.2669245152039136E-9</v>
      </c>
      <c r="E13" s="18">
        <v>-1.2669245152039135</v>
      </c>
      <c r="F13" s="1">
        <v>1.0000000000000001E-9</v>
      </c>
      <c r="V13" s="1">
        <v>1000</v>
      </c>
      <c r="W13" s="1">
        <f t="shared" si="0"/>
        <v>2.9422570712389997E-4</v>
      </c>
      <c r="AA13" s="1">
        <v>4343</v>
      </c>
      <c r="AB13" s="1">
        <v>-1.445679999596905E-2</v>
      </c>
    </row>
    <row r="14" spans="1:28" x14ac:dyDescent="0.2">
      <c r="A14" s="1" t="s">
        <v>20</v>
      </c>
      <c r="E14" s="1">
        <f>SUM(R21:R982)</f>
        <v>0.14693472209141606</v>
      </c>
      <c r="V14" s="1">
        <v>2000</v>
      </c>
      <c r="W14" s="1">
        <f t="shared" si="0"/>
        <v>-1.3030320282707546E-3</v>
      </c>
      <c r="AA14" s="1">
        <v>4427</v>
      </c>
      <c r="AB14" s="1">
        <v>-1.2695199999143369E-2</v>
      </c>
    </row>
    <row r="15" spans="1:28" x14ac:dyDescent="0.2">
      <c r="A15" s="7" t="s">
        <v>21</v>
      </c>
      <c r="C15" s="19">
        <f ca="1">(C7+C11)+(C8+C12)*INT(MAX(F21:F3525))</f>
        <v>60415.774650174688</v>
      </c>
      <c r="D15" s="20">
        <f>+C7+INT(MAX(F21:F1580))*C8+D11+D12*INT(MAX(F21:F4015))+D13*INT(MAX(F21:F4042)^2)</f>
        <v>60415.770503359556</v>
      </c>
      <c r="E15" s="21"/>
      <c r="F15" s="10"/>
      <c r="V15" s="1">
        <v>3000</v>
      </c>
      <c r="W15" s="1">
        <f t="shared" si="0"/>
        <v>-5.4341387940732367E-3</v>
      </c>
      <c r="AA15" s="1">
        <v>4534</v>
      </c>
      <c r="AB15" s="1">
        <v>-3.5583999924710952E-3</v>
      </c>
    </row>
    <row r="16" spans="1:28" x14ac:dyDescent="0.2">
      <c r="A16" s="7" t="s">
        <v>23</v>
      </c>
      <c r="C16" s="19">
        <f ca="1">+C8+C12</f>
        <v>1.7011342408139349</v>
      </c>
      <c r="D16" s="22">
        <f>+C8+D12+2*D13*MAX(F21:F119)</f>
        <v>1.7011548927608597</v>
      </c>
      <c r="E16" s="21"/>
      <c r="F16" s="23"/>
      <c r="V16" s="1">
        <v>4000</v>
      </c>
      <c r="W16" s="1">
        <f t="shared" si="0"/>
        <v>-1.2099094590283545E-2</v>
      </c>
      <c r="AA16" s="1">
        <v>4764</v>
      </c>
      <c r="AB16" s="1">
        <v>-3.8063999963924289E-3</v>
      </c>
    </row>
    <row r="17" spans="1:28" x14ac:dyDescent="0.2">
      <c r="A17" s="1" t="s">
        <v>25</v>
      </c>
      <c r="C17" s="1">
        <f>COUNT(C21:C4731)</f>
        <v>251</v>
      </c>
      <c r="E17" s="21"/>
      <c r="F17" s="23"/>
      <c r="V17" s="1">
        <v>5000</v>
      </c>
      <c r="W17" s="1">
        <f t="shared" si="0"/>
        <v>-2.1297899416901682E-2</v>
      </c>
      <c r="AA17" s="1">
        <v>4827</v>
      </c>
      <c r="AB17" s="1">
        <v>-1.4735199991264381E-2</v>
      </c>
    </row>
    <row r="18" spans="1:28" x14ac:dyDescent="0.2">
      <c r="A18" s="7" t="s">
        <v>27</v>
      </c>
      <c r="C18" s="24">
        <f ca="1">+C15</f>
        <v>60415.774650174688</v>
      </c>
      <c r="D18" s="25">
        <f ca="1">C16</f>
        <v>1.7011342408139349</v>
      </c>
      <c r="E18" s="21"/>
      <c r="F18" s="20"/>
      <c r="V18" s="1">
        <v>6000</v>
      </c>
      <c r="W18" s="1">
        <f t="shared" si="0"/>
        <v>-3.3030553273927649E-2</v>
      </c>
      <c r="AA18" s="1">
        <v>4827</v>
      </c>
      <c r="AB18" s="1">
        <v>-1.2735199990856927E-2</v>
      </c>
    </row>
    <row r="19" spans="1:28" x14ac:dyDescent="0.2">
      <c r="A19" s="7" t="s">
        <v>29</v>
      </c>
      <c r="C19" s="26">
        <f>D15</f>
        <v>60415.770503359556</v>
      </c>
      <c r="D19" s="27">
        <f>+D16</f>
        <v>1.7011548927608597</v>
      </c>
      <c r="E19" s="21"/>
      <c r="F19" s="28"/>
      <c r="V19" s="1">
        <v>7000</v>
      </c>
      <c r="W19" s="1">
        <f t="shared" si="0"/>
        <v>-4.7297056161361435E-2</v>
      </c>
      <c r="AA19" s="1">
        <v>5028</v>
      </c>
      <c r="AB19" s="1">
        <v>-3.7412799996673129E-2</v>
      </c>
    </row>
    <row r="20" spans="1:28" ht="14.25" x14ac:dyDescent="0.2">
      <c r="A20" s="13" t="s">
        <v>30</v>
      </c>
      <c r="B20" s="13" t="s">
        <v>31</v>
      </c>
      <c r="C20" s="13" t="s">
        <v>32</v>
      </c>
      <c r="D20" s="13" t="s">
        <v>33</v>
      </c>
      <c r="E20" s="13" t="s">
        <v>34</v>
      </c>
      <c r="F20" s="13" t="s">
        <v>1</v>
      </c>
      <c r="G20" s="13" t="s">
        <v>35</v>
      </c>
      <c r="H20" s="3" t="s">
        <v>36</v>
      </c>
      <c r="I20" s="3" t="s">
        <v>37</v>
      </c>
      <c r="J20" s="3" t="s">
        <v>38</v>
      </c>
      <c r="K20" s="3" t="s">
        <v>39</v>
      </c>
      <c r="L20" s="3" t="s">
        <v>40</v>
      </c>
      <c r="M20" s="3" t="s">
        <v>41</v>
      </c>
      <c r="N20" s="122" t="s">
        <v>961</v>
      </c>
      <c r="O20" s="3" t="s">
        <v>42</v>
      </c>
      <c r="P20" s="3" t="s">
        <v>43</v>
      </c>
      <c r="Q20" s="13" t="s">
        <v>44</v>
      </c>
      <c r="R20" s="3" t="s">
        <v>45</v>
      </c>
      <c r="S20" s="3" t="s">
        <v>46</v>
      </c>
      <c r="T20" s="3" t="s">
        <v>47</v>
      </c>
      <c r="U20" s="3"/>
      <c r="V20" s="1">
        <v>8000</v>
      </c>
      <c r="W20" s="1">
        <f t="shared" si="0"/>
        <v>-6.4097408079203055E-2</v>
      </c>
      <c r="AA20" s="1">
        <v>5028</v>
      </c>
      <c r="AB20" s="1">
        <v>-2.8412799998477567E-2</v>
      </c>
    </row>
    <row r="21" spans="1:28" x14ac:dyDescent="0.2">
      <c r="A21" s="29" t="s">
        <v>48</v>
      </c>
      <c r="B21" s="30" t="s">
        <v>49</v>
      </c>
      <c r="C21" s="31">
        <v>19487.849999999999</v>
      </c>
      <c r="D21" s="32"/>
      <c r="E21" s="1">
        <f t="shared" ref="E21:E84" si="1">+(C21-C$7)/C$8</f>
        <v>-19406.16084273969</v>
      </c>
      <c r="F21" s="1">
        <f t="shared" ref="F21:F84" si="2">ROUND(2*E21,0)/2</f>
        <v>-19406</v>
      </c>
      <c r="G21" s="1">
        <f t="shared" ref="G21:G52" si="3">+C21-(C$7+F21*C$8)</f>
        <v>-0.27361560000281315</v>
      </c>
      <c r="H21" s="1">
        <f t="shared" ref="H21:H65" si="4">G21</f>
        <v>-0.27361560000281315</v>
      </c>
      <c r="P21" s="1">
        <f t="shared" ref="P21:P84" si="5">+D$11+D$12*F21+D$13*F21^2</f>
        <v>-0.52051848957952895</v>
      </c>
      <c r="Q21" s="102">
        <f t="shared" ref="Q21:Q84" si="6">+C21-15018.5</f>
        <v>4469.3499999999985</v>
      </c>
      <c r="V21" s="1">
        <v>9000</v>
      </c>
      <c r="W21" s="1">
        <f t="shared" si="0"/>
        <v>-8.3431609027452502E-2</v>
      </c>
    </row>
    <row r="22" spans="1:28" x14ac:dyDescent="0.2">
      <c r="A22" s="29" t="s">
        <v>50</v>
      </c>
      <c r="B22" s="30" t="s">
        <v>49</v>
      </c>
      <c r="C22" s="31">
        <v>21219.685000000001</v>
      </c>
      <c r="D22" s="32"/>
      <c r="E22" s="1">
        <f t="shared" si="1"/>
        <v>-18388.115504367845</v>
      </c>
      <c r="F22" s="1">
        <f t="shared" si="2"/>
        <v>-18388</v>
      </c>
      <c r="G22" s="1">
        <f t="shared" si="3"/>
        <v>-0.19648880000022473</v>
      </c>
      <c r="H22" s="1">
        <f t="shared" si="4"/>
        <v>-0.19648880000022473</v>
      </c>
      <c r="P22" s="1">
        <f t="shared" si="5"/>
        <v>-0.46953128674481415</v>
      </c>
      <c r="Q22" s="102">
        <f t="shared" si="6"/>
        <v>6201.1850000000013</v>
      </c>
      <c r="V22" s="1">
        <v>10000</v>
      </c>
      <c r="W22" s="1">
        <f t="shared" si="0"/>
        <v>-0.10529965900610977</v>
      </c>
    </row>
    <row r="23" spans="1:28" x14ac:dyDescent="0.2">
      <c r="A23" s="29" t="s">
        <v>51</v>
      </c>
      <c r="B23" s="30" t="s">
        <v>49</v>
      </c>
      <c r="C23" s="31">
        <v>22609.475999999999</v>
      </c>
      <c r="D23" s="32"/>
      <c r="E23" s="1">
        <f t="shared" si="1"/>
        <v>-17571.137992733569</v>
      </c>
      <c r="F23" s="1">
        <f t="shared" si="2"/>
        <v>-17571</v>
      </c>
      <c r="G23" s="1">
        <f t="shared" si="3"/>
        <v>-0.23474460000215913</v>
      </c>
      <c r="H23" s="1">
        <f t="shared" si="4"/>
        <v>-0.23474460000215913</v>
      </c>
      <c r="P23" s="1">
        <f t="shared" si="5"/>
        <v>-0.43051066865717513</v>
      </c>
      <c r="Q23" s="102">
        <f t="shared" si="6"/>
        <v>7590.9759999999987</v>
      </c>
      <c r="V23" s="1">
        <v>11000</v>
      </c>
      <c r="W23" s="1">
        <f t="shared" si="0"/>
        <v>-0.12970155801517486</v>
      </c>
    </row>
    <row r="24" spans="1:28" x14ac:dyDescent="0.2">
      <c r="A24" s="29" t="s">
        <v>51</v>
      </c>
      <c r="B24" s="30" t="s">
        <v>49</v>
      </c>
      <c r="C24" s="31">
        <v>22888.448</v>
      </c>
      <c r="D24" s="32"/>
      <c r="E24" s="1">
        <f t="shared" si="1"/>
        <v>-17407.146536193963</v>
      </c>
      <c r="F24" s="1">
        <f t="shared" si="2"/>
        <v>-17407</v>
      </c>
      <c r="G24" s="1">
        <f t="shared" si="3"/>
        <v>-0.24927820000084466</v>
      </c>
      <c r="H24" s="1">
        <f t="shared" si="4"/>
        <v>-0.24927820000084466</v>
      </c>
      <c r="P24" s="1">
        <f t="shared" si="5"/>
        <v>-0.42288171641067984</v>
      </c>
      <c r="Q24" s="102">
        <f t="shared" si="6"/>
        <v>7869.9480000000003</v>
      </c>
      <c r="V24" s="1">
        <v>12000</v>
      </c>
      <c r="W24" s="1">
        <f t="shared" si="0"/>
        <v>-0.15663730605464779</v>
      </c>
    </row>
    <row r="25" spans="1:28" x14ac:dyDescent="0.2">
      <c r="A25" s="29" t="s">
        <v>51</v>
      </c>
      <c r="B25" s="30" t="s">
        <v>49</v>
      </c>
      <c r="C25" s="31">
        <v>22922.481</v>
      </c>
      <c r="D25" s="32"/>
      <c r="E25" s="1">
        <f t="shared" si="1"/>
        <v>-17387.140509637848</v>
      </c>
      <c r="F25" s="1">
        <f t="shared" si="2"/>
        <v>-17387</v>
      </c>
      <c r="G25" s="1">
        <f t="shared" si="3"/>
        <v>-0.23902620000080788</v>
      </c>
      <c r="H25" s="1">
        <f t="shared" si="4"/>
        <v>-0.23902620000080788</v>
      </c>
      <c r="P25" s="1">
        <f t="shared" si="5"/>
        <v>-0.4219560186628355</v>
      </c>
      <c r="Q25" s="102">
        <f t="shared" si="6"/>
        <v>7903.9809999999998</v>
      </c>
      <c r="V25" s="1">
        <v>13000</v>
      </c>
      <c r="W25" s="1">
        <f t="shared" si="0"/>
        <v>-0.18610690312452857</v>
      </c>
    </row>
    <row r="26" spans="1:28" x14ac:dyDescent="0.2">
      <c r="A26" s="29" t="s">
        <v>51</v>
      </c>
      <c r="B26" s="30" t="s">
        <v>49</v>
      </c>
      <c r="C26" s="31">
        <v>23019.451000000001</v>
      </c>
      <c r="D26" s="32"/>
      <c r="E26" s="1">
        <f t="shared" si="1"/>
        <v>-17330.137471552858</v>
      </c>
      <c r="F26" s="1">
        <f t="shared" si="2"/>
        <v>-17330</v>
      </c>
      <c r="G26" s="1">
        <f t="shared" si="3"/>
        <v>-0.2338579999996</v>
      </c>
      <c r="H26" s="1">
        <f t="shared" si="4"/>
        <v>-0.2338579999996</v>
      </c>
      <c r="P26" s="1">
        <f t="shared" si="5"/>
        <v>-0.419323340613176</v>
      </c>
      <c r="Q26" s="102">
        <f t="shared" si="6"/>
        <v>8000.9510000000009</v>
      </c>
      <c r="V26" s="1">
        <v>14000</v>
      </c>
      <c r="W26" s="1">
        <f t="shared" si="0"/>
        <v>-0.21811034922481715</v>
      </c>
    </row>
    <row r="27" spans="1:28" x14ac:dyDescent="0.2">
      <c r="A27" s="29" t="s">
        <v>52</v>
      </c>
      <c r="B27" s="30" t="s">
        <v>49</v>
      </c>
      <c r="C27" s="31">
        <v>23757.735000000001</v>
      </c>
      <c r="D27" s="32"/>
      <c r="E27" s="1">
        <f t="shared" si="1"/>
        <v>-16896.143133411799</v>
      </c>
      <c r="F27" s="1">
        <f t="shared" si="2"/>
        <v>-16896</v>
      </c>
      <c r="G27" s="1">
        <f t="shared" si="3"/>
        <v>-0.24348960000133957</v>
      </c>
      <c r="H27" s="1">
        <f t="shared" si="4"/>
        <v>-0.24348960000133957</v>
      </c>
      <c r="P27" s="1">
        <f t="shared" si="5"/>
        <v>-0.39954801158104358</v>
      </c>
      <c r="Q27" s="102">
        <f t="shared" si="6"/>
        <v>8739.2350000000006</v>
      </c>
      <c r="V27" s="1">
        <v>15000</v>
      </c>
      <c r="W27" s="1">
        <f t="shared" si="0"/>
        <v>-0.25264764435551357</v>
      </c>
    </row>
    <row r="28" spans="1:28" x14ac:dyDescent="0.2">
      <c r="A28" s="29" t="s">
        <v>50</v>
      </c>
      <c r="B28" s="30" t="s">
        <v>49</v>
      </c>
      <c r="C28" s="31">
        <v>23912.562999999998</v>
      </c>
      <c r="D28" s="32"/>
      <c r="E28" s="1">
        <f t="shared" si="1"/>
        <v>-16805.128733281628</v>
      </c>
      <c r="F28" s="1">
        <f t="shared" si="2"/>
        <v>-16805</v>
      </c>
      <c r="G28" s="1">
        <f t="shared" si="3"/>
        <v>-0.21899300000222865</v>
      </c>
      <c r="H28" s="1">
        <f t="shared" si="4"/>
        <v>-0.21899300000222865</v>
      </c>
      <c r="P28" s="1">
        <f t="shared" si="5"/>
        <v>-0.3954620989414071</v>
      </c>
      <c r="Q28" s="102">
        <f t="shared" si="6"/>
        <v>8894.0629999999983</v>
      </c>
    </row>
    <row r="29" spans="1:28" x14ac:dyDescent="0.2">
      <c r="A29" s="29" t="s">
        <v>50</v>
      </c>
      <c r="B29" s="30" t="s">
        <v>49</v>
      </c>
      <c r="C29" s="31">
        <v>24009.53</v>
      </c>
      <c r="D29" s="32"/>
      <c r="E29" s="1">
        <f t="shared" si="1"/>
        <v>-16748.127458722618</v>
      </c>
      <c r="F29" s="1">
        <f t="shared" si="2"/>
        <v>-16748</v>
      </c>
      <c r="G29" s="1">
        <f t="shared" si="3"/>
        <v>-0.21682480000163196</v>
      </c>
      <c r="H29" s="1">
        <f t="shared" si="4"/>
        <v>-0.21682480000163196</v>
      </c>
      <c r="P29" s="1">
        <f t="shared" si="5"/>
        <v>-0.39291347879948241</v>
      </c>
      <c r="Q29" s="102">
        <f t="shared" si="6"/>
        <v>8991.0299999999988</v>
      </c>
    </row>
    <row r="30" spans="1:28" x14ac:dyDescent="0.2">
      <c r="A30" s="29" t="s">
        <v>53</v>
      </c>
      <c r="B30" s="30" t="s">
        <v>49</v>
      </c>
      <c r="C30" s="31">
        <v>24232.383000000002</v>
      </c>
      <c r="D30" s="32"/>
      <c r="E30" s="1">
        <f t="shared" si="1"/>
        <v>-16617.125107001939</v>
      </c>
      <c r="F30" s="1">
        <f t="shared" si="2"/>
        <v>-16617</v>
      </c>
      <c r="G30" s="1">
        <f t="shared" si="3"/>
        <v>-0.21282419999988633</v>
      </c>
      <c r="H30" s="1">
        <f t="shared" si="4"/>
        <v>-0.21282419999988633</v>
      </c>
      <c r="P30" s="1">
        <f t="shared" si="5"/>
        <v>-0.38708732555342301</v>
      </c>
      <c r="Q30" s="102">
        <f t="shared" si="6"/>
        <v>9213.8830000000016</v>
      </c>
    </row>
    <row r="31" spans="1:28" x14ac:dyDescent="0.2">
      <c r="A31" s="29" t="s">
        <v>53</v>
      </c>
      <c r="B31" s="30" t="s">
        <v>49</v>
      </c>
      <c r="C31" s="31">
        <v>24249.4</v>
      </c>
      <c r="D31" s="32"/>
      <c r="E31" s="1">
        <f t="shared" si="1"/>
        <v>-16607.121799802884</v>
      </c>
      <c r="F31" s="1">
        <f t="shared" si="2"/>
        <v>-16607</v>
      </c>
      <c r="G31" s="1">
        <f t="shared" si="3"/>
        <v>-0.20719820000158506</v>
      </c>
      <c r="H31" s="1">
        <f t="shared" si="4"/>
        <v>-0.20719820000158506</v>
      </c>
      <c r="P31" s="1">
        <f t="shared" si="5"/>
        <v>-0.38664436739438951</v>
      </c>
      <c r="Q31" s="102">
        <f t="shared" si="6"/>
        <v>9230.9000000000015</v>
      </c>
    </row>
    <row r="32" spans="1:28" x14ac:dyDescent="0.2">
      <c r="A32" s="29" t="s">
        <v>50</v>
      </c>
      <c r="B32" s="30" t="s">
        <v>49</v>
      </c>
      <c r="C32" s="31">
        <v>24266.405999999999</v>
      </c>
      <c r="D32" s="32"/>
      <c r="E32" s="1">
        <f t="shared" si="1"/>
        <v>-16597.124958865759</v>
      </c>
      <c r="F32" s="1">
        <f t="shared" si="2"/>
        <v>-16597</v>
      </c>
      <c r="G32" s="1">
        <f t="shared" si="3"/>
        <v>-0.21257220000188681</v>
      </c>
      <c r="H32" s="1">
        <f t="shared" si="4"/>
        <v>-0.21257220000188681</v>
      </c>
      <c r="P32" s="1">
        <f t="shared" si="5"/>
        <v>-0.38620166262025901</v>
      </c>
      <c r="Q32" s="102">
        <f t="shared" si="6"/>
        <v>9247.905999999999</v>
      </c>
    </row>
    <row r="33" spans="1:17" x14ac:dyDescent="0.2">
      <c r="A33" s="29" t="s">
        <v>53</v>
      </c>
      <c r="B33" s="30" t="s">
        <v>49</v>
      </c>
      <c r="C33" s="31">
        <v>24283.432000000001</v>
      </c>
      <c r="D33" s="32"/>
      <c r="E33" s="1">
        <f t="shared" si="1"/>
        <v>-16587.116361088763</v>
      </c>
      <c r="F33" s="1">
        <f t="shared" si="2"/>
        <v>-16587</v>
      </c>
      <c r="G33" s="1">
        <f t="shared" si="3"/>
        <v>-0.197946200001752</v>
      </c>
      <c r="H33" s="1">
        <f t="shared" si="4"/>
        <v>-0.197946200001752</v>
      </c>
      <c r="P33" s="1">
        <f t="shared" si="5"/>
        <v>-0.38575921123103157</v>
      </c>
      <c r="Q33" s="102">
        <f t="shared" si="6"/>
        <v>9264.9320000000007</v>
      </c>
    </row>
    <row r="34" spans="1:17" x14ac:dyDescent="0.2">
      <c r="A34" s="29" t="s">
        <v>50</v>
      </c>
      <c r="B34" s="30" t="s">
        <v>49</v>
      </c>
      <c r="C34" s="31">
        <v>24550.495999999999</v>
      </c>
      <c r="D34" s="32"/>
      <c r="E34" s="1">
        <f t="shared" si="1"/>
        <v>-16430.124927004723</v>
      </c>
      <c r="F34" s="1">
        <f t="shared" si="2"/>
        <v>-16430</v>
      </c>
      <c r="G34" s="1">
        <f t="shared" si="3"/>
        <v>-0.21251800000391086</v>
      </c>
      <c r="H34" s="1">
        <f t="shared" si="4"/>
        <v>-0.21251800000391086</v>
      </c>
      <c r="P34" s="1">
        <f t="shared" si="5"/>
        <v>-0.37884594191402493</v>
      </c>
      <c r="Q34" s="102">
        <f t="shared" si="6"/>
        <v>9531.9959999999992</v>
      </c>
    </row>
    <row r="35" spans="1:17" x14ac:dyDescent="0.2">
      <c r="A35" s="29" t="s">
        <v>50</v>
      </c>
      <c r="B35" s="30" t="s">
        <v>49</v>
      </c>
      <c r="C35" s="31">
        <v>24623.651999999998</v>
      </c>
      <c r="D35" s="32"/>
      <c r="E35" s="1">
        <f t="shared" si="1"/>
        <v>-16387.120758146873</v>
      </c>
      <c r="F35" s="1">
        <f t="shared" si="2"/>
        <v>-16387</v>
      </c>
      <c r="G35" s="1">
        <f t="shared" si="3"/>
        <v>-0.20542620000560419</v>
      </c>
      <c r="H35" s="1">
        <f t="shared" si="4"/>
        <v>-0.20542620000560419</v>
      </c>
      <c r="P35" s="1">
        <f t="shared" si="5"/>
        <v>-0.37696339427612141</v>
      </c>
      <c r="Q35" s="102">
        <f t="shared" si="6"/>
        <v>9605.1519999999982</v>
      </c>
    </row>
    <row r="36" spans="1:17" x14ac:dyDescent="0.2">
      <c r="A36" s="29" t="s">
        <v>50</v>
      </c>
      <c r="B36" s="30" t="s">
        <v>49</v>
      </c>
      <c r="C36" s="31">
        <v>24657.668000000001</v>
      </c>
      <c r="D36" s="32"/>
      <c r="E36" s="1">
        <f t="shared" si="1"/>
        <v>-16367.124724904643</v>
      </c>
      <c r="F36" s="1">
        <f t="shared" si="2"/>
        <v>-16367</v>
      </c>
      <c r="G36" s="1">
        <f t="shared" si="3"/>
        <v>-0.2121742000017548</v>
      </c>
      <c r="H36" s="1">
        <f t="shared" si="4"/>
        <v>-0.2121742000017548</v>
      </c>
      <c r="P36" s="1">
        <f t="shared" si="5"/>
        <v>-0.37608938704849726</v>
      </c>
      <c r="Q36" s="102">
        <f t="shared" si="6"/>
        <v>9639.1680000000015</v>
      </c>
    </row>
    <row r="37" spans="1:17" x14ac:dyDescent="0.2">
      <c r="A37" s="29" t="s">
        <v>50</v>
      </c>
      <c r="B37" s="30" t="s">
        <v>49</v>
      </c>
      <c r="C37" s="31">
        <v>24769.940999999999</v>
      </c>
      <c r="D37" s="32"/>
      <c r="E37" s="1">
        <f t="shared" si="1"/>
        <v>-16301.125940797025</v>
      </c>
      <c r="F37" s="1">
        <f t="shared" si="2"/>
        <v>-16301</v>
      </c>
      <c r="G37" s="1">
        <f t="shared" si="3"/>
        <v>-0.21424260000276263</v>
      </c>
      <c r="H37" s="1">
        <f t="shared" si="4"/>
        <v>-0.21424260000276263</v>
      </c>
      <c r="P37" s="1">
        <f t="shared" si="5"/>
        <v>-0.37321235426088595</v>
      </c>
      <c r="Q37" s="102">
        <f t="shared" si="6"/>
        <v>9751.4409999999989</v>
      </c>
    </row>
    <row r="38" spans="1:17" x14ac:dyDescent="0.2">
      <c r="A38" s="29" t="s">
        <v>50</v>
      </c>
      <c r="B38" s="30" t="s">
        <v>49</v>
      </c>
      <c r="C38" s="31">
        <v>24769.946</v>
      </c>
      <c r="D38" s="32"/>
      <c r="E38" s="1">
        <f t="shared" si="1"/>
        <v>-16301.123001587057</v>
      </c>
      <c r="F38" s="1">
        <f t="shared" si="2"/>
        <v>-16301</v>
      </c>
      <c r="G38" s="1">
        <f t="shared" si="3"/>
        <v>-0.20924260000174399</v>
      </c>
      <c r="H38" s="1">
        <f t="shared" si="4"/>
        <v>-0.20924260000174399</v>
      </c>
      <c r="P38" s="1">
        <f t="shared" si="5"/>
        <v>-0.37321235426088595</v>
      </c>
      <c r="Q38" s="102">
        <f t="shared" si="6"/>
        <v>9751.4459999999999</v>
      </c>
    </row>
    <row r="39" spans="1:17" x14ac:dyDescent="0.2">
      <c r="A39" s="29" t="s">
        <v>54</v>
      </c>
      <c r="B39" s="30" t="s">
        <v>49</v>
      </c>
      <c r="C39" s="31">
        <v>24921.3537</v>
      </c>
      <c r="D39" s="32"/>
      <c r="E39" s="1">
        <f t="shared" si="1"/>
        <v>-16212.119197426382</v>
      </c>
      <c r="F39" s="1">
        <f t="shared" si="2"/>
        <v>-16212</v>
      </c>
      <c r="G39" s="1">
        <f t="shared" si="3"/>
        <v>-0.20277120000173454</v>
      </c>
      <c r="H39" s="1">
        <f t="shared" si="4"/>
        <v>-0.20277120000173454</v>
      </c>
      <c r="P39" s="1">
        <f t="shared" si="5"/>
        <v>-0.36935019636188526</v>
      </c>
      <c r="Q39" s="102">
        <f t="shared" si="6"/>
        <v>9902.8536999999997</v>
      </c>
    </row>
    <row r="40" spans="1:17" x14ac:dyDescent="0.2">
      <c r="A40" s="29" t="s">
        <v>50</v>
      </c>
      <c r="B40" s="30" t="s">
        <v>49</v>
      </c>
      <c r="C40" s="31">
        <v>24936.669000000002</v>
      </c>
      <c r="D40" s="32"/>
      <c r="E40" s="1">
        <f t="shared" si="1"/>
        <v>-16203.116220947233</v>
      </c>
      <c r="F40" s="1">
        <f t="shared" si="2"/>
        <v>-16203</v>
      </c>
      <c r="G40" s="1">
        <f t="shared" si="3"/>
        <v>-0.19770780000180821</v>
      </c>
      <c r="H40" s="1">
        <f t="shared" si="4"/>
        <v>-0.19770780000180821</v>
      </c>
      <c r="P40" s="1">
        <f t="shared" si="5"/>
        <v>-0.36896075849615029</v>
      </c>
      <c r="Q40" s="102">
        <f t="shared" si="6"/>
        <v>9918.1690000000017</v>
      </c>
    </row>
    <row r="41" spans="1:17" x14ac:dyDescent="0.2">
      <c r="A41" s="29" t="s">
        <v>50</v>
      </c>
      <c r="B41" s="30" t="s">
        <v>49</v>
      </c>
      <c r="C41" s="31">
        <v>24999.606</v>
      </c>
      <c r="D41" s="32"/>
      <c r="E41" s="1">
        <f t="shared" si="1"/>
        <v>-16166.119209418359</v>
      </c>
      <c r="F41" s="1">
        <f t="shared" si="2"/>
        <v>-16166</v>
      </c>
      <c r="G41" s="1">
        <f t="shared" si="3"/>
        <v>-0.20279160000063712</v>
      </c>
      <c r="H41" s="1">
        <f t="shared" si="4"/>
        <v>-0.20279160000063712</v>
      </c>
      <c r="P41" s="1">
        <f t="shared" si="5"/>
        <v>-0.36736189246476475</v>
      </c>
      <c r="Q41" s="102">
        <f t="shared" si="6"/>
        <v>9981.1059999999998</v>
      </c>
    </row>
    <row r="42" spans="1:17" x14ac:dyDescent="0.2">
      <c r="A42" s="29" t="s">
        <v>50</v>
      </c>
      <c r="B42" s="30" t="s">
        <v>49</v>
      </c>
      <c r="C42" s="31">
        <v>25021.715</v>
      </c>
      <c r="D42" s="32"/>
      <c r="E42" s="1">
        <f t="shared" si="1"/>
        <v>-16153.1226107897</v>
      </c>
      <c r="F42" s="1">
        <f t="shared" si="2"/>
        <v>-16153</v>
      </c>
      <c r="G42" s="1">
        <f t="shared" si="3"/>
        <v>-0.2085778000036953</v>
      </c>
      <c r="H42" s="1">
        <f t="shared" si="4"/>
        <v>-0.2085778000036953</v>
      </c>
      <c r="P42" s="1">
        <f t="shared" si="5"/>
        <v>-0.36680095222494252</v>
      </c>
      <c r="Q42" s="102">
        <f t="shared" si="6"/>
        <v>10003.215</v>
      </c>
    </row>
    <row r="43" spans="1:17" x14ac:dyDescent="0.2">
      <c r="A43" s="29" t="s">
        <v>50</v>
      </c>
      <c r="B43" s="30" t="s">
        <v>49</v>
      </c>
      <c r="C43" s="31">
        <v>25103.371999999999</v>
      </c>
      <c r="D43" s="32"/>
      <c r="E43" s="1">
        <f t="shared" si="1"/>
        <v>-16105.121197147275</v>
      </c>
      <c r="F43" s="1">
        <f t="shared" si="2"/>
        <v>-16105</v>
      </c>
      <c r="G43" s="1">
        <f t="shared" si="3"/>
        <v>-0.20617300000230898</v>
      </c>
      <c r="H43" s="1">
        <f t="shared" si="4"/>
        <v>-0.20617300000230898</v>
      </c>
      <c r="P43" s="1">
        <f t="shared" si="5"/>
        <v>-0.36473349781750258</v>
      </c>
      <c r="Q43" s="102">
        <f t="shared" si="6"/>
        <v>10084.871999999999</v>
      </c>
    </row>
    <row r="44" spans="1:17" x14ac:dyDescent="0.2">
      <c r="A44" s="29" t="s">
        <v>55</v>
      </c>
      <c r="B44" s="30" t="s">
        <v>49</v>
      </c>
      <c r="C44" s="31">
        <v>25212.27</v>
      </c>
      <c r="D44" s="32"/>
      <c r="E44" s="1">
        <f t="shared" si="1"/>
        <v>-16041.106379766856</v>
      </c>
      <c r="F44" s="1">
        <f t="shared" si="2"/>
        <v>-16041</v>
      </c>
      <c r="G44" s="1">
        <f t="shared" si="3"/>
        <v>-0.1809666000008292</v>
      </c>
      <c r="H44" s="1">
        <f t="shared" si="4"/>
        <v>-0.1809666000008292</v>
      </c>
      <c r="P44" s="1">
        <f t="shared" si="5"/>
        <v>-0.36198597325584103</v>
      </c>
      <c r="Q44" s="102">
        <f t="shared" si="6"/>
        <v>10193.77</v>
      </c>
    </row>
    <row r="45" spans="1:17" x14ac:dyDescent="0.2">
      <c r="A45" s="29" t="s">
        <v>55</v>
      </c>
      <c r="B45" s="30" t="s">
        <v>49</v>
      </c>
      <c r="C45" s="31">
        <v>25324.54</v>
      </c>
      <c r="D45" s="32"/>
      <c r="E45" s="1">
        <f t="shared" si="1"/>
        <v>-15975.109359185213</v>
      </c>
      <c r="F45" s="1">
        <f t="shared" si="2"/>
        <v>-15975</v>
      </c>
      <c r="G45" s="1">
        <f t="shared" si="3"/>
        <v>-0.18603500000244821</v>
      </c>
      <c r="H45" s="1">
        <f t="shared" si="4"/>
        <v>-0.18603500000244821</v>
      </c>
      <c r="P45" s="1">
        <f t="shared" si="5"/>
        <v>-0.35916345876396799</v>
      </c>
      <c r="Q45" s="102">
        <f t="shared" si="6"/>
        <v>10306.040000000001</v>
      </c>
    </row>
    <row r="46" spans="1:17" x14ac:dyDescent="0.2">
      <c r="A46" s="29" t="s">
        <v>56</v>
      </c>
      <c r="B46" s="30" t="s">
        <v>49</v>
      </c>
      <c r="C46" s="31">
        <v>25557.585999999999</v>
      </c>
      <c r="D46" s="32"/>
      <c r="E46" s="1">
        <f t="shared" si="1"/>
        <v>-15838.115134027388</v>
      </c>
      <c r="F46" s="1">
        <f t="shared" si="2"/>
        <v>-15838</v>
      </c>
      <c r="G46" s="1">
        <f t="shared" si="3"/>
        <v>-0.19585880000158795</v>
      </c>
      <c r="H46" s="1">
        <f t="shared" si="4"/>
        <v>-0.19585880000158795</v>
      </c>
      <c r="P46" s="1">
        <f t="shared" si="5"/>
        <v>-0.35333983736246927</v>
      </c>
      <c r="Q46" s="102">
        <f t="shared" si="6"/>
        <v>10539.085999999999</v>
      </c>
    </row>
    <row r="47" spans="1:17" x14ac:dyDescent="0.2">
      <c r="A47" s="29" t="s">
        <v>50</v>
      </c>
      <c r="B47" s="30" t="s">
        <v>49</v>
      </c>
      <c r="C47" s="31">
        <v>25574.595000000001</v>
      </c>
      <c r="D47" s="32"/>
      <c r="E47" s="1">
        <f t="shared" si="1"/>
        <v>-15828.116529564279</v>
      </c>
      <c r="F47" s="1">
        <f t="shared" si="2"/>
        <v>-15828</v>
      </c>
      <c r="G47" s="1">
        <f t="shared" si="3"/>
        <v>-0.19823280000127852</v>
      </c>
      <c r="H47" s="1">
        <f t="shared" si="4"/>
        <v>-0.19823280000127852</v>
      </c>
      <c r="P47" s="1">
        <f t="shared" si="5"/>
        <v>-0.35291661788738266</v>
      </c>
      <c r="Q47" s="102">
        <f t="shared" si="6"/>
        <v>10556.095000000001</v>
      </c>
    </row>
    <row r="48" spans="1:17" x14ac:dyDescent="0.2">
      <c r="A48" s="29" t="s">
        <v>55</v>
      </c>
      <c r="B48" s="30" t="s">
        <v>49</v>
      </c>
      <c r="C48" s="31">
        <v>25855.279999999999</v>
      </c>
      <c r="D48" s="32"/>
      <c r="E48" s="1">
        <f t="shared" si="1"/>
        <v>-15663.118099690244</v>
      </c>
      <c r="F48" s="1">
        <f t="shared" si="2"/>
        <v>-15663</v>
      </c>
      <c r="G48" s="1">
        <f t="shared" si="3"/>
        <v>-0.20090380000328878</v>
      </c>
      <c r="H48" s="1">
        <f t="shared" si="4"/>
        <v>-0.20090380000328878</v>
      </c>
      <c r="P48" s="1">
        <f t="shared" si="5"/>
        <v>-0.34597007899382959</v>
      </c>
      <c r="Q48" s="102">
        <f t="shared" si="6"/>
        <v>10836.779999999999</v>
      </c>
    </row>
    <row r="49" spans="1:17" x14ac:dyDescent="0.2">
      <c r="A49" s="29" t="s">
        <v>57</v>
      </c>
      <c r="B49" s="30" t="s">
        <v>49</v>
      </c>
      <c r="C49" s="31">
        <v>26947.43</v>
      </c>
      <c r="D49" s="32"/>
      <c r="E49" s="1">
        <f t="shared" si="1"/>
        <v>-15021.106466767471</v>
      </c>
      <c r="F49" s="1">
        <f t="shared" si="2"/>
        <v>-15021</v>
      </c>
      <c r="G49" s="1">
        <f t="shared" si="3"/>
        <v>-0.18111460000000079</v>
      </c>
      <c r="H49" s="1">
        <f t="shared" si="4"/>
        <v>-0.18111460000000079</v>
      </c>
      <c r="P49" s="1">
        <f t="shared" si="5"/>
        <v>-0.31959811365233037</v>
      </c>
      <c r="Q49" s="102">
        <f t="shared" si="6"/>
        <v>11928.93</v>
      </c>
    </row>
    <row r="50" spans="1:17" x14ac:dyDescent="0.2">
      <c r="A50" s="29" t="s">
        <v>58</v>
      </c>
      <c r="B50" s="30" t="s">
        <v>49</v>
      </c>
      <c r="C50" s="31">
        <v>27624.485000000001</v>
      </c>
      <c r="D50" s="32"/>
      <c r="E50" s="1">
        <f t="shared" si="1"/>
        <v>-14623.105106030825</v>
      </c>
      <c r="F50" s="1">
        <f t="shared" si="2"/>
        <v>-14623</v>
      </c>
      <c r="G50" s="1">
        <f t="shared" si="3"/>
        <v>-0.17879979999997886</v>
      </c>
      <c r="H50" s="1">
        <f t="shared" si="4"/>
        <v>-0.17879979999997886</v>
      </c>
      <c r="P50" s="1">
        <f t="shared" si="5"/>
        <v>-0.30377354364903947</v>
      </c>
      <c r="Q50" s="102">
        <f t="shared" si="6"/>
        <v>12605.985000000001</v>
      </c>
    </row>
    <row r="51" spans="1:17" x14ac:dyDescent="0.2">
      <c r="A51" s="29" t="s">
        <v>59</v>
      </c>
      <c r="B51" s="30" t="s">
        <v>49</v>
      </c>
      <c r="C51" s="31">
        <v>27908.576000000001</v>
      </c>
      <c r="D51" s="32"/>
      <c r="E51" s="1">
        <f t="shared" si="1"/>
        <v>-14456.104486327795</v>
      </c>
      <c r="F51" s="1">
        <f t="shared" si="2"/>
        <v>-14456</v>
      </c>
      <c r="G51" s="1">
        <f t="shared" si="3"/>
        <v>-0.17774560000179918</v>
      </c>
      <c r="H51" s="1">
        <f t="shared" si="4"/>
        <v>-0.17774560000179918</v>
      </c>
      <c r="P51" s="1">
        <f t="shared" si="5"/>
        <v>-0.29725312654647157</v>
      </c>
      <c r="Q51" s="102">
        <f t="shared" si="6"/>
        <v>12890.076000000001</v>
      </c>
    </row>
    <row r="52" spans="1:17" x14ac:dyDescent="0.2">
      <c r="A52" s="29" t="s">
        <v>59</v>
      </c>
      <c r="B52" s="30" t="s">
        <v>49</v>
      </c>
      <c r="C52" s="31">
        <v>27915.377</v>
      </c>
      <c r="D52" s="32"/>
      <c r="E52" s="1">
        <f t="shared" si="1"/>
        <v>-14452.106572931734</v>
      </c>
      <c r="F52" s="1">
        <f t="shared" si="2"/>
        <v>-14452</v>
      </c>
      <c r="G52" s="1">
        <f t="shared" si="3"/>
        <v>-0.18129520000002231</v>
      </c>
      <c r="H52" s="1">
        <f t="shared" si="4"/>
        <v>-0.18129520000002231</v>
      </c>
      <c r="P52" s="1">
        <f t="shared" si="5"/>
        <v>-0.2970978154676886</v>
      </c>
      <c r="Q52" s="102">
        <f t="shared" si="6"/>
        <v>12896.877</v>
      </c>
    </row>
    <row r="53" spans="1:17" x14ac:dyDescent="0.2">
      <c r="A53" s="29" t="s">
        <v>59</v>
      </c>
      <c r="B53" s="30" t="s">
        <v>49</v>
      </c>
      <c r="C53" s="31">
        <v>27920.503000000001</v>
      </c>
      <c r="D53" s="32"/>
      <c r="E53" s="1">
        <f t="shared" si="1"/>
        <v>-14449.093294874359</v>
      </c>
      <c r="F53" s="1">
        <f t="shared" si="2"/>
        <v>-14449</v>
      </c>
      <c r="G53" s="1">
        <f t="shared" ref="G53:G84" si="7">+C53-(C$7+F53*C$8)</f>
        <v>-0.158707400001731</v>
      </c>
      <c r="H53" s="1">
        <f t="shared" si="4"/>
        <v>-0.158707400001731</v>
      </c>
      <c r="P53" s="1">
        <f t="shared" si="5"/>
        <v>-0.29698135876401627</v>
      </c>
      <c r="Q53" s="102">
        <f t="shared" si="6"/>
        <v>12902.003000000001</v>
      </c>
    </row>
    <row r="54" spans="1:17" x14ac:dyDescent="0.2">
      <c r="A54" s="29" t="s">
        <v>59</v>
      </c>
      <c r="B54" s="30" t="s">
        <v>49</v>
      </c>
      <c r="C54" s="31">
        <v>27927.303</v>
      </c>
      <c r="D54" s="32"/>
      <c r="E54" s="1">
        <f t="shared" si="1"/>
        <v>-14445.095969320293</v>
      </c>
      <c r="F54" s="1">
        <f t="shared" si="2"/>
        <v>-14445</v>
      </c>
      <c r="G54" s="1">
        <f t="shared" si="7"/>
        <v>-0.16325700000379584</v>
      </c>
      <c r="H54" s="1">
        <f t="shared" si="4"/>
        <v>-0.16325700000379584</v>
      </c>
      <c r="P54" s="1">
        <f t="shared" si="5"/>
        <v>-0.29682611863300618</v>
      </c>
      <c r="Q54" s="102">
        <f t="shared" si="6"/>
        <v>12908.803</v>
      </c>
    </row>
    <row r="55" spans="1:17" x14ac:dyDescent="0.2">
      <c r="A55" s="29" t="s">
        <v>59</v>
      </c>
      <c r="B55" s="30" t="s">
        <v>49</v>
      </c>
      <c r="C55" s="31">
        <v>27932.407999999999</v>
      </c>
      <c r="D55" s="32"/>
      <c r="E55" s="1">
        <f t="shared" si="1"/>
        <v>-14442.095035944776</v>
      </c>
      <c r="F55" s="1">
        <f t="shared" si="2"/>
        <v>-14442</v>
      </c>
      <c r="G55" s="1">
        <f t="shared" si="7"/>
        <v>-0.16166920000250684</v>
      </c>
      <c r="H55" s="1">
        <f t="shared" si="4"/>
        <v>-0.16166920000250684</v>
      </c>
      <c r="P55" s="1">
        <f t="shared" si="5"/>
        <v>-0.29670971514016342</v>
      </c>
      <c r="Q55" s="102">
        <f t="shared" si="6"/>
        <v>12913.907999999999</v>
      </c>
    </row>
    <row r="56" spans="1:17" x14ac:dyDescent="0.2">
      <c r="A56" s="29" t="s">
        <v>59</v>
      </c>
      <c r="B56" s="30" t="s">
        <v>49</v>
      </c>
      <c r="C56" s="31">
        <v>27937.5</v>
      </c>
      <c r="D56" s="32"/>
      <c r="E56" s="1">
        <f t="shared" si="1"/>
        <v>-14439.10174451517</v>
      </c>
      <c r="F56" s="1">
        <f t="shared" si="2"/>
        <v>-14439</v>
      </c>
      <c r="G56" s="1">
        <f t="shared" si="7"/>
        <v>-0.17308140000022831</v>
      </c>
      <c r="H56" s="1">
        <f t="shared" si="4"/>
        <v>-0.17308140000022831</v>
      </c>
      <c r="P56" s="1">
        <f t="shared" si="5"/>
        <v>-0.29659333445196201</v>
      </c>
      <c r="Q56" s="102">
        <f t="shared" si="6"/>
        <v>12919</v>
      </c>
    </row>
    <row r="57" spans="1:17" x14ac:dyDescent="0.2">
      <c r="A57" s="29" t="s">
        <v>59</v>
      </c>
      <c r="B57" s="30" t="s">
        <v>49</v>
      </c>
      <c r="C57" s="31">
        <v>27944.324000000001</v>
      </c>
      <c r="D57" s="32"/>
      <c r="E57" s="1">
        <f t="shared" si="1"/>
        <v>-14435.090310753265</v>
      </c>
      <c r="F57" s="1">
        <f t="shared" si="2"/>
        <v>-14435</v>
      </c>
      <c r="G57" s="1">
        <f t="shared" si="7"/>
        <v>-0.15363100000104168</v>
      </c>
      <c r="H57" s="1">
        <f t="shared" si="4"/>
        <v>-0.15363100000104168</v>
      </c>
      <c r="P57" s="1">
        <f t="shared" si="5"/>
        <v>-0.29643819567491309</v>
      </c>
      <c r="Q57" s="102">
        <f t="shared" si="6"/>
        <v>12925.824000000001</v>
      </c>
    </row>
    <row r="58" spans="1:17" x14ac:dyDescent="0.2">
      <c r="A58" s="29" t="s">
        <v>59</v>
      </c>
      <c r="B58" s="30" t="s">
        <v>49</v>
      </c>
      <c r="C58" s="31">
        <v>27961.312000000002</v>
      </c>
      <c r="D58" s="32"/>
      <c r="E58" s="1">
        <f t="shared" si="1"/>
        <v>-14425.104050972015</v>
      </c>
      <c r="F58" s="1">
        <f t="shared" si="2"/>
        <v>-14425</v>
      </c>
      <c r="G58" s="1">
        <f t="shared" si="7"/>
        <v>-0.17700500000137254</v>
      </c>
      <c r="H58" s="1">
        <f t="shared" si="4"/>
        <v>-0.17700500000137254</v>
      </c>
      <c r="P58" s="1">
        <f t="shared" si="5"/>
        <v>-0.29605052610172311</v>
      </c>
      <c r="Q58" s="102">
        <f t="shared" si="6"/>
        <v>12942.812000000002</v>
      </c>
    </row>
    <row r="59" spans="1:17" x14ac:dyDescent="0.2">
      <c r="A59" s="29" t="s">
        <v>60</v>
      </c>
      <c r="B59" s="30" t="s">
        <v>49</v>
      </c>
      <c r="C59" s="31">
        <v>32646.3</v>
      </c>
      <c r="D59" s="32"/>
      <c r="E59" s="1">
        <f t="shared" si="1"/>
        <v>-11671.071366722055</v>
      </c>
      <c r="F59" s="1">
        <f t="shared" si="2"/>
        <v>-11671</v>
      </c>
      <c r="G59" s="1">
        <f t="shared" si="7"/>
        <v>-0.12140460000227904</v>
      </c>
      <c r="H59" s="1">
        <f t="shared" si="4"/>
        <v>-0.12140460000227904</v>
      </c>
      <c r="P59" s="1">
        <f t="shared" si="5"/>
        <v>-0.19893022600269653</v>
      </c>
      <c r="Q59" s="102">
        <f t="shared" si="6"/>
        <v>17627.8</v>
      </c>
    </row>
    <row r="60" spans="1:17" x14ac:dyDescent="0.2">
      <c r="A60" s="29" t="s">
        <v>60</v>
      </c>
      <c r="B60" s="30" t="s">
        <v>49</v>
      </c>
      <c r="C60" s="31">
        <v>33003.561999999998</v>
      </c>
      <c r="D60" s="32"/>
      <c r="E60" s="1">
        <f t="shared" si="1"/>
        <v>-11461.057760531279</v>
      </c>
      <c r="F60" s="1">
        <f t="shared" si="2"/>
        <v>-11461</v>
      </c>
      <c r="G60" s="1">
        <f t="shared" si="7"/>
        <v>-9.8258600002736785E-2</v>
      </c>
      <c r="H60" s="1">
        <f t="shared" si="4"/>
        <v>-9.8258600002736785E-2</v>
      </c>
      <c r="P60" s="1">
        <f t="shared" si="5"/>
        <v>-0.19231312312655457</v>
      </c>
      <c r="Q60" s="102">
        <f t="shared" si="6"/>
        <v>17985.061999999998</v>
      </c>
    </row>
    <row r="61" spans="1:17" x14ac:dyDescent="0.2">
      <c r="A61" s="29" t="s">
        <v>61</v>
      </c>
      <c r="B61" s="30" t="s">
        <v>49</v>
      </c>
      <c r="C61" s="31">
        <v>33187.288999999997</v>
      </c>
      <c r="D61" s="32"/>
      <c r="E61" s="1">
        <f t="shared" si="1"/>
        <v>-11353.055314638315</v>
      </c>
      <c r="F61" s="1">
        <f t="shared" si="2"/>
        <v>-11353</v>
      </c>
      <c r="G61" s="1">
        <f t="shared" si="7"/>
        <v>-9.409780000714818E-2</v>
      </c>
      <c r="H61" s="1">
        <f t="shared" si="4"/>
        <v>-9.409780000714818E-2</v>
      </c>
      <c r="P61" s="1">
        <f t="shared" si="5"/>
        <v>-0.18895355290294605</v>
      </c>
      <c r="Q61" s="102">
        <f t="shared" si="6"/>
        <v>18168.788999999997</v>
      </c>
    </row>
    <row r="62" spans="1:17" x14ac:dyDescent="0.2">
      <c r="A62" s="29" t="s">
        <v>61</v>
      </c>
      <c r="B62" s="30" t="s">
        <v>49</v>
      </c>
      <c r="C62" s="31">
        <v>33362.491999999998</v>
      </c>
      <c r="D62" s="32"/>
      <c r="E62" s="1">
        <f t="shared" si="1"/>
        <v>-11250.06363389577</v>
      </c>
      <c r="F62" s="1">
        <f t="shared" si="2"/>
        <v>-11250</v>
      </c>
      <c r="G62" s="1">
        <f t="shared" si="7"/>
        <v>-0.10825000000477303</v>
      </c>
      <c r="H62" s="1">
        <f t="shared" si="4"/>
        <v>-0.10825000000477303</v>
      </c>
      <c r="P62" s="1">
        <f t="shared" si="5"/>
        <v>-0.18577705240832681</v>
      </c>
      <c r="Q62" s="102">
        <f t="shared" si="6"/>
        <v>18343.991999999998</v>
      </c>
    </row>
    <row r="63" spans="1:17" x14ac:dyDescent="0.2">
      <c r="A63" s="29" t="s">
        <v>62</v>
      </c>
      <c r="B63" s="30" t="s">
        <v>49</v>
      </c>
      <c r="C63" s="31">
        <v>33457.762000000002</v>
      </c>
      <c r="D63" s="32"/>
      <c r="E63" s="1">
        <f t="shared" si="1"/>
        <v>-11194.059927199296</v>
      </c>
      <c r="F63" s="1">
        <f t="shared" si="2"/>
        <v>-11194</v>
      </c>
      <c r="G63" s="1">
        <f t="shared" si="7"/>
        <v>-0.10194439999759197</v>
      </c>
      <c r="H63" s="1">
        <f t="shared" si="4"/>
        <v>-0.10194439999759197</v>
      </c>
      <c r="P63" s="1">
        <f t="shared" si="5"/>
        <v>-0.18406130370907739</v>
      </c>
      <c r="Q63" s="102">
        <f t="shared" si="6"/>
        <v>18439.262000000002</v>
      </c>
    </row>
    <row r="64" spans="1:17" x14ac:dyDescent="0.2">
      <c r="A64" s="29" t="s">
        <v>63</v>
      </c>
      <c r="B64" s="30" t="s">
        <v>49</v>
      </c>
      <c r="C64" s="31">
        <v>33476.5</v>
      </c>
      <c r="D64" s="32"/>
      <c r="E64" s="1">
        <f t="shared" si="1"/>
        <v>-11183.044943929868</v>
      </c>
      <c r="F64" s="1">
        <f t="shared" si="2"/>
        <v>-11183</v>
      </c>
      <c r="G64" s="1">
        <f t="shared" si="7"/>
        <v>-7.6455800000985619E-2</v>
      </c>
      <c r="H64" s="1">
        <f t="shared" si="4"/>
        <v>-7.6455800000985619E-2</v>
      </c>
      <c r="P64" s="1">
        <f t="shared" si="5"/>
        <v>-0.18372521536652112</v>
      </c>
      <c r="Q64" s="102">
        <f t="shared" si="6"/>
        <v>18458</v>
      </c>
    </row>
    <row r="65" spans="1:28" x14ac:dyDescent="0.2">
      <c r="A65" s="29" t="s">
        <v>61</v>
      </c>
      <c r="B65" s="30" t="s">
        <v>49</v>
      </c>
      <c r="C65" s="31">
        <v>33682.315000000002</v>
      </c>
      <c r="D65" s="32"/>
      <c r="E65" s="1">
        <f t="shared" si="1"/>
        <v>-11062.0582440901</v>
      </c>
      <c r="F65" s="1">
        <f t="shared" si="2"/>
        <v>-11062</v>
      </c>
      <c r="G65" s="1">
        <f t="shared" si="7"/>
        <v>-9.9081199994543567E-2</v>
      </c>
      <c r="H65" s="1">
        <f t="shared" si="4"/>
        <v>-9.9081199994543567E-2</v>
      </c>
      <c r="P65" s="1">
        <f t="shared" si="5"/>
        <v>-0.18004847891675882</v>
      </c>
      <c r="Q65" s="102">
        <f t="shared" si="6"/>
        <v>18663.815000000002</v>
      </c>
    </row>
    <row r="66" spans="1:28" x14ac:dyDescent="0.2">
      <c r="A66" s="33" t="s">
        <v>64</v>
      </c>
      <c r="B66" s="33"/>
      <c r="C66" s="34">
        <v>33682.322999999997</v>
      </c>
      <c r="D66" s="32" t="s">
        <v>19</v>
      </c>
      <c r="E66" s="1">
        <f t="shared" si="1"/>
        <v>-11062.053541354158</v>
      </c>
      <c r="F66" s="1">
        <f t="shared" si="2"/>
        <v>-11062</v>
      </c>
      <c r="G66" s="1">
        <f t="shared" si="7"/>
        <v>-9.108120000018971E-2</v>
      </c>
      <c r="H66" s="20">
        <v>0</v>
      </c>
      <c r="P66" s="1">
        <f t="shared" si="5"/>
        <v>-0.18004847891675882</v>
      </c>
      <c r="Q66" s="102">
        <f t="shared" si="6"/>
        <v>18663.822999999997</v>
      </c>
      <c r="R66" s="1">
        <f>+(P66-G66)^2</f>
        <v>7.9151767178186026E-3</v>
      </c>
      <c r="AA66" s="1">
        <v>5045</v>
      </c>
      <c r="AB66" s="1">
        <v>-1.8091999998432584E-2</v>
      </c>
    </row>
    <row r="67" spans="1:28" x14ac:dyDescent="0.2">
      <c r="A67" s="29" t="s">
        <v>65</v>
      </c>
      <c r="B67" s="30" t="s">
        <v>49</v>
      </c>
      <c r="C67" s="31">
        <v>33823.517999999996</v>
      </c>
      <c r="D67" s="32"/>
      <c r="E67" s="1">
        <f t="shared" si="1"/>
        <v>-10979.053191117899</v>
      </c>
      <c r="F67" s="1">
        <f t="shared" si="2"/>
        <v>-10979</v>
      </c>
      <c r="G67" s="1">
        <f t="shared" si="7"/>
        <v>-9.0485400003672112E-2</v>
      </c>
      <c r="H67" s="1">
        <f>G67</f>
        <v>-9.0485400003672112E-2</v>
      </c>
      <c r="P67" s="1">
        <f t="shared" si="5"/>
        <v>-0.17754787159562319</v>
      </c>
      <c r="Q67" s="102">
        <f t="shared" si="6"/>
        <v>18805.017999999996</v>
      </c>
    </row>
    <row r="68" spans="1:28" x14ac:dyDescent="0.2">
      <c r="A68" s="29" t="s">
        <v>66</v>
      </c>
      <c r="B68" s="30" t="s">
        <v>49</v>
      </c>
      <c r="C68" s="31">
        <v>33891.506000000001</v>
      </c>
      <c r="D68" s="32"/>
      <c r="E68" s="1">
        <f t="shared" si="1"/>
        <v>-10939.08698968114</v>
      </c>
      <c r="F68" s="1">
        <f t="shared" si="2"/>
        <v>-10939</v>
      </c>
      <c r="G68" s="1">
        <f t="shared" si="7"/>
        <v>-0.14798139999766136</v>
      </c>
      <c r="I68" s="1">
        <f t="shared" ref="I68:I100" si="8">G68</f>
        <v>-0.14798139999766136</v>
      </c>
      <c r="P68" s="1">
        <f t="shared" si="5"/>
        <v>-0.17634899290224496</v>
      </c>
      <c r="Q68" s="102">
        <f t="shared" si="6"/>
        <v>18873.006000000001</v>
      </c>
    </row>
    <row r="69" spans="1:28" x14ac:dyDescent="0.2">
      <c r="A69" s="29" t="s">
        <v>67</v>
      </c>
      <c r="B69" s="30" t="s">
        <v>49</v>
      </c>
      <c r="C69" s="31">
        <v>34888.445</v>
      </c>
      <c r="D69" s="32"/>
      <c r="E69" s="1">
        <f t="shared" si="1"/>
        <v>-10353.044380777239</v>
      </c>
      <c r="F69" s="1">
        <f t="shared" si="2"/>
        <v>-10353</v>
      </c>
      <c r="G69" s="1">
        <f t="shared" si="7"/>
        <v>-7.54977999968105E-2</v>
      </c>
      <c r="I69" s="1">
        <f t="shared" si="8"/>
        <v>-7.54977999968105E-2</v>
      </c>
      <c r="P69" s="1">
        <f t="shared" si="5"/>
        <v>-0.1592501735657128</v>
      </c>
      <c r="Q69" s="102">
        <f t="shared" si="6"/>
        <v>19869.945</v>
      </c>
    </row>
    <row r="70" spans="1:28" x14ac:dyDescent="0.2">
      <c r="A70" s="29" t="s">
        <v>68</v>
      </c>
      <c r="B70" s="30" t="s">
        <v>49</v>
      </c>
      <c r="C70" s="31">
        <v>35298.411</v>
      </c>
      <c r="D70" s="32"/>
      <c r="E70" s="1">
        <f t="shared" si="1"/>
        <v>-10112.049150174467</v>
      </c>
      <c r="F70" s="1">
        <f t="shared" si="2"/>
        <v>-10112</v>
      </c>
      <c r="G70" s="1">
        <f t="shared" si="7"/>
        <v>-8.3611200003360864E-2</v>
      </c>
      <c r="I70" s="1">
        <f t="shared" si="8"/>
        <v>-8.3611200003360864E-2</v>
      </c>
      <c r="P70" s="1">
        <f t="shared" si="5"/>
        <v>-0.15247057219637131</v>
      </c>
      <c r="Q70" s="102">
        <f t="shared" si="6"/>
        <v>20279.911</v>
      </c>
    </row>
    <row r="71" spans="1:28" x14ac:dyDescent="0.2">
      <c r="A71" s="29" t="s">
        <v>68</v>
      </c>
      <c r="B71" s="30" t="s">
        <v>49</v>
      </c>
      <c r="C71" s="31">
        <v>35298.413</v>
      </c>
      <c r="D71" s="32"/>
      <c r="E71" s="1">
        <f t="shared" si="1"/>
        <v>-10112.047974490481</v>
      </c>
      <c r="F71" s="1">
        <f t="shared" si="2"/>
        <v>-10112</v>
      </c>
      <c r="G71" s="1">
        <f t="shared" si="7"/>
        <v>-8.161120000295341E-2</v>
      </c>
      <c r="I71" s="1">
        <f t="shared" si="8"/>
        <v>-8.161120000295341E-2</v>
      </c>
      <c r="P71" s="1">
        <f t="shared" si="5"/>
        <v>-0.15247057219637131</v>
      </c>
      <c r="Q71" s="102">
        <f t="shared" si="6"/>
        <v>20279.913</v>
      </c>
    </row>
    <row r="72" spans="1:28" x14ac:dyDescent="0.2">
      <c r="A72" s="29" t="s">
        <v>68</v>
      </c>
      <c r="B72" s="30" t="s">
        <v>49</v>
      </c>
      <c r="C72" s="31">
        <v>35332.410000000003</v>
      </c>
      <c r="D72" s="32"/>
      <c r="E72" s="1">
        <f t="shared" si="1"/>
        <v>-10092.063110246119</v>
      </c>
      <c r="F72" s="1">
        <f t="shared" si="2"/>
        <v>-10092</v>
      </c>
      <c r="G72" s="1">
        <f t="shared" si="7"/>
        <v>-0.10735920000297483</v>
      </c>
      <c r="I72" s="1">
        <f t="shared" si="8"/>
        <v>-0.10735920000297483</v>
      </c>
      <c r="P72" s="1">
        <f t="shared" si="5"/>
        <v>-0.15191456302206335</v>
      </c>
      <c r="Q72" s="102">
        <f t="shared" si="6"/>
        <v>20313.910000000003</v>
      </c>
    </row>
    <row r="73" spans="1:28" x14ac:dyDescent="0.2">
      <c r="A73" s="29" t="s">
        <v>68</v>
      </c>
      <c r="B73" s="30" t="s">
        <v>49</v>
      </c>
      <c r="C73" s="31">
        <v>35332.411</v>
      </c>
      <c r="D73" s="32"/>
      <c r="E73" s="1">
        <f t="shared" si="1"/>
        <v>-10092.062522404129</v>
      </c>
      <c r="F73" s="1">
        <f t="shared" si="2"/>
        <v>-10092</v>
      </c>
      <c r="G73" s="1">
        <f t="shared" si="7"/>
        <v>-0.10635920000640908</v>
      </c>
      <c r="I73" s="1">
        <f t="shared" si="8"/>
        <v>-0.10635920000640908</v>
      </c>
      <c r="P73" s="1">
        <f t="shared" si="5"/>
        <v>-0.15191456302206335</v>
      </c>
      <c r="Q73" s="102">
        <f t="shared" si="6"/>
        <v>20313.911</v>
      </c>
    </row>
    <row r="74" spans="1:28" x14ac:dyDescent="0.2">
      <c r="A74" s="29" t="s">
        <v>68</v>
      </c>
      <c r="B74" s="30" t="s">
        <v>49</v>
      </c>
      <c r="C74" s="31">
        <v>35953.347000000002</v>
      </c>
      <c r="D74" s="32"/>
      <c r="E74" s="1">
        <f t="shared" si="1"/>
        <v>-9727.0502664864107</v>
      </c>
      <c r="F74" s="1">
        <f t="shared" si="2"/>
        <v>-9727</v>
      </c>
      <c r="G74" s="1">
        <f t="shared" si="7"/>
        <v>-8.5510199998680037E-2</v>
      </c>
      <c r="I74" s="1">
        <f t="shared" si="8"/>
        <v>-8.5510199998680037E-2</v>
      </c>
      <c r="P74" s="1">
        <f t="shared" si="5"/>
        <v>-0.14194543015844249</v>
      </c>
      <c r="Q74" s="102">
        <f t="shared" si="6"/>
        <v>20934.847000000002</v>
      </c>
    </row>
    <row r="75" spans="1:28" x14ac:dyDescent="0.2">
      <c r="A75" s="35" t="s">
        <v>69</v>
      </c>
      <c r="B75" s="36"/>
      <c r="C75" s="34">
        <v>36082.644</v>
      </c>
      <c r="D75" s="32"/>
      <c r="E75" s="1">
        <f t="shared" si="1"/>
        <v>-9651.0440602857834</v>
      </c>
      <c r="F75" s="1">
        <f t="shared" si="2"/>
        <v>-9651</v>
      </c>
      <c r="G75" s="1">
        <f t="shared" si="7"/>
        <v>-7.4952599999960512E-2</v>
      </c>
      <c r="I75" s="1">
        <f t="shared" si="8"/>
        <v>-7.4952599999960512E-2</v>
      </c>
      <c r="P75" s="1">
        <f t="shared" si="5"/>
        <v>-0.13991212774943879</v>
      </c>
      <c r="Q75" s="102">
        <f t="shared" si="6"/>
        <v>21064.144</v>
      </c>
      <c r="R75" s="1">
        <f>+(P75-G75)^2</f>
        <v>4.2197402454352377E-3</v>
      </c>
      <c r="AA75" s="1">
        <v>5132</v>
      </c>
      <c r="AB75" s="1">
        <v>-1.4803199999732897E-2</v>
      </c>
    </row>
    <row r="76" spans="1:28" x14ac:dyDescent="0.2">
      <c r="A76" s="29" t="s">
        <v>68</v>
      </c>
      <c r="B76" s="30" t="s">
        <v>49</v>
      </c>
      <c r="C76" s="31">
        <v>36106.453000000001</v>
      </c>
      <c r="D76" s="32"/>
      <c r="E76" s="1">
        <f t="shared" si="1"/>
        <v>-9637.0481302686076</v>
      </c>
      <c r="F76" s="1">
        <f t="shared" si="2"/>
        <v>-9637</v>
      </c>
      <c r="G76" s="1">
        <f t="shared" si="7"/>
        <v>-8.1876200005353894E-2</v>
      </c>
      <c r="I76" s="1">
        <f t="shared" si="8"/>
        <v>-8.1876200005353894E-2</v>
      </c>
      <c r="O76" s="1">
        <f t="shared" ref="O76:O89" ca="1" si="9">+C$11+C$12*F76</f>
        <v>3.147274355759936E-2</v>
      </c>
      <c r="P76" s="1">
        <f t="shared" si="5"/>
        <v>-0.13953916836740618</v>
      </c>
      <c r="Q76" s="102">
        <f t="shared" si="6"/>
        <v>21087.953000000001</v>
      </c>
    </row>
    <row r="77" spans="1:28" x14ac:dyDescent="0.2">
      <c r="A77" s="29" t="s">
        <v>68</v>
      </c>
      <c r="B77" s="30" t="s">
        <v>49</v>
      </c>
      <c r="C77" s="31">
        <v>36106.453999999998</v>
      </c>
      <c r="D77" s="32"/>
      <c r="E77" s="1">
        <f t="shared" si="1"/>
        <v>-9637.0475424266169</v>
      </c>
      <c r="F77" s="1">
        <f t="shared" si="2"/>
        <v>-9637</v>
      </c>
      <c r="G77" s="1">
        <f t="shared" si="7"/>
        <v>-8.0876200008788146E-2</v>
      </c>
      <c r="I77" s="1">
        <f t="shared" si="8"/>
        <v>-8.0876200008788146E-2</v>
      </c>
      <c r="O77" s="1">
        <f t="shared" ca="1" si="9"/>
        <v>3.147274355759936E-2</v>
      </c>
      <c r="P77" s="1">
        <f t="shared" si="5"/>
        <v>-0.13953916836740618</v>
      </c>
      <c r="Q77" s="102">
        <f t="shared" si="6"/>
        <v>21087.953999999998</v>
      </c>
    </row>
    <row r="78" spans="1:28" x14ac:dyDescent="0.2">
      <c r="A78" s="29" t="s">
        <v>68</v>
      </c>
      <c r="B78" s="30" t="s">
        <v>49</v>
      </c>
      <c r="C78" s="31">
        <v>36111.559000000001</v>
      </c>
      <c r="D78" s="32"/>
      <c r="E78" s="1">
        <f t="shared" si="1"/>
        <v>-9634.0466090510981</v>
      </c>
      <c r="F78" s="1">
        <f t="shared" si="2"/>
        <v>-9634</v>
      </c>
      <c r="G78" s="1">
        <f t="shared" si="7"/>
        <v>-7.928840000386117E-2</v>
      </c>
      <c r="I78" s="1">
        <f t="shared" si="8"/>
        <v>-7.928840000386117E-2</v>
      </c>
      <c r="O78" s="1">
        <f t="shared" ca="1" si="9"/>
        <v>3.1463265999404355E-2</v>
      </c>
      <c r="P78" s="1">
        <f t="shared" si="5"/>
        <v>-0.13945931311297805</v>
      </c>
      <c r="Q78" s="102">
        <f t="shared" si="6"/>
        <v>21093.059000000001</v>
      </c>
    </row>
    <row r="79" spans="1:28" x14ac:dyDescent="0.2">
      <c r="A79" s="29" t="s">
        <v>68</v>
      </c>
      <c r="B79" s="30" t="s">
        <v>49</v>
      </c>
      <c r="C79" s="31">
        <v>36111.561000000002</v>
      </c>
      <c r="D79" s="32"/>
      <c r="E79" s="1">
        <f t="shared" si="1"/>
        <v>-9634.0454333671114</v>
      </c>
      <c r="F79" s="1">
        <f t="shared" si="2"/>
        <v>-9634</v>
      </c>
      <c r="G79" s="1">
        <f t="shared" si="7"/>
        <v>-7.7288400003453717E-2</v>
      </c>
      <c r="I79" s="1">
        <f t="shared" si="8"/>
        <v>-7.7288400003453717E-2</v>
      </c>
      <c r="O79" s="1">
        <f t="shared" ca="1" si="9"/>
        <v>3.1463265999404355E-2</v>
      </c>
      <c r="P79" s="1">
        <f t="shared" si="5"/>
        <v>-0.13945931311297805</v>
      </c>
      <c r="Q79" s="102">
        <f t="shared" si="6"/>
        <v>21093.061000000002</v>
      </c>
    </row>
    <row r="80" spans="1:28" x14ac:dyDescent="0.2">
      <c r="A80" s="29" t="s">
        <v>68</v>
      </c>
      <c r="B80" s="30" t="s">
        <v>49</v>
      </c>
      <c r="C80" s="31">
        <v>36111.563000000002</v>
      </c>
      <c r="D80" s="32"/>
      <c r="E80" s="1">
        <f t="shared" si="1"/>
        <v>-9634.0442576831247</v>
      </c>
      <c r="F80" s="1">
        <f t="shared" si="2"/>
        <v>-9634</v>
      </c>
      <c r="G80" s="1">
        <f t="shared" si="7"/>
        <v>-7.5288400003046263E-2</v>
      </c>
      <c r="I80" s="1">
        <f t="shared" si="8"/>
        <v>-7.5288400003046263E-2</v>
      </c>
      <c r="O80" s="1">
        <f t="shared" ca="1" si="9"/>
        <v>3.1463265999404355E-2</v>
      </c>
      <c r="P80" s="1">
        <f t="shared" si="5"/>
        <v>-0.13945931311297805</v>
      </c>
      <c r="Q80" s="102">
        <f t="shared" si="6"/>
        <v>21093.063000000002</v>
      </c>
    </row>
    <row r="81" spans="1:28" x14ac:dyDescent="0.2">
      <c r="A81" s="29" t="s">
        <v>70</v>
      </c>
      <c r="B81" s="30" t="s">
        <v>49</v>
      </c>
      <c r="C81" s="31">
        <v>36232.324999999997</v>
      </c>
      <c r="D81" s="32"/>
      <c r="E81" s="1">
        <f t="shared" si="1"/>
        <v>-9563.0552828948476</v>
      </c>
      <c r="F81" s="1">
        <f t="shared" si="2"/>
        <v>-9563</v>
      </c>
      <c r="G81" s="1">
        <f t="shared" si="7"/>
        <v>-9.4043800003419165E-2</v>
      </c>
      <c r="I81" s="1">
        <f t="shared" si="8"/>
        <v>-9.4043800003419165E-2</v>
      </c>
      <c r="O81" s="1">
        <f t="shared" ca="1" si="9"/>
        <v>3.1238963788789233E-2</v>
      </c>
      <c r="P81" s="1">
        <f t="shared" si="5"/>
        <v>-0.1375760618462484</v>
      </c>
      <c r="Q81" s="102">
        <f t="shared" si="6"/>
        <v>21213.824999999997</v>
      </c>
    </row>
    <row r="82" spans="1:28" x14ac:dyDescent="0.2">
      <c r="A82" s="29" t="s">
        <v>70</v>
      </c>
      <c r="B82" s="30" t="s">
        <v>49</v>
      </c>
      <c r="C82" s="31">
        <v>36232.33</v>
      </c>
      <c r="D82" s="32"/>
      <c r="E82" s="1">
        <f t="shared" si="1"/>
        <v>-9563.052343684878</v>
      </c>
      <c r="F82" s="1">
        <f t="shared" si="2"/>
        <v>-9563</v>
      </c>
      <c r="G82" s="1">
        <f t="shared" si="7"/>
        <v>-8.9043799998762552E-2</v>
      </c>
      <c r="I82" s="1">
        <f t="shared" si="8"/>
        <v>-8.9043799998762552E-2</v>
      </c>
      <c r="O82" s="1">
        <f t="shared" ca="1" si="9"/>
        <v>3.1238963788789233E-2</v>
      </c>
      <c r="P82" s="1">
        <f t="shared" si="5"/>
        <v>-0.1375760618462484</v>
      </c>
      <c r="Q82" s="102">
        <f t="shared" si="6"/>
        <v>21213.83</v>
      </c>
    </row>
    <row r="83" spans="1:28" x14ac:dyDescent="0.2">
      <c r="A83" s="29" t="s">
        <v>70</v>
      </c>
      <c r="B83" s="30" t="s">
        <v>49</v>
      </c>
      <c r="C83" s="31">
        <v>36288.472000000002</v>
      </c>
      <c r="D83" s="32"/>
      <c r="E83" s="1">
        <f t="shared" si="1"/>
        <v>-9530.0497185001041</v>
      </c>
      <c r="F83" s="1">
        <f t="shared" si="2"/>
        <v>-9530</v>
      </c>
      <c r="G83" s="1">
        <f t="shared" si="7"/>
        <v>-8.4578000001783948E-2</v>
      </c>
      <c r="I83" s="1">
        <f t="shared" si="8"/>
        <v>-8.4578000001783948E-2</v>
      </c>
      <c r="O83" s="1">
        <f t="shared" ca="1" si="9"/>
        <v>3.1134710648644176E-2</v>
      </c>
      <c r="P83" s="1">
        <f t="shared" si="5"/>
        <v>-0.13670509596214123</v>
      </c>
      <c r="Q83" s="102">
        <f t="shared" si="6"/>
        <v>21269.972000000002</v>
      </c>
    </row>
    <row r="84" spans="1:28" x14ac:dyDescent="0.2">
      <c r="A84" s="29" t="s">
        <v>70</v>
      </c>
      <c r="B84" s="30" t="s">
        <v>49</v>
      </c>
      <c r="C84" s="31">
        <v>36288.472000000002</v>
      </c>
      <c r="D84" s="32"/>
      <c r="E84" s="1">
        <f t="shared" si="1"/>
        <v>-9530.0497185001041</v>
      </c>
      <c r="F84" s="1">
        <f t="shared" si="2"/>
        <v>-9530</v>
      </c>
      <c r="G84" s="1">
        <f t="shared" si="7"/>
        <v>-8.4578000001783948E-2</v>
      </c>
      <c r="I84" s="1">
        <f t="shared" si="8"/>
        <v>-8.4578000001783948E-2</v>
      </c>
      <c r="O84" s="1">
        <f t="shared" ca="1" si="9"/>
        <v>3.1134710648644176E-2</v>
      </c>
      <c r="P84" s="1">
        <f t="shared" si="5"/>
        <v>-0.13670509596214123</v>
      </c>
      <c r="Q84" s="102">
        <f t="shared" si="6"/>
        <v>21269.972000000002</v>
      </c>
    </row>
    <row r="85" spans="1:28" x14ac:dyDescent="0.2">
      <c r="A85" s="29" t="s">
        <v>70</v>
      </c>
      <c r="B85" s="30" t="s">
        <v>49</v>
      </c>
      <c r="C85" s="31">
        <v>36288.474999999999</v>
      </c>
      <c r="D85" s="32"/>
      <c r="E85" s="1">
        <f t="shared" ref="E85:E148" si="10">+(C85-C$7)/C$8</f>
        <v>-9530.0479549741267</v>
      </c>
      <c r="F85" s="1">
        <f t="shared" ref="F85:F148" si="11">ROUND(2*E85,0)/2</f>
        <v>-9530</v>
      </c>
      <c r="G85" s="1">
        <f t="shared" ref="G85:G116" si="12">+C85-(C$7+F85*C$8)</f>
        <v>-8.1578000004810747E-2</v>
      </c>
      <c r="I85" s="1">
        <f t="shared" si="8"/>
        <v>-8.1578000004810747E-2</v>
      </c>
      <c r="O85" s="1">
        <f t="shared" ca="1" si="9"/>
        <v>3.1134710648644176E-2</v>
      </c>
      <c r="P85" s="1">
        <f t="shared" ref="P85:P148" si="13">+D$11+D$12*F85+D$13*F85^2</f>
        <v>-0.13670509596214123</v>
      </c>
      <c r="Q85" s="102">
        <f t="shared" ref="Q85:Q148" si="14">+C85-15018.5</f>
        <v>21269.974999999999</v>
      </c>
    </row>
    <row r="86" spans="1:28" x14ac:dyDescent="0.2">
      <c r="A86" s="29" t="s">
        <v>70</v>
      </c>
      <c r="B86" s="30" t="s">
        <v>49</v>
      </c>
      <c r="C86" s="31">
        <v>36453.491999999998</v>
      </c>
      <c r="D86" s="32"/>
      <c r="E86" s="1">
        <f t="shared" si="10"/>
        <v>-9433.0440327747801</v>
      </c>
      <c r="F86" s="1">
        <f t="shared" si="11"/>
        <v>-9433</v>
      </c>
      <c r="G86" s="1">
        <f t="shared" si="12"/>
        <v>-7.4905800007400103E-2</v>
      </c>
      <c r="I86" s="1">
        <f t="shared" si="8"/>
        <v>-7.4905800007400103E-2</v>
      </c>
      <c r="O86" s="1">
        <f t="shared" ca="1" si="9"/>
        <v>3.082826960033901E-2</v>
      </c>
      <c r="P86" s="1">
        <f t="shared" si="13"/>
        <v>-0.13416096003911443</v>
      </c>
      <c r="Q86" s="102">
        <f t="shared" si="14"/>
        <v>21434.991999999998</v>
      </c>
    </row>
    <row r="87" spans="1:28" x14ac:dyDescent="0.2">
      <c r="A87" s="29" t="s">
        <v>70</v>
      </c>
      <c r="B87" s="30" t="s">
        <v>49</v>
      </c>
      <c r="C87" s="31">
        <v>36453.495999999999</v>
      </c>
      <c r="D87" s="32"/>
      <c r="E87" s="1">
        <f t="shared" si="10"/>
        <v>-9433.0416814068067</v>
      </c>
      <c r="F87" s="1">
        <f t="shared" si="11"/>
        <v>-9433</v>
      </c>
      <c r="G87" s="1">
        <f t="shared" si="12"/>
        <v>-7.0905800006585196E-2</v>
      </c>
      <c r="I87" s="1">
        <f t="shared" si="8"/>
        <v>-7.0905800006585196E-2</v>
      </c>
      <c r="O87" s="1">
        <f t="shared" ca="1" si="9"/>
        <v>3.082826960033901E-2</v>
      </c>
      <c r="P87" s="1">
        <f t="shared" si="13"/>
        <v>-0.13416096003911443</v>
      </c>
      <c r="Q87" s="102">
        <f t="shared" si="14"/>
        <v>21434.995999999999</v>
      </c>
    </row>
    <row r="88" spans="1:28" x14ac:dyDescent="0.2">
      <c r="A88" s="29" t="s">
        <v>70</v>
      </c>
      <c r="B88" s="30" t="s">
        <v>49</v>
      </c>
      <c r="C88" s="31">
        <v>36482.379999999997</v>
      </c>
      <c r="D88" s="32"/>
      <c r="E88" s="1">
        <f t="shared" si="10"/>
        <v>-9416.0624532739112</v>
      </c>
      <c r="F88" s="1">
        <f t="shared" si="11"/>
        <v>-9416</v>
      </c>
      <c r="G88" s="1">
        <f t="shared" si="12"/>
        <v>-0.10624160000588745</v>
      </c>
      <c r="I88" s="1">
        <f t="shared" si="8"/>
        <v>-0.10624160000588745</v>
      </c>
      <c r="O88" s="1">
        <f t="shared" ca="1" si="9"/>
        <v>3.0774563437233979E-2</v>
      </c>
      <c r="P88" s="1">
        <f t="shared" si="13"/>
        <v>-0.1337175358471604</v>
      </c>
      <c r="Q88" s="102">
        <f t="shared" si="14"/>
        <v>21463.879999999997</v>
      </c>
    </row>
    <row r="89" spans="1:28" x14ac:dyDescent="0.2">
      <c r="A89" s="29" t="s">
        <v>70</v>
      </c>
      <c r="B89" s="30" t="s">
        <v>49</v>
      </c>
      <c r="C89" s="31">
        <v>36841.366000000002</v>
      </c>
      <c r="D89" s="32"/>
      <c r="E89" s="1">
        <f t="shared" si="10"/>
        <v>-9205.0354074867791</v>
      </c>
      <c r="F89" s="1">
        <f t="shared" si="11"/>
        <v>-9205</v>
      </c>
      <c r="G89" s="1">
        <f t="shared" si="12"/>
        <v>-6.0233000003790949E-2</v>
      </c>
      <c r="I89" s="1">
        <f t="shared" si="8"/>
        <v>-6.0233000003790949E-2</v>
      </c>
      <c r="O89" s="1">
        <f t="shared" ca="1" si="9"/>
        <v>3.0107975177518616E-2</v>
      </c>
      <c r="P89" s="1">
        <f t="shared" si="13"/>
        <v>-0.12827480831630844</v>
      </c>
      <c r="Q89" s="102">
        <f t="shared" si="14"/>
        <v>21822.866000000002</v>
      </c>
    </row>
    <row r="90" spans="1:28" x14ac:dyDescent="0.2">
      <c r="A90" s="35" t="s">
        <v>69</v>
      </c>
      <c r="B90" s="36"/>
      <c r="C90" s="34">
        <v>37113.553999999996</v>
      </c>
      <c r="D90" s="32"/>
      <c r="E90" s="1">
        <f t="shared" si="10"/>
        <v>-9045.0318710293504</v>
      </c>
      <c r="F90" s="1">
        <f t="shared" si="11"/>
        <v>-9045</v>
      </c>
      <c r="G90" s="1">
        <f t="shared" si="12"/>
        <v>-5.4217000004427973E-2</v>
      </c>
      <c r="I90" s="1">
        <f t="shared" si="8"/>
        <v>-5.4217000004427973E-2</v>
      </c>
      <c r="P90" s="1">
        <f t="shared" si="13"/>
        <v>-0.12422282620227827</v>
      </c>
      <c r="Q90" s="102">
        <f t="shared" si="14"/>
        <v>22095.053999999996</v>
      </c>
      <c r="R90" s="1">
        <f>+(P90-G90)^2</f>
        <v>4.9008157016436236E-3</v>
      </c>
      <c r="AA90" s="1">
        <v>5369</v>
      </c>
      <c r="AB90" s="1">
        <v>-1.5154400003666524E-2</v>
      </c>
    </row>
    <row r="91" spans="1:28" x14ac:dyDescent="0.2">
      <c r="A91" s="35" t="s">
        <v>69</v>
      </c>
      <c r="B91" s="36"/>
      <c r="C91" s="34">
        <v>37118.669000000002</v>
      </c>
      <c r="D91" s="32"/>
      <c r="E91" s="1">
        <f t="shared" si="10"/>
        <v>-9042.025059233898</v>
      </c>
      <c r="F91" s="1">
        <f t="shared" si="11"/>
        <v>-9042</v>
      </c>
      <c r="G91" s="1">
        <f t="shared" si="12"/>
        <v>-4.2629199997463729E-2</v>
      </c>
      <c r="I91" s="1">
        <f t="shared" si="8"/>
        <v>-4.2629199997463729E-2</v>
      </c>
      <c r="P91" s="1">
        <f t="shared" si="13"/>
        <v>-0.12414747106372816</v>
      </c>
      <c r="Q91" s="102">
        <f t="shared" si="14"/>
        <v>22100.169000000002</v>
      </c>
      <c r="R91" s="1">
        <f>+(P91-G91)^2</f>
        <v>6.6452285176329638E-3</v>
      </c>
      <c r="AA91" s="1">
        <v>5476</v>
      </c>
      <c r="AB91" s="1">
        <v>-2.9017599998041987E-2</v>
      </c>
    </row>
    <row r="92" spans="1:28" x14ac:dyDescent="0.2">
      <c r="A92" s="35" t="s">
        <v>69</v>
      </c>
      <c r="B92" s="36"/>
      <c r="C92" s="34">
        <v>37147.57</v>
      </c>
      <c r="D92" s="32"/>
      <c r="E92" s="1">
        <f t="shared" si="10"/>
        <v>-9025.0358377871198</v>
      </c>
      <c r="F92" s="1">
        <f t="shared" si="11"/>
        <v>-9025</v>
      </c>
      <c r="G92" s="1">
        <f t="shared" si="12"/>
        <v>-6.0965000004216563E-2</v>
      </c>
      <c r="I92" s="1">
        <f t="shared" si="8"/>
        <v>-6.0965000004216563E-2</v>
      </c>
      <c r="P92" s="1">
        <f t="shared" si="13"/>
        <v>-0.12372088936627923</v>
      </c>
      <c r="Q92" s="102">
        <f t="shared" si="14"/>
        <v>22129.07</v>
      </c>
      <c r="R92" s="1">
        <f>+(P92-G92)^2</f>
        <v>3.9383016496234505E-3</v>
      </c>
      <c r="AA92" s="1">
        <v>5476</v>
      </c>
      <c r="AB92" s="1">
        <v>-2.7017599997634534E-2</v>
      </c>
    </row>
    <row r="93" spans="1:28" x14ac:dyDescent="0.2">
      <c r="A93" s="29" t="s">
        <v>71</v>
      </c>
      <c r="B93" s="30" t="s">
        <v>49</v>
      </c>
      <c r="C93" s="31">
        <v>37933.51</v>
      </c>
      <c r="D93" s="32"/>
      <c r="E93" s="1">
        <f t="shared" si="10"/>
        <v>-8563.0273016159663</v>
      </c>
      <c r="F93" s="1">
        <f t="shared" si="11"/>
        <v>-8563</v>
      </c>
      <c r="G93" s="1">
        <f t="shared" si="12"/>
        <v>-4.6443799998087343E-2</v>
      </c>
      <c r="I93" s="1">
        <f t="shared" si="8"/>
        <v>-4.6443799998087343E-2</v>
      </c>
      <c r="O93" s="1">
        <f t="shared" ref="O93:O98" ca="1" si="15">+C$11+C$12*F93</f>
        <v>2.8079777723787509E-2</v>
      </c>
      <c r="P93" s="1">
        <f t="shared" si="13"/>
        <v>-0.11240827227344519</v>
      </c>
      <c r="Q93" s="102">
        <f t="shared" si="14"/>
        <v>22915.010000000002</v>
      </c>
    </row>
    <row r="94" spans="1:28" x14ac:dyDescent="0.2">
      <c r="A94" s="29" t="s">
        <v>72</v>
      </c>
      <c r="B94" s="30" t="s">
        <v>49</v>
      </c>
      <c r="C94" s="31">
        <v>38935.47</v>
      </c>
      <c r="D94" s="32"/>
      <c r="E94" s="1">
        <f t="shared" si="10"/>
        <v>-7974.03313806398</v>
      </c>
      <c r="F94" s="1">
        <f t="shared" si="11"/>
        <v>-7974</v>
      </c>
      <c r="G94" s="1">
        <f t="shared" si="12"/>
        <v>-5.6372400002146605E-2</v>
      </c>
      <c r="I94" s="1">
        <f t="shared" si="8"/>
        <v>-5.6372400002146605E-2</v>
      </c>
      <c r="O94" s="1">
        <f t="shared" ca="1" si="15"/>
        <v>2.6219017131501494E-2</v>
      </c>
      <c r="P94" s="1">
        <f t="shared" si="13"/>
        <v>-9.877018547425824E-2</v>
      </c>
      <c r="Q94" s="102">
        <f t="shared" si="14"/>
        <v>23916.97</v>
      </c>
    </row>
    <row r="95" spans="1:28" x14ac:dyDescent="0.2">
      <c r="A95" s="29" t="s">
        <v>72</v>
      </c>
      <c r="B95" s="30" t="s">
        <v>49</v>
      </c>
      <c r="C95" s="31">
        <v>38935.476000000002</v>
      </c>
      <c r="D95" s="32"/>
      <c r="E95" s="1">
        <f t="shared" si="10"/>
        <v>-7974.0296110120198</v>
      </c>
      <c r="F95" s="1">
        <f t="shared" si="11"/>
        <v>-7974</v>
      </c>
      <c r="G95" s="1">
        <f t="shared" si="12"/>
        <v>-5.0372400000924245E-2</v>
      </c>
      <c r="I95" s="1">
        <f t="shared" si="8"/>
        <v>-5.0372400000924245E-2</v>
      </c>
      <c r="O95" s="1">
        <f t="shared" ca="1" si="15"/>
        <v>2.6219017131501494E-2</v>
      </c>
      <c r="P95" s="1">
        <f t="shared" si="13"/>
        <v>-9.877018547425824E-2</v>
      </c>
      <c r="Q95" s="102">
        <f t="shared" si="14"/>
        <v>23916.976000000002</v>
      </c>
    </row>
    <row r="96" spans="1:28" x14ac:dyDescent="0.2">
      <c r="A96" s="29" t="s">
        <v>72</v>
      </c>
      <c r="B96" s="30" t="s">
        <v>49</v>
      </c>
      <c r="C96" s="31">
        <v>38952.487000000001</v>
      </c>
      <c r="D96" s="32"/>
      <c r="E96" s="1">
        <f t="shared" si="10"/>
        <v>-7964.0298308649262</v>
      </c>
      <c r="F96" s="1">
        <f t="shared" si="11"/>
        <v>-7964</v>
      </c>
      <c r="G96" s="1">
        <f t="shared" si="12"/>
        <v>-5.0746400003845338E-2</v>
      </c>
      <c r="I96" s="1">
        <f t="shared" si="8"/>
        <v>-5.0746400003845338E-2</v>
      </c>
      <c r="O96" s="1">
        <f t="shared" ca="1" si="15"/>
        <v>2.6187425270851477E-2</v>
      </c>
      <c r="P96" s="1">
        <f t="shared" si="13"/>
        <v>-9.8546227886922882E-2</v>
      </c>
      <c r="Q96" s="102">
        <f t="shared" si="14"/>
        <v>23933.987000000001</v>
      </c>
    </row>
    <row r="97" spans="1:28" x14ac:dyDescent="0.2">
      <c r="A97" s="29" t="s">
        <v>72</v>
      </c>
      <c r="B97" s="30" t="s">
        <v>49</v>
      </c>
      <c r="C97" s="31">
        <v>39015.442999999999</v>
      </c>
      <c r="D97" s="32"/>
      <c r="E97" s="1">
        <f t="shared" si="10"/>
        <v>-7927.0216503381807</v>
      </c>
      <c r="F97" s="1">
        <f t="shared" si="11"/>
        <v>-7927</v>
      </c>
      <c r="G97" s="1">
        <f t="shared" si="12"/>
        <v>-3.6830199998803437E-2</v>
      </c>
      <c r="I97" s="1">
        <f t="shared" si="8"/>
        <v>-3.6830199998803437E-2</v>
      </c>
      <c r="O97" s="1">
        <f t="shared" ca="1" si="15"/>
        <v>2.6070535386446412E-2</v>
      </c>
      <c r="P97" s="1">
        <f t="shared" si="13"/>
        <v>-9.7719787995513938E-2</v>
      </c>
      <c r="Q97" s="102">
        <f t="shared" si="14"/>
        <v>23996.942999999999</v>
      </c>
    </row>
    <row r="98" spans="1:28" x14ac:dyDescent="0.2">
      <c r="A98" s="29" t="s">
        <v>72</v>
      </c>
      <c r="B98" s="30" t="s">
        <v>49</v>
      </c>
      <c r="C98" s="31">
        <v>39027.357000000004</v>
      </c>
      <c r="D98" s="32"/>
      <c r="E98" s="1">
        <f t="shared" si="10"/>
        <v>-7920.0181008306545</v>
      </c>
      <c r="F98" s="1">
        <f t="shared" si="11"/>
        <v>-7920</v>
      </c>
      <c r="G98" s="1">
        <f t="shared" si="12"/>
        <v>-3.0791999997745734E-2</v>
      </c>
      <c r="I98" s="1">
        <f t="shared" si="8"/>
        <v>-3.0791999997745734E-2</v>
      </c>
      <c r="O98" s="1">
        <f t="shared" ca="1" si="15"/>
        <v>2.6048421083991399E-2</v>
      </c>
      <c r="P98" s="1">
        <f t="shared" si="13"/>
        <v>-9.7563824715295358E-2</v>
      </c>
      <c r="Q98" s="102">
        <f t="shared" si="14"/>
        <v>24008.857000000004</v>
      </c>
    </row>
    <row r="99" spans="1:28" x14ac:dyDescent="0.2">
      <c r="A99" s="35" t="s">
        <v>69</v>
      </c>
      <c r="B99" s="36"/>
      <c r="C99" s="34">
        <v>39350.586000000003</v>
      </c>
      <c r="D99" s="32"/>
      <c r="E99" s="1">
        <f t="shared" si="10"/>
        <v>-7730.0105211959944</v>
      </c>
      <c r="F99" s="1">
        <f t="shared" si="11"/>
        <v>-7730</v>
      </c>
      <c r="G99" s="1">
        <f t="shared" si="12"/>
        <v>-1.7897999998240266E-2</v>
      </c>
      <c r="I99" s="1">
        <f t="shared" si="8"/>
        <v>-1.7897999998240266E-2</v>
      </c>
      <c r="P99" s="1">
        <f t="shared" si="13"/>
        <v>-9.3377956665395279E-2</v>
      </c>
      <c r="Q99" s="102">
        <f t="shared" si="14"/>
        <v>24332.086000000003</v>
      </c>
      <c r="R99" s="1">
        <f>+(P99-G99)^2</f>
        <v>5.6972238584755983E-3</v>
      </c>
      <c r="AA99" s="1">
        <v>5533</v>
      </c>
      <c r="AB99" s="1">
        <v>-3.700080000271555E-2</v>
      </c>
    </row>
    <row r="100" spans="1:28" x14ac:dyDescent="0.2">
      <c r="A100" s="35" t="s">
        <v>69</v>
      </c>
      <c r="B100" s="36"/>
      <c r="C100" s="34">
        <v>39760.563000000002</v>
      </c>
      <c r="D100" s="32"/>
      <c r="E100" s="1">
        <f t="shared" si="10"/>
        <v>-7489.0088243312966</v>
      </c>
      <c r="F100" s="1">
        <f t="shared" si="11"/>
        <v>-7489</v>
      </c>
      <c r="G100" s="1">
        <f t="shared" si="12"/>
        <v>-1.5011399998911656E-2</v>
      </c>
      <c r="I100" s="1">
        <f t="shared" si="8"/>
        <v>-1.5011399998911656E-2</v>
      </c>
      <c r="P100" s="1">
        <f t="shared" si="13"/>
        <v>-8.8200110223682876E-2</v>
      </c>
      <c r="Q100" s="102">
        <f t="shared" si="14"/>
        <v>24742.063000000002</v>
      </c>
      <c r="R100" s="1">
        <f>+(P100-G100)^2</f>
        <v>5.3565873043655314E-3</v>
      </c>
      <c r="AA100" s="1">
        <v>5533</v>
      </c>
      <c r="AB100" s="1">
        <v>-2.9000800001085736E-2</v>
      </c>
    </row>
    <row r="101" spans="1:28" x14ac:dyDescent="0.2">
      <c r="A101" s="37" t="s">
        <v>73</v>
      </c>
      <c r="B101" s="36" t="s">
        <v>19</v>
      </c>
      <c r="C101" s="37">
        <v>40325.328399999999</v>
      </c>
      <c r="D101" s="37" t="s">
        <v>38</v>
      </c>
      <c r="E101" s="1">
        <f t="shared" si="10"/>
        <v>-7157.0160058793617</v>
      </c>
      <c r="F101" s="1">
        <f t="shared" si="11"/>
        <v>-7157</v>
      </c>
      <c r="G101" s="1">
        <f t="shared" si="12"/>
        <v>-2.7228200000536162E-2</v>
      </c>
      <c r="J101" s="1">
        <f>G101</f>
        <v>-2.7228200000536162E-2</v>
      </c>
      <c r="O101" s="1">
        <f ca="1">+C$11+C$12*F101</f>
        <v>2.3637962116395086E-2</v>
      </c>
      <c r="P101" s="1">
        <f t="shared" si="13"/>
        <v>-8.1308157993398189E-2</v>
      </c>
      <c r="Q101" s="102">
        <f t="shared" si="14"/>
        <v>25306.828399999999</v>
      </c>
      <c r="R101" s="1">
        <f>+(P101-G101)^2</f>
        <v>2.9246418565097216E-3</v>
      </c>
    </row>
    <row r="102" spans="1:28" x14ac:dyDescent="0.2">
      <c r="A102" s="29" t="s">
        <v>74</v>
      </c>
      <c r="B102" s="30" t="s">
        <v>49</v>
      </c>
      <c r="C102" s="31">
        <v>40483.517</v>
      </c>
      <c r="D102" s="32"/>
      <c r="E102" s="1">
        <f t="shared" si="10"/>
        <v>-7064.0261039466895</v>
      </c>
      <c r="F102" s="1">
        <f t="shared" si="11"/>
        <v>-7064</v>
      </c>
      <c r="G102" s="1">
        <f t="shared" si="12"/>
        <v>-4.4406400003936142E-2</v>
      </c>
      <c r="I102" s="1">
        <f>G102</f>
        <v>-4.4406400003936142E-2</v>
      </c>
      <c r="O102" s="1">
        <f ca="1">+C$11+C$12*F102</f>
        <v>2.3344157812349924E-2</v>
      </c>
      <c r="P102" s="1">
        <f t="shared" si="13"/>
        <v>-7.9427656204691527E-2</v>
      </c>
      <c r="Q102" s="102">
        <f t="shared" si="14"/>
        <v>25465.017</v>
      </c>
    </row>
    <row r="103" spans="1:28" x14ac:dyDescent="0.2">
      <c r="A103" s="33" t="s">
        <v>75</v>
      </c>
      <c r="B103" s="33"/>
      <c r="C103" s="34">
        <v>40774.432999999997</v>
      </c>
      <c r="D103" s="32"/>
      <c r="E103" s="1">
        <f t="shared" si="10"/>
        <v>-6893.013462639763</v>
      </c>
      <c r="F103" s="1">
        <f t="shared" si="11"/>
        <v>-6893</v>
      </c>
      <c r="G103" s="1">
        <f t="shared" si="12"/>
        <v>-2.2901800002728123E-2</v>
      </c>
      <c r="I103" s="1">
        <f>G103</f>
        <v>-2.2901800002728123E-2</v>
      </c>
      <c r="P103" s="1">
        <f t="shared" si="13"/>
        <v>-7.6027153407706521E-2</v>
      </c>
      <c r="Q103" s="102">
        <f t="shared" si="14"/>
        <v>25755.932999999997</v>
      </c>
      <c r="R103" s="1">
        <f>+(P103-G103)^2</f>
        <v>2.8223031744038498E-3</v>
      </c>
      <c r="AA103" s="1">
        <v>5708</v>
      </c>
      <c r="AB103" s="1">
        <v>-3.6980799995944835E-2</v>
      </c>
    </row>
    <row r="104" spans="1:28" x14ac:dyDescent="0.2">
      <c r="A104" s="33" t="s">
        <v>75</v>
      </c>
      <c r="B104" s="33"/>
      <c r="C104" s="34">
        <v>40796.546000000002</v>
      </c>
      <c r="D104" s="32"/>
      <c r="E104" s="1">
        <f t="shared" si="10"/>
        <v>-6880.0145126431289</v>
      </c>
      <c r="F104" s="1">
        <f t="shared" si="11"/>
        <v>-6880</v>
      </c>
      <c r="G104" s="1">
        <f t="shared" si="12"/>
        <v>-2.4687999997695442E-2</v>
      </c>
      <c r="I104" s="1">
        <f>G104</f>
        <v>-2.4687999997695442E-2</v>
      </c>
      <c r="P104" s="1">
        <f t="shared" si="13"/>
        <v>-7.5771666134650958E-2</v>
      </c>
      <c r="Q104" s="102">
        <f t="shared" si="14"/>
        <v>25778.046000000002</v>
      </c>
      <c r="R104" s="1">
        <f>+(P104-G104)^2</f>
        <v>2.6095409459919359E-3</v>
      </c>
      <c r="AA104" s="1">
        <v>5755</v>
      </c>
      <c r="AB104" s="1">
        <v>-9.8987999997916631E-2</v>
      </c>
    </row>
    <row r="105" spans="1:28" x14ac:dyDescent="0.2">
      <c r="A105" s="37" t="s">
        <v>76</v>
      </c>
      <c r="B105" s="36"/>
      <c r="C105" s="34">
        <v>40820.368000000002</v>
      </c>
      <c r="D105" s="32"/>
      <c r="E105" s="1">
        <f t="shared" si="10"/>
        <v>-6866.0109406800411</v>
      </c>
      <c r="F105" s="1">
        <f t="shared" si="11"/>
        <v>-6866</v>
      </c>
      <c r="G105" s="1">
        <f t="shared" si="12"/>
        <v>-1.8611599996802397E-2</v>
      </c>
      <c r="J105" s="1">
        <f>G105</f>
        <v>-1.8611599996802397E-2</v>
      </c>
      <c r="P105" s="1">
        <f t="shared" si="13"/>
        <v>-7.5497004891904015E-2</v>
      </c>
      <c r="Q105" s="102">
        <f t="shared" si="14"/>
        <v>25801.868000000002</v>
      </c>
      <c r="R105" s="1">
        <f>+(P105-G105)^2</f>
        <v>3.235949290079651E-3</v>
      </c>
      <c r="AA105" s="1">
        <v>5782</v>
      </c>
      <c r="AB105" s="1">
        <v>-5.0243199992110021E-2</v>
      </c>
    </row>
    <row r="106" spans="1:28" x14ac:dyDescent="0.2">
      <c r="A106" s="29" t="s">
        <v>77</v>
      </c>
      <c r="B106" s="30" t="s">
        <v>49</v>
      </c>
      <c r="C106" s="31">
        <v>40837.366999999998</v>
      </c>
      <c r="D106" s="32"/>
      <c r="E106" s="1">
        <f t="shared" si="10"/>
        <v>-6856.0182146368679</v>
      </c>
      <c r="F106" s="1">
        <f t="shared" si="11"/>
        <v>-6856</v>
      </c>
      <c r="G106" s="1">
        <f t="shared" si="12"/>
        <v>-3.0985600002168212E-2</v>
      </c>
      <c r="I106" s="1">
        <f t="shared" ref="I106:I120" si="16">G106</f>
        <v>-3.0985600002168212E-2</v>
      </c>
      <c r="O106" s="1">
        <f ca="1">+C$11+C$12*F106</f>
        <v>2.2687047110829566E-2</v>
      </c>
      <c r="P106" s="1">
        <f t="shared" si="13"/>
        <v>-7.5301122351825567E-2</v>
      </c>
      <c r="Q106" s="102">
        <f t="shared" si="14"/>
        <v>25818.866999999998</v>
      </c>
    </row>
    <row r="107" spans="1:28" x14ac:dyDescent="0.2">
      <c r="A107" s="29" t="s">
        <v>78</v>
      </c>
      <c r="B107" s="30" t="s">
        <v>49</v>
      </c>
      <c r="C107" s="31">
        <v>40837.377</v>
      </c>
      <c r="D107" s="32"/>
      <c r="E107" s="1">
        <f t="shared" si="10"/>
        <v>-6856.0123362169343</v>
      </c>
      <c r="F107" s="1">
        <f t="shared" si="11"/>
        <v>-6856</v>
      </c>
      <c r="G107" s="1">
        <f t="shared" si="12"/>
        <v>-2.0985600000130944E-2</v>
      </c>
      <c r="I107" s="1">
        <f t="shared" si="16"/>
        <v>-2.0985600000130944E-2</v>
      </c>
      <c r="O107" s="1">
        <f ca="1">+C$11+C$12*F107</f>
        <v>2.2687047110829566E-2</v>
      </c>
      <c r="P107" s="1">
        <f t="shared" si="13"/>
        <v>-7.5301122351825567E-2</v>
      </c>
      <c r="Q107" s="102">
        <f t="shared" si="14"/>
        <v>25818.877</v>
      </c>
    </row>
    <row r="108" spans="1:28" x14ac:dyDescent="0.2">
      <c r="A108" s="29" t="s">
        <v>78</v>
      </c>
      <c r="B108" s="30" t="s">
        <v>49</v>
      </c>
      <c r="C108" s="31">
        <v>40837.383000000002</v>
      </c>
      <c r="D108" s="32"/>
      <c r="E108" s="1">
        <f t="shared" si="10"/>
        <v>-6856.0088091649741</v>
      </c>
      <c r="F108" s="1">
        <f t="shared" si="11"/>
        <v>-6856</v>
      </c>
      <c r="G108" s="1">
        <f t="shared" si="12"/>
        <v>-1.4985599998908583E-2</v>
      </c>
      <c r="I108" s="1">
        <f t="shared" si="16"/>
        <v>-1.4985599998908583E-2</v>
      </c>
      <c r="O108" s="1">
        <f ca="1">+C$11+C$12*F108</f>
        <v>2.2687047110829566E-2</v>
      </c>
      <c r="P108" s="1">
        <f t="shared" si="13"/>
        <v>-7.5301122351825567E-2</v>
      </c>
      <c r="Q108" s="102">
        <f t="shared" si="14"/>
        <v>25818.883000000002</v>
      </c>
    </row>
    <row r="109" spans="1:28" x14ac:dyDescent="0.2">
      <c r="A109" s="33" t="s">
        <v>79</v>
      </c>
      <c r="B109" s="33"/>
      <c r="C109" s="34">
        <v>40866.298000000003</v>
      </c>
      <c r="D109" s="32"/>
      <c r="E109" s="1">
        <f t="shared" si="10"/>
        <v>-6839.0113579302879</v>
      </c>
      <c r="F109" s="1">
        <f t="shared" si="11"/>
        <v>-6839</v>
      </c>
      <c r="G109" s="1">
        <f t="shared" si="12"/>
        <v>-1.9321399995533284E-2</v>
      </c>
      <c r="I109" s="1">
        <f t="shared" si="16"/>
        <v>-1.9321399995533284E-2</v>
      </c>
      <c r="P109" s="1">
        <f t="shared" si="13"/>
        <v>-7.4968703552044672E-2</v>
      </c>
      <c r="Q109" s="102">
        <f t="shared" si="14"/>
        <v>25847.798000000003</v>
      </c>
      <c r="R109" s="1">
        <f>+(P109-G109)^2</f>
        <v>3.0966223931105249E-3</v>
      </c>
      <c r="AA109" s="1">
        <v>5935</v>
      </c>
      <c r="AB109" s="1">
        <v>-2.2355999994033482E-2</v>
      </c>
    </row>
    <row r="110" spans="1:28" x14ac:dyDescent="0.2">
      <c r="A110" s="33" t="s">
        <v>79</v>
      </c>
      <c r="B110" s="33"/>
      <c r="C110" s="34">
        <v>40888.406000000003</v>
      </c>
      <c r="D110" s="32"/>
      <c r="E110" s="1">
        <f t="shared" si="10"/>
        <v>-6826.0153471436224</v>
      </c>
      <c r="F110" s="1">
        <f t="shared" si="11"/>
        <v>-6826</v>
      </c>
      <c r="G110" s="1">
        <f t="shared" si="12"/>
        <v>-2.6107600002433173E-2</v>
      </c>
      <c r="I110" s="1">
        <f t="shared" si="16"/>
        <v>-2.6107600002433173E-2</v>
      </c>
      <c r="P110" s="1">
        <f t="shared" si="13"/>
        <v>-7.4714995041008453E-2</v>
      </c>
      <c r="Q110" s="102">
        <f t="shared" si="14"/>
        <v>25869.906000000003</v>
      </c>
      <c r="R110" s="1">
        <f>+(P110-G110)^2</f>
        <v>2.3626788524361126E-3</v>
      </c>
      <c r="AA110" s="1">
        <v>6150</v>
      </c>
      <c r="AB110" s="1">
        <v>-2.9239999996207189E-2</v>
      </c>
    </row>
    <row r="111" spans="1:28" x14ac:dyDescent="0.2">
      <c r="A111" s="29" t="s">
        <v>78</v>
      </c>
      <c r="B111" s="30" t="s">
        <v>49</v>
      </c>
      <c r="C111" s="31">
        <v>40951.358</v>
      </c>
      <c r="D111" s="32"/>
      <c r="E111" s="1">
        <f t="shared" si="10"/>
        <v>-6789.0095179848504</v>
      </c>
      <c r="F111" s="1">
        <f t="shared" si="11"/>
        <v>-6789</v>
      </c>
      <c r="G111" s="1">
        <f t="shared" si="12"/>
        <v>-1.619139999820618E-2</v>
      </c>
      <c r="I111" s="1">
        <f t="shared" si="16"/>
        <v>-1.619139999820618E-2</v>
      </c>
      <c r="O111" s="1">
        <f ca="1">+C$11+C$12*F111</f>
        <v>2.2475381644474452E-2</v>
      </c>
      <c r="P111" s="1">
        <f t="shared" si="13"/>
        <v>-7.3995245396873868E-2</v>
      </c>
      <c r="Q111" s="102">
        <f t="shared" si="14"/>
        <v>25932.858</v>
      </c>
    </row>
    <row r="112" spans="1:28" x14ac:dyDescent="0.2">
      <c r="A112" s="33" t="s">
        <v>80</v>
      </c>
      <c r="B112" s="33"/>
      <c r="C112" s="34">
        <v>41070.436000000002</v>
      </c>
      <c r="D112" s="32"/>
      <c r="E112" s="1">
        <f t="shared" si="10"/>
        <v>-6719.0104691131946</v>
      </c>
      <c r="F112" s="1">
        <f t="shared" si="11"/>
        <v>-6719</v>
      </c>
      <c r="G112" s="1">
        <f t="shared" si="12"/>
        <v>-1.7809400000260212E-2</v>
      </c>
      <c r="I112" s="1">
        <f t="shared" si="16"/>
        <v>-1.7809400000260212E-2</v>
      </c>
      <c r="P112" s="1">
        <f t="shared" si="13"/>
        <v>-7.2643046145562454E-2</v>
      </c>
      <c r="Q112" s="102">
        <f t="shared" si="14"/>
        <v>26051.936000000002</v>
      </c>
      <c r="R112" s="1">
        <f t="shared" ref="R112:R143" si="17">+(P112-G112)^2</f>
        <v>3.0067287495882194E-3</v>
      </c>
      <c r="AA112" s="1">
        <v>6163</v>
      </c>
      <c r="AB112" s="1">
        <v>-5.6288799998583272E-2</v>
      </c>
    </row>
    <row r="113" spans="1:28" x14ac:dyDescent="0.2">
      <c r="A113" s="33" t="s">
        <v>81</v>
      </c>
      <c r="B113" s="33"/>
      <c r="C113" s="34">
        <v>41213.334999999999</v>
      </c>
      <c r="D113" s="32"/>
      <c r="E113" s="1">
        <f t="shared" si="10"/>
        <v>-6635.0084361204463</v>
      </c>
      <c r="F113" s="1">
        <f t="shared" si="11"/>
        <v>-6635</v>
      </c>
      <c r="G113" s="1">
        <f t="shared" si="12"/>
        <v>-1.4350999997986946E-2</v>
      </c>
      <c r="I113" s="1">
        <f t="shared" si="16"/>
        <v>-1.4350999997986946E-2</v>
      </c>
      <c r="P113" s="1">
        <f t="shared" si="13"/>
        <v>-7.1036795979517453E-2</v>
      </c>
      <c r="Q113" s="102">
        <f t="shared" si="14"/>
        <v>26194.834999999999</v>
      </c>
      <c r="R113" s="1">
        <f t="shared" si="17"/>
        <v>3.2132794660597003E-3</v>
      </c>
      <c r="AA113" s="1">
        <v>6267</v>
      </c>
      <c r="AB113" s="1">
        <v>-1.6791999951237813E-3</v>
      </c>
    </row>
    <row r="114" spans="1:28" x14ac:dyDescent="0.2">
      <c r="A114" s="37" t="s">
        <v>82</v>
      </c>
      <c r="B114" s="36"/>
      <c r="C114" s="34">
        <v>41395.368000000002</v>
      </c>
      <c r="D114" s="32">
        <v>5.0000000000000001E-3</v>
      </c>
      <c r="E114" s="1">
        <f t="shared" si="10"/>
        <v>-6528.0017945640366</v>
      </c>
      <c r="F114" s="1">
        <f t="shared" si="11"/>
        <v>-6528</v>
      </c>
      <c r="G114" s="1">
        <f t="shared" si="12"/>
        <v>-3.0527999988407828E-3</v>
      </c>
      <c r="I114" s="1">
        <f t="shared" si="16"/>
        <v>-3.0527999988407828E-3</v>
      </c>
      <c r="P114" s="1">
        <f t="shared" si="13"/>
        <v>-6.901663135670591E-2</v>
      </c>
      <c r="Q114" s="102">
        <f t="shared" si="14"/>
        <v>26376.868000000002</v>
      </c>
      <c r="R114" s="1">
        <f t="shared" si="17"/>
        <v>4.3512270474088703E-3</v>
      </c>
      <c r="AA114" s="1">
        <v>6378</v>
      </c>
      <c r="AB114" s="1">
        <v>-4.717279999749735E-2</v>
      </c>
    </row>
    <row r="115" spans="1:28" x14ac:dyDescent="0.2">
      <c r="A115" s="33" t="s">
        <v>83</v>
      </c>
      <c r="B115" s="33"/>
      <c r="C115" s="34">
        <v>41786.633999999998</v>
      </c>
      <c r="D115" s="32"/>
      <c r="E115" s="1">
        <f t="shared" si="10"/>
        <v>-6297.9992092349521</v>
      </c>
      <c r="F115" s="1">
        <f t="shared" si="11"/>
        <v>-6298</v>
      </c>
      <c r="G115" s="1">
        <f t="shared" si="12"/>
        <v>1.3451999984681606E-3</v>
      </c>
      <c r="I115" s="1">
        <f t="shared" si="16"/>
        <v>1.3451999984681606E-3</v>
      </c>
      <c r="P115" s="1">
        <f t="shared" si="13"/>
        <v>-6.4772420738994738E-2</v>
      </c>
      <c r="Q115" s="102">
        <f t="shared" si="14"/>
        <v>26768.133999999998</v>
      </c>
      <c r="R115" s="1">
        <f t="shared" si="17"/>
        <v>4.3715397719829843E-3</v>
      </c>
      <c r="AA115" s="1">
        <v>6423</v>
      </c>
      <c r="AB115" s="1">
        <v>-3.0264799992437474E-2</v>
      </c>
    </row>
    <row r="116" spans="1:28" x14ac:dyDescent="0.2">
      <c r="A116" s="33" t="s">
        <v>84</v>
      </c>
      <c r="B116" s="33"/>
      <c r="C116" s="34">
        <v>41893.796000000002</v>
      </c>
      <c r="D116" s="32"/>
      <c r="E116" s="1">
        <f t="shared" si="10"/>
        <v>-6235.0048855548057</v>
      </c>
      <c r="F116" s="1">
        <f t="shared" si="11"/>
        <v>-6235</v>
      </c>
      <c r="G116" s="1">
        <f t="shared" si="12"/>
        <v>-8.3109999977750704E-3</v>
      </c>
      <c r="I116" s="1">
        <f t="shared" si="16"/>
        <v>-8.3109999977750704E-3</v>
      </c>
      <c r="P116" s="1">
        <f t="shared" si="13"/>
        <v>-6.3633262251160866E-2</v>
      </c>
      <c r="Q116" s="102">
        <f t="shared" si="14"/>
        <v>26875.296000000002</v>
      </c>
      <c r="R116" s="1">
        <f t="shared" si="17"/>
        <v>3.060552700832395E-3</v>
      </c>
      <c r="AA116" s="1">
        <v>6481</v>
      </c>
      <c r="AB116" s="1">
        <v>-4.8405599998659454E-2</v>
      </c>
    </row>
    <row r="117" spans="1:28" x14ac:dyDescent="0.2">
      <c r="A117" s="33" t="s">
        <v>84</v>
      </c>
      <c r="B117" s="33"/>
      <c r="C117" s="34">
        <v>41893.798000000003</v>
      </c>
      <c r="D117" s="32"/>
      <c r="E117" s="1">
        <f t="shared" si="10"/>
        <v>-6235.003709870819</v>
      </c>
      <c r="F117" s="1">
        <f t="shared" si="11"/>
        <v>-6235</v>
      </c>
      <c r="G117" s="1">
        <f t="shared" ref="G117:G148" si="18">+C117-(C$7+F117*C$8)</f>
        <v>-6.3109999973676167E-3</v>
      </c>
      <c r="I117" s="1">
        <f t="shared" si="16"/>
        <v>-6.3109999973676167E-3</v>
      </c>
      <c r="P117" s="1">
        <f t="shared" si="13"/>
        <v>-6.3633262251160866E-2</v>
      </c>
      <c r="Q117" s="102">
        <f t="shared" si="14"/>
        <v>26875.298000000003</v>
      </c>
      <c r="R117" s="1">
        <f t="shared" si="17"/>
        <v>3.2858417498926504E-3</v>
      </c>
      <c r="AA117" s="1">
        <v>6689</v>
      </c>
      <c r="AB117" s="1">
        <v>-2.4186399998143315E-2</v>
      </c>
    </row>
    <row r="118" spans="1:28" x14ac:dyDescent="0.2">
      <c r="A118" s="37" t="s">
        <v>85</v>
      </c>
      <c r="B118" s="36"/>
      <c r="C118" s="34">
        <v>42235.705999999998</v>
      </c>
      <c r="D118" s="32">
        <v>0.01</v>
      </c>
      <c r="E118" s="1">
        <f t="shared" si="10"/>
        <v>-6034.0158296443324</v>
      </c>
      <c r="F118" s="1">
        <f t="shared" si="11"/>
        <v>-6034</v>
      </c>
      <c r="G118" s="1">
        <f t="shared" si="18"/>
        <v>-2.6928400002361741E-2</v>
      </c>
      <c r="I118" s="1">
        <f t="shared" si="16"/>
        <v>-2.6928400002361741E-2</v>
      </c>
      <c r="P118" s="1">
        <f t="shared" si="13"/>
        <v>-6.006603230102283E-2</v>
      </c>
      <c r="Q118" s="102">
        <f t="shared" si="14"/>
        <v>27217.205999999998</v>
      </c>
      <c r="R118" s="1">
        <f t="shared" si="17"/>
        <v>1.0981026743612666E-3</v>
      </c>
      <c r="AA118" s="1">
        <v>6689</v>
      </c>
      <c r="AB118" s="1">
        <v>-1.8186399996920954E-2</v>
      </c>
    </row>
    <row r="119" spans="1:28" x14ac:dyDescent="0.2">
      <c r="A119" s="37" t="s">
        <v>85</v>
      </c>
      <c r="B119" s="36"/>
      <c r="C119" s="34">
        <v>42235.714999999997</v>
      </c>
      <c r="D119" s="32">
        <v>0.01</v>
      </c>
      <c r="E119" s="1">
        <f t="shared" si="10"/>
        <v>-6034.0105390663948</v>
      </c>
      <c r="F119" s="1">
        <f t="shared" si="11"/>
        <v>-6034</v>
      </c>
      <c r="G119" s="1">
        <f t="shared" si="18"/>
        <v>-1.7928400004166178E-2</v>
      </c>
      <c r="I119" s="1">
        <f t="shared" si="16"/>
        <v>-1.7928400004166178E-2</v>
      </c>
      <c r="P119" s="1">
        <f t="shared" si="13"/>
        <v>-6.006603230102283E-2</v>
      </c>
      <c r="Q119" s="102">
        <f t="shared" si="14"/>
        <v>27217.214999999997</v>
      </c>
      <c r="R119" s="1">
        <f t="shared" si="17"/>
        <v>1.7755800555850968E-3</v>
      </c>
      <c r="AA119" s="1">
        <v>7096</v>
      </c>
      <c r="AB119" s="1">
        <v>-3.2329599998774938E-2</v>
      </c>
    </row>
    <row r="120" spans="1:28" x14ac:dyDescent="0.2">
      <c r="A120" s="37" t="s">
        <v>85</v>
      </c>
      <c r="B120" s="36"/>
      <c r="C120" s="34">
        <v>42264.644999999997</v>
      </c>
      <c r="D120" s="32">
        <v>0.01</v>
      </c>
      <c r="E120" s="1">
        <f t="shared" si="10"/>
        <v>-6017.00427020181</v>
      </c>
      <c r="F120" s="1">
        <f t="shared" si="11"/>
        <v>-6017</v>
      </c>
      <c r="G120" s="1">
        <f t="shared" si="18"/>
        <v>-7.2642000086489134E-3</v>
      </c>
      <c r="I120" s="1">
        <f t="shared" si="16"/>
        <v>-7.2642000086489134E-3</v>
      </c>
      <c r="P120" s="1">
        <f t="shared" si="13"/>
        <v>-5.9769021507592862E-2</v>
      </c>
      <c r="Q120" s="102">
        <f t="shared" si="14"/>
        <v>27246.144999999997</v>
      </c>
      <c r="R120" s="1">
        <f t="shared" si="17"/>
        <v>2.7567562806359667E-3</v>
      </c>
      <c r="AA120" s="1">
        <v>7190</v>
      </c>
      <c r="AB120" s="1">
        <v>-4.4143999999505468E-2</v>
      </c>
    </row>
    <row r="121" spans="1:28" x14ac:dyDescent="0.2">
      <c r="A121" s="33" t="s">
        <v>86</v>
      </c>
      <c r="B121" s="33"/>
      <c r="C121" s="34">
        <v>42412.648999999998</v>
      </c>
      <c r="D121" s="32"/>
      <c r="E121" s="1">
        <f t="shared" si="10"/>
        <v>-5930.0013038335428</v>
      </c>
      <c r="F121" s="1">
        <f t="shared" si="11"/>
        <v>-5930</v>
      </c>
      <c r="G121" s="1">
        <f t="shared" si="18"/>
        <v>-2.2180000014486723E-3</v>
      </c>
      <c r="J121" s="1">
        <f>G121</f>
        <v>-2.2180000014486723E-3</v>
      </c>
      <c r="P121" s="1">
        <f t="shared" si="13"/>
        <v>-5.8260488227170698E-2</v>
      </c>
      <c r="Q121" s="102">
        <f t="shared" si="14"/>
        <v>27394.148999999998</v>
      </c>
      <c r="R121" s="1">
        <f t="shared" si="17"/>
        <v>3.1407604865301918E-3</v>
      </c>
      <c r="AA121" s="1">
        <v>7220</v>
      </c>
      <c r="AB121" s="1">
        <v>-5.1871999996365048E-2</v>
      </c>
    </row>
    <row r="122" spans="1:28" x14ac:dyDescent="0.2">
      <c r="A122" s="33" t="s">
        <v>87</v>
      </c>
      <c r="B122" s="33"/>
      <c r="C122" s="34">
        <v>42815.822999999997</v>
      </c>
      <c r="D122" s="32"/>
      <c r="E122" s="1">
        <f t="shared" si="10"/>
        <v>-5692.9986960488932</v>
      </c>
      <c r="F122" s="1">
        <f t="shared" si="11"/>
        <v>-5693</v>
      </c>
      <c r="G122" s="1">
        <f t="shared" si="18"/>
        <v>2.2181999956956133E-3</v>
      </c>
      <c r="I122" s="1">
        <f t="shared" ref="I122:I127" si="19">G122</f>
        <v>2.2181999956956133E-3</v>
      </c>
      <c r="P122" s="1">
        <f t="shared" si="13"/>
        <v>-5.4248320097418271E-2</v>
      </c>
      <c r="Q122" s="102">
        <f t="shared" si="14"/>
        <v>27797.322999999997</v>
      </c>
      <c r="R122" s="1">
        <f t="shared" si="17"/>
        <v>3.1884678914260341E-3</v>
      </c>
      <c r="AA122" s="1">
        <v>7287</v>
      </c>
      <c r="AB122" s="1">
        <v>-5.0431199997547083E-2</v>
      </c>
    </row>
    <row r="123" spans="1:28" x14ac:dyDescent="0.2">
      <c r="A123" s="33" t="s">
        <v>87</v>
      </c>
      <c r="B123" s="33"/>
      <c r="C123" s="34">
        <v>42997.832999999999</v>
      </c>
      <c r="D123" s="32"/>
      <c r="E123" s="1">
        <f t="shared" si="10"/>
        <v>-5586.0055748583281</v>
      </c>
      <c r="F123" s="1">
        <f t="shared" si="11"/>
        <v>-5586</v>
      </c>
      <c r="G123" s="1">
        <f t="shared" si="18"/>
        <v>-9.4836000062059611E-3</v>
      </c>
      <c r="I123" s="1">
        <f t="shared" si="19"/>
        <v>-9.4836000062059611E-3</v>
      </c>
      <c r="P123" s="1">
        <f t="shared" si="13"/>
        <v>-5.2483552253777654E-2</v>
      </c>
      <c r="Q123" s="102">
        <f t="shared" si="14"/>
        <v>27979.332999999999</v>
      </c>
      <c r="R123" s="1">
        <f t="shared" si="17"/>
        <v>1.8489958932934459E-3</v>
      </c>
      <c r="AA123" s="1">
        <v>7418</v>
      </c>
      <c r="AB123" s="1">
        <v>-6.5076799997768831E-2</v>
      </c>
    </row>
    <row r="124" spans="1:28" x14ac:dyDescent="0.2">
      <c r="A124" s="33" t="s">
        <v>87</v>
      </c>
      <c r="B124" s="33"/>
      <c r="C124" s="34">
        <v>42997.834999999999</v>
      </c>
      <c r="D124" s="32"/>
      <c r="E124" s="1">
        <f t="shared" si="10"/>
        <v>-5586.0043991743414</v>
      </c>
      <c r="F124" s="1">
        <f t="shared" si="11"/>
        <v>-5586</v>
      </c>
      <c r="G124" s="1">
        <f t="shared" si="18"/>
        <v>-7.4836000057985075E-3</v>
      </c>
      <c r="I124" s="1">
        <f t="shared" si="19"/>
        <v>-7.4836000057985075E-3</v>
      </c>
      <c r="P124" s="1">
        <f t="shared" si="13"/>
        <v>-5.2483552253777654E-2</v>
      </c>
      <c r="Q124" s="102">
        <f t="shared" si="14"/>
        <v>27979.334999999999</v>
      </c>
      <c r="R124" s="1">
        <f t="shared" si="17"/>
        <v>2.0249957023204036E-3</v>
      </c>
      <c r="AA124" s="1">
        <v>7418</v>
      </c>
      <c r="AB124" s="1">
        <v>-5.8076799999980722E-2</v>
      </c>
    </row>
    <row r="125" spans="1:28" x14ac:dyDescent="0.2">
      <c r="A125" s="33" t="s">
        <v>87</v>
      </c>
      <c r="B125" s="33"/>
      <c r="C125" s="34">
        <v>43094.790999999997</v>
      </c>
      <c r="D125" s="32"/>
      <c r="E125" s="1">
        <f t="shared" si="10"/>
        <v>-5529.0095908772591</v>
      </c>
      <c r="F125" s="1">
        <f t="shared" si="11"/>
        <v>-5529</v>
      </c>
      <c r="G125" s="1">
        <f t="shared" si="18"/>
        <v>-1.6315400003804825E-2</v>
      </c>
      <c r="I125" s="1">
        <f t="shared" si="19"/>
        <v>-1.6315400003804825E-2</v>
      </c>
      <c r="P125" s="1">
        <f t="shared" si="13"/>
        <v>-5.1555285491365267E-2</v>
      </c>
      <c r="Q125" s="102">
        <f t="shared" si="14"/>
        <v>28076.290999999997</v>
      </c>
      <c r="R125" s="1">
        <f t="shared" si="17"/>
        <v>1.241849529176373E-3</v>
      </c>
      <c r="AA125" s="1">
        <v>7428</v>
      </c>
      <c r="AB125" s="1">
        <v>-9.7652799995557871E-2</v>
      </c>
    </row>
    <row r="126" spans="1:28" x14ac:dyDescent="0.2">
      <c r="A126" s="33" t="s">
        <v>87</v>
      </c>
      <c r="B126" s="33"/>
      <c r="C126" s="34">
        <v>43094.798999999999</v>
      </c>
      <c r="D126" s="32"/>
      <c r="E126" s="1">
        <f t="shared" si="10"/>
        <v>-5529.0048881413122</v>
      </c>
      <c r="F126" s="1">
        <f t="shared" si="11"/>
        <v>-5529</v>
      </c>
      <c r="G126" s="1">
        <f t="shared" si="18"/>
        <v>-8.3154000021750107E-3</v>
      </c>
      <c r="I126" s="1">
        <f t="shared" si="19"/>
        <v>-8.3154000021750107E-3</v>
      </c>
      <c r="P126" s="1">
        <f t="shared" si="13"/>
        <v>-5.1555285491365267E-2</v>
      </c>
      <c r="Q126" s="102">
        <f t="shared" si="14"/>
        <v>28076.298999999999</v>
      </c>
      <c r="R126" s="1">
        <f t="shared" si="17"/>
        <v>1.8696876971182861E-3</v>
      </c>
      <c r="AA126" s="1">
        <v>7484</v>
      </c>
      <c r="AB126" s="1">
        <v>-3.9478399994550273E-2</v>
      </c>
    </row>
    <row r="127" spans="1:28" x14ac:dyDescent="0.2">
      <c r="A127" s="33" t="s">
        <v>87</v>
      </c>
      <c r="B127" s="33"/>
      <c r="C127" s="34">
        <v>43373.811000000002</v>
      </c>
      <c r="D127" s="32"/>
      <c r="E127" s="1">
        <f t="shared" si="10"/>
        <v>-5364.9899179219738</v>
      </c>
      <c r="F127" s="1">
        <f t="shared" si="11"/>
        <v>-5365</v>
      </c>
      <c r="G127" s="1">
        <f t="shared" si="18"/>
        <v>1.7151000000012573E-2</v>
      </c>
      <c r="I127" s="1">
        <f t="shared" si="19"/>
        <v>1.7151000000012573E-2</v>
      </c>
      <c r="P127" s="1">
        <f t="shared" si="13"/>
        <v>-4.8930401288834108E-2</v>
      </c>
      <c r="Q127" s="102">
        <f t="shared" si="14"/>
        <v>28355.311000000002</v>
      </c>
      <c r="R127" s="1">
        <f t="shared" si="17"/>
        <v>4.366751596297588E-3</v>
      </c>
      <c r="AA127" s="1">
        <v>7501</v>
      </c>
      <c r="AB127" s="1">
        <v>-5.9157600000617094E-2</v>
      </c>
    </row>
    <row r="128" spans="1:28" x14ac:dyDescent="0.2">
      <c r="A128" s="33" t="s">
        <v>88</v>
      </c>
      <c r="B128" s="33" t="s">
        <v>89</v>
      </c>
      <c r="C128" s="34">
        <v>43392.493600000002</v>
      </c>
      <c r="D128" s="32"/>
      <c r="E128" s="1">
        <f t="shared" si="10"/>
        <v>-5354.0075010989704</v>
      </c>
      <c r="F128" s="1">
        <f t="shared" si="11"/>
        <v>-5354</v>
      </c>
      <c r="G128" s="1">
        <f t="shared" si="18"/>
        <v>-1.2760400000843219E-2</v>
      </c>
      <c r="J128" s="1">
        <f>G128</f>
        <v>-1.2760400000843219E-2</v>
      </c>
      <c r="P128" s="1">
        <f t="shared" si="13"/>
        <v>-4.8756780812258538E-2</v>
      </c>
      <c r="Q128" s="102">
        <f t="shared" si="14"/>
        <v>28373.993600000002</v>
      </c>
      <c r="R128" s="1">
        <f t="shared" si="17"/>
        <v>1.2957394315204289E-3</v>
      </c>
      <c r="AA128" s="1">
        <v>7602</v>
      </c>
      <c r="AB128" s="1">
        <v>-4.2075199999089818E-2</v>
      </c>
    </row>
    <row r="129" spans="1:28" x14ac:dyDescent="0.2">
      <c r="A129" s="33" t="s">
        <v>90</v>
      </c>
      <c r="B129" s="33"/>
      <c r="C129" s="34">
        <v>43472.385999999999</v>
      </c>
      <c r="D129" s="32"/>
      <c r="E129" s="1">
        <f t="shared" si="10"/>
        <v>-5307.043393437827</v>
      </c>
      <c r="F129" s="1">
        <f t="shared" si="11"/>
        <v>-5307</v>
      </c>
      <c r="G129" s="1">
        <f t="shared" si="18"/>
        <v>-7.3818200005916879E-2</v>
      </c>
      <c r="I129" s="1">
        <f t="shared" ref="I129:I164" si="20">G129</f>
        <v>-7.3818200005916879E-2</v>
      </c>
      <c r="P129" s="1">
        <f t="shared" si="13"/>
        <v>-4.801840150311866E-2</v>
      </c>
      <c r="Q129" s="102">
        <f t="shared" si="14"/>
        <v>28453.885999999999</v>
      </c>
      <c r="R129" s="1">
        <f t="shared" si="17"/>
        <v>6.6562960278498918E-4</v>
      </c>
      <c r="AA129" s="1">
        <v>7929</v>
      </c>
      <c r="AB129" s="1">
        <v>-6.8610399997851346E-2</v>
      </c>
    </row>
    <row r="130" spans="1:28" x14ac:dyDescent="0.2">
      <c r="A130" s="33" t="s">
        <v>90</v>
      </c>
      <c r="B130" s="33"/>
      <c r="C130" s="34">
        <v>43518.366000000002</v>
      </c>
      <c r="D130" s="32"/>
      <c r="E130" s="1">
        <f t="shared" si="10"/>
        <v>-5280.0144185884101</v>
      </c>
      <c r="F130" s="1">
        <f t="shared" si="11"/>
        <v>-5280</v>
      </c>
      <c r="G130" s="1">
        <f t="shared" si="18"/>
        <v>-2.4528000001737382E-2</v>
      </c>
      <c r="I130" s="1">
        <f t="shared" si="20"/>
        <v>-2.4528000001737382E-2</v>
      </c>
      <c r="P130" s="1">
        <f t="shared" si="13"/>
        <v>-4.7596757470496277E-2</v>
      </c>
      <c r="Q130" s="102">
        <f t="shared" si="14"/>
        <v>28499.866000000002</v>
      </c>
      <c r="R130" s="1">
        <f t="shared" si="17"/>
        <v>5.3216757115241925E-4</v>
      </c>
      <c r="AA130" s="1">
        <v>8328</v>
      </c>
      <c r="AB130" s="1">
        <v>-4.349279999587452E-2</v>
      </c>
    </row>
    <row r="131" spans="1:28" x14ac:dyDescent="0.2">
      <c r="A131" s="33" t="s">
        <v>87</v>
      </c>
      <c r="B131" s="33"/>
      <c r="C131" s="34">
        <v>43778.671000000002</v>
      </c>
      <c r="D131" s="32"/>
      <c r="E131" s="1">
        <f t="shared" si="10"/>
        <v>-5126.9962085367115</v>
      </c>
      <c r="F131" s="1">
        <f t="shared" si="11"/>
        <v>-5127</v>
      </c>
      <c r="G131" s="1">
        <f t="shared" si="18"/>
        <v>6.4497999992454425E-3</v>
      </c>
      <c r="I131" s="1">
        <f t="shared" si="20"/>
        <v>6.4497999992454425E-3</v>
      </c>
      <c r="P131" s="1">
        <f t="shared" si="13"/>
        <v>-4.5242332386784809E-2</v>
      </c>
      <c r="Q131" s="102">
        <f t="shared" si="14"/>
        <v>28760.171000000002</v>
      </c>
      <c r="R131" s="1">
        <f t="shared" si="17"/>
        <v>2.6720765506148777E-3</v>
      </c>
      <c r="AA131" s="1">
        <v>8730</v>
      </c>
      <c r="AB131" s="1">
        <v>-8.7847999995574355E-2</v>
      </c>
    </row>
    <row r="132" spans="1:28" x14ac:dyDescent="0.2">
      <c r="A132" s="33" t="s">
        <v>91</v>
      </c>
      <c r="B132" s="33"/>
      <c r="C132" s="34">
        <v>44144.413</v>
      </c>
      <c r="D132" s="32"/>
      <c r="E132" s="1">
        <f t="shared" si="10"/>
        <v>-4911.9977022432167</v>
      </c>
      <c r="F132" s="1">
        <f t="shared" si="11"/>
        <v>-4912</v>
      </c>
      <c r="G132" s="1">
        <f t="shared" si="18"/>
        <v>3.9087999975890853E-3</v>
      </c>
      <c r="I132" s="1">
        <f t="shared" si="20"/>
        <v>3.9087999975890853E-3</v>
      </c>
      <c r="P132" s="1">
        <f t="shared" si="13"/>
        <v>-4.2034065617839733E-2</v>
      </c>
      <c r="Q132" s="102">
        <f t="shared" si="14"/>
        <v>29125.913</v>
      </c>
      <c r="R132" s="1">
        <f t="shared" si="17"/>
        <v>2.1107469009573514E-3</v>
      </c>
      <c r="AA132" s="1">
        <v>8833</v>
      </c>
      <c r="AB132" s="1">
        <v>-6.308079999871552E-2</v>
      </c>
    </row>
    <row r="133" spans="1:28" x14ac:dyDescent="0.2">
      <c r="A133" s="33" t="s">
        <v>91</v>
      </c>
      <c r="B133" s="33"/>
      <c r="C133" s="34">
        <v>44166.500999999997</v>
      </c>
      <c r="D133" s="32"/>
      <c r="E133" s="1">
        <f t="shared" si="10"/>
        <v>-4899.0134482964186</v>
      </c>
      <c r="F133" s="1">
        <f t="shared" si="11"/>
        <v>-4899</v>
      </c>
      <c r="G133" s="1">
        <f t="shared" si="18"/>
        <v>-2.2877400006109383E-2</v>
      </c>
      <c r="I133" s="1">
        <f t="shared" si="20"/>
        <v>-2.2877400006109383E-2</v>
      </c>
      <c r="P133" s="1">
        <f t="shared" si="13"/>
        <v>-4.1843832558864258E-2</v>
      </c>
      <c r="Q133" s="102">
        <f t="shared" si="14"/>
        <v>29148.000999999997</v>
      </c>
      <c r="R133" s="1">
        <f t="shared" si="17"/>
        <v>3.5972556377819983E-4</v>
      </c>
      <c r="AA133" s="1">
        <v>9040</v>
      </c>
      <c r="AB133" s="1">
        <v>-6.570399999327492E-2</v>
      </c>
    </row>
    <row r="134" spans="1:28" x14ac:dyDescent="0.2">
      <c r="A134" s="33" t="s">
        <v>92</v>
      </c>
      <c r="B134" s="33"/>
      <c r="C134" s="34">
        <v>44343.476000000002</v>
      </c>
      <c r="D134" s="32"/>
      <c r="E134" s="1">
        <f t="shared" si="10"/>
        <v>-4794.9801115418413</v>
      </c>
      <c r="F134" s="1">
        <f t="shared" si="11"/>
        <v>-4795</v>
      </c>
      <c r="G134" s="1">
        <f t="shared" si="18"/>
        <v>3.3833000001322944E-2</v>
      </c>
      <c r="I134" s="1">
        <f t="shared" si="20"/>
        <v>3.3833000001322944E-2</v>
      </c>
      <c r="P134" s="1">
        <f t="shared" si="13"/>
        <v>-4.0337384024561468E-2</v>
      </c>
      <c r="Q134" s="102">
        <f t="shared" si="14"/>
        <v>29324.976000000002</v>
      </c>
      <c r="R134" s="1">
        <f t="shared" si="17"/>
        <v>5.5012458665471692E-3</v>
      </c>
      <c r="AA134" s="1">
        <v>9282</v>
      </c>
      <c r="AB134" s="1">
        <v>-8.9843199995812029E-2</v>
      </c>
    </row>
    <row r="135" spans="1:28" x14ac:dyDescent="0.2">
      <c r="A135" s="33" t="s">
        <v>93</v>
      </c>
      <c r="B135" s="33"/>
      <c r="C135" s="34">
        <v>44532.258999999998</v>
      </c>
      <c r="D135" s="32"/>
      <c r="E135" s="1">
        <f t="shared" si="10"/>
        <v>-4684.0055365310309</v>
      </c>
      <c r="F135" s="1">
        <f t="shared" si="11"/>
        <v>-4684</v>
      </c>
      <c r="G135" s="1">
        <f t="shared" si="18"/>
        <v>-9.4184000045061111E-3</v>
      </c>
      <c r="I135" s="1">
        <f t="shared" si="20"/>
        <v>-9.4184000045061111E-3</v>
      </c>
      <c r="P135" s="1">
        <f t="shared" si="13"/>
        <v>-3.8759775069389782E-2</v>
      </c>
      <c r="Q135" s="102">
        <f t="shared" si="14"/>
        <v>29513.758999999998</v>
      </c>
      <c r="R135" s="1">
        <f t="shared" si="17"/>
        <v>8.6091629069817721E-4</v>
      </c>
      <c r="AA135" s="1">
        <v>9282</v>
      </c>
      <c r="AB135" s="1">
        <v>-7.8843199989933055E-2</v>
      </c>
    </row>
    <row r="136" spans="1:28" x14ac:dyDescent="0.2">
      <c r="A136" s="33" t="s">
        <v>87</v>
      </c>
      <c r="B136" s="33"/>
      <c r="C136" s="34">
        <v>44608.828000000001</v>
      </c>
      <c r="D136" s="32"/>
      <c r="E136" s="1">
        <f t="shared" si="10"/>
        <v>-4638.9950629502355</v>
      </c>
      <c r="F136" s="1">
        <f t="shared" si="11"/>
        <v>-4639</v>
      </c>
      <c r="G136" s="1">
        <f t="shared" si="18"/>
        <v>8.3986000026925467E-3</v>
      </c>
      <c r="I136" s="1">
        <f t="shared" si="20"/>
        <v>8.3986000026925467E-3</v>
      </c>
      <c r="P136" s="1">
        <f t="shared" si="13"/>
        <v>-3.8129097681443937E-2</v>
      </c>
      <c r="Q136" s="102">
        <f t="shared" si="14"/>
        <v>29590.328000000001</v>
      </c>
      <c r="R136" s="1">
        <f t="shared" si="17"/>
        <v>2.1648266517863995E-3</v>
      </c>
      <c r="AA136" s="1">
        <v>9282</v>
      </c>
      <c r="AB136" s="1">
        <v>-7.1843199992144946E-2</v>
      </c>
    </row>
    <row r="137" spans="1:28" x14ac:dyDescent="0.2">
      <c r="A137" s="33" t="s">
        <v>94</v>
      </c>
      <c r="B137" s="33"/>
      <c r="C137" s="34">
        <v>44707.476999999999</v>
      </c>
      <c r="D137" s="32"/>
      <c r="E137" s="1">
        <f t="shared" si="10"/>
        <v>-4581.0050381585888</v>
      </c>
      <c r="F137" s="1">
        <f t="shared" si="11"/>
        <v>-4581</v>
      </c>
      <c r="G137" s="1">
        <f t="shared" si="18"/>
        <v>-8.5706000027130358E-3</v>
      </c>
      <c r="I137" s="1">
        <f t="shared" si="20"/>
        <v>-8.5706000027130358E-3</v>
      </c>
      <c r="P137" s="1">
        <f t="shared" si="13"/>
        <v>-3.7323793210700902E-2</v>
      </c>
      <c r="Q137" s="102">
        <f t="shared" si="14"/>
        <v>29688.976999999999</v>
      </c>
      <c r="R137" s="1">
        <f t="shared" si="17"/>
        <v>8.2674611965587955E-4</v>
      </c>
      <c r="AA137" s="1">
        <v>9282</v>
      </c>
      <c r="AB137" s="1">
        <v>-6.7843199991330039E-2</v>
      </c>
    </row>
    <row r="138" spans="1:28" x14ac:dyDescent="0.2">
      <c r="A138" s="33" t="s">
        <v>92</v>
      </c>
      <c r="B138" s="33"/>
      <c r="C138" s="34">
        <v>45061.341999999997</v>
      </c>
      <c r="D138" s="32"/>
      <c r="E138" s="1">
        <f t="shared" si="10"/>
        <v>-4372.9883312188686</v>
      </c>
      <c r="F138" s="1">
        <f t="shared" si="11"/>
        <v>-4373</v>
      </c>
      <c r="G138" s="1">
        <f t="shared" si="18"/>
        <v>1.9850199998472817E-2</v>
      </c>
      <c r="I138" s="1">
        <f t="shared" si="20"/>
        <v>1.9850199998472817E-2</v>
      </c>
      <c r="P138" s="1">
        <f t="shared" si="13"/>
        <v>-3.4505901163475489E-2</v>
      </c>
      <c r="Q138" s="102">
        <f t="shared" si="14"/>
        <v>30042.841999999997</v>
      </c>
      <c r="R138" s="1">
        <f t="shared" si="17"/>
        <v>2.954585733527958E-3</v>
      </c>
      <c r="AA138" s="1">
        <v>9325</v>
      </c>
      <c r="AB138" s="1">
        <v>-0.10461999999824911</v>
      </c>
    </row>
    <row r="139" spans="1:28" x14ac:dyDescent="0.2">
      <c r="A139" s="33" t="s">
        <v>92</v>
      </c>
      <c r="B139" s="33"/>
      <c r="C139" s="34">
        <v>45061.347999999998</v>
      </c>
      <c r="D139" s="32"/>
      <c r="E139" s="1">
        <f t="shared" si="10"/>
        <v>-4372.9848041669084</v>
      </c>
      <c r="F139" s="1">
        <f t="shared" si="11"/>
        <v>-4373</v>
      </c>
      <c r="G139" s="1">
        <f t="shared" si="18"/>
        <v>2.5850199999695178E-2</v>
      </c>
      <c r="I139" s="1">
        <f t="shared" si="20"/>
        <v>2.5850199999695178E-2</v>
      </c>
      <c r="P139" s="1">
        <f t="shared" si="13"/>
        <v>-3.4505901163475489E-2</v>
      </c>
      <c r="Q139" s="102">
        <f t="shared" si="14"/>
        <v>30042.847999999998</v>
      </c>
      <c r="R139" s="1">
        <f t="shared" si="17"/>
        <v>3.6428589476188915E-3</v>
      </c>
      <c r="AA139" s="1">
        <v>9325</v>
      </c>
      <c r="AB139" s="1">
        <v>-9.9620000000868458E-2</v>
      </c>
    </row>
    <row r="140" spans="1:28" x14ac:dyDescent="0.2">
      <c r="A140" s="33" t="s">
        <v>87</v>
      </c>
      <c r="B140" s="33"/>
      <c r="C140" s="34">
        <v>45753.705000000002</v>
      </c>
      <c r="D140" s="32"/>
      <c r="E140" s="1">
        <f t="shared" si="10"/>
        <v>-3965.9882852496212</v>
      </c>
      <c r="F140" s="1">
        <f t="shared" si="11"/>
        <v>-3966</v>
      </c>
      <c r="G140" s="1">
        <f t="shared" si="18"/>
        <v>1.9928399997297674E-2</v>
      </c>
      <c r="I140" s="1">
        <f t="shared" si="20"/>
        <v>1.9928399997297674E-2</v>
      </c>
      <c r="P140" s="1">
        <f t="shared" si="13"/>
        <v>-2.9309162631076965E-2</v>
      </c>
      <c r="Q140" s="102">
        <f t="shared" si="14"/>
        <v>30735.205000000002</v>
      </c>
      <c r="R140" s="1">
        <f t="shared" si="17"/>
        <v>2.4243375735831154E-3</v>
      </c>
      <c r="AA140" s="1">
        <v>9339</v>
      </c>
      <c r="AB140" s="1">
        <v>-0.11482639999303501</v>
      </c>
    </row>
    <row r="141" spans="1:28" x14ac:dyDescent="0.2">
      <c r="A141" s="33" t="s">
        <v>95</v>
      </c>
      <c r="B141" s="33"/>
      <c r="C141" s="34">
        <v>45913.601999999999</v>
      </c>
      <c r="D141" s="32"/>
      <c r="E141" s="1">
        <f t="shared" si="10"/>
        <v>-3871.9941140556912</v>
      </c>
      <c r="F141" s="1">
        <f t="shared" si="11"/>
        <v>-3872</v>
      </c>
      <c r="G141" s="1">
        <f t="shared" si="18"/>
        <v>1.0012799997639377E-2</v>
      </c>
      <c r="I141" s="1">
        <f t="shared" si="20"/>
        <v>1.0012799997639377E-2</v>
      </c>
      <c r="P141" s="1">
        <f t="shared" si="13"/>
        <v>-2.8168597636000742E-2</v>
      </c>
      <c r="Q141" s="102">
        <f t="shared" si="14"/>
        <v>30895.101999999999</v>
      </c>
      <c r="R141" s="1">
        <f t="shared" si="17"/>
        <v>1.4578191252581393E-3</v>
      </c>
      <c r="AA141" s="1">
        <v>9339</v>
      </c>
      <c r="AB141" s="1">
        <v>-9.2826399995828979E-2</v>
      </c>
    </row>
    <row r="142" spans="1:28" x14ac:dyDescent="0.2">
      <c r="A142" s="33" t="s">
        <v>87</v>
      </c>
      <c r="B142" s="33"/>
      <c r="C142" s="34">
        <v>45964.629000000001</v>
      </c>
      <c r="D142" s="32"/>
      <c r="E142" s="1">
        <f t="shared" si="10"/>
        <v>-3841.998300666366</v>
      </c>
      <c r="F142" s="1">
        <f t="shared" si="11"/>
        <v>-3842</v>
      </c>
      <c r="G142" s="1">
        <f t="shared" si="18"/>
        <v>2.8908000022056513E-3</v>
      </c>
      <c r="I142" s="1">
        <f t="shared" si="20"/>
        <v>2.8908000022056513E-3</v>
      </c>
      <c r="P142" s="1">
        <f t="shared" si="13"/>
        <v>-2.7809300490385741E-2</v>
      </c>
      <c r="Q142" s="102">
        <f t="shared" si="14"/>
        <v>30946.129000000001</v>
      </c>
      <c r="R142" s="1">
        <f t="shared" si="17"/>
        <v>9.4249617025521024E-4</v>
      </c>
      <c r="AA142" s="1">
        <v>9342</v>
      </c>
      <c r="AB142" s="1">
        <v>-0.1072991999972146</v>
      </c>
    </row>
    <row r="143" spans="1:28" x14ac:dyDescent="0.2">
      <c r="A143" s="33" t="s">
        <v>87</v>
      </c>
      <c r="B143" s="33"/>
      <c r="C143" s="34">
        <v>46078.608</v>
      </c>
      <c r="D143" s="32"/>
      <c r="E143" s="1">
        <f t="shared" si="10"/>
        <v>-3774.9966581182689</v>
      </c>
      <c r="F143" s="1">
        <f t="shared" si="11"/>
        <v>-3775</v>
      </c>
      <c r="G143" s="1">
        <f t="shared" si="18"/>
        <v>5.6849999964470044E-3</v>
      </c>
      <c r="I143" s="1">
        <f t="shared" si="20"/>
        <v>5.6849999964470044E-3</v>
      </c>
      <c r="P143" s="1">
        <f t="shared" si="13"/>
        <v>-2.7015103940936543E-2</v>
      </c>
      <c r="Q143" s="102">
        <f t="shared" si="14"/>
        <v>31060.108</v>
      </c>
      <c r="R143" s="1">
        <f t="shared" si="17"/>
        <v>1.0692967975156869E-3</v>
      </c>
      <c r="AA143" s="1">
        <v>9342</v>
      </c>
      <c r="AB143" s="1">
        <v>-0.10529919999680715</v>
      </c>
    </row>
    <row r="144" spans="1:28" x14ac:dyDescent="0.2">
      <c r="A144" s="29" t="s">
        <v>96</v>
      </c>
      <c r="B144" s="30" t="s">
        <v>49</v>
      </c>
      <c r="C144" s="31">
        <v>46114.341</v>
      </c>
      <c r="D144" s="32"/>
      <c r="E144" s="1">
        <f t="shared" si="10"/>
        <v>-3753.9913001736372</v>
      </c>
      <c r="F144" s="1">
        <f t="shared" si="11"/>
        <v>-3754</v>
      </c>
      <c r="G144" s="1">
        <f t="shared" si="18"/>
        <v>1.4799600001424551E-2</v>
      </c>
      <c r="I144" s="1">
        <f t="shared" si="20"/>
        <v>1.4799600001424551E-2</v>
      </c>
      <c r="O144" s="1">
        <f ca="1">+C$11+C$12*F144</f>
        <v>1.2887251937194217E-2</v>
      </c>
      <c r="P144" s="1">
        <f t="shared" si="13"/>
        <v>-2.676851794074761E-2</v>
      </c>
      <c r="Q144" s="102">
        <f t="shared" si="14"/>
        <v>31095.841</v>
      </c>
    </row>
    <row r="145" spans="1:28" x14ac:dyDescent="0.2">
      <c r="A145" s="29" t="s">
        <v>96</v>
      </c>
      <c r="B145" s="30" t="s">
        <v>49</v>
      </c>
      <c r="C145" s="31">
        <v>46136.442000000003</v>
      </c>
      <c r="D145" s="32"/>
      <c r="E145" s="1">
        <f t="shared" si="10"/>
        <v>-3740.999404280923</v>
      </c>
      <c r="F145" s="1">
        <f t="shared" si="11"/>
        <v>-3741</v>
      </c>
      <c r="G145" s="1">
        <f t="shared" si="18"/>
        <v>1.0134000040125102E-3</v>
      </c>
      <c r="I145" s="1">
        <f t="shared" si="20"/>
        <v>1.0134000040125102E-3</v>
      </c>
      <c r="O145" s="1">
        <f ca="1">+C$11+C$12*F145</f>
        <v>1.2846182518349195E-2</v>
      </c>
      <c r="P145" s="1">
        <f t="shared" si="13"/>
        <v>-2.6616429445075897E-2</v>
      </c>
      <c r="Q145" s="102">
        <f t="shared" si="14"/>
        <v>31117.942000000003</v>
      </c>
    </row>
    <row r="146" spans="1:28" x14ac:dyDescent="0.2">
      <c r="A146" s="33" t="s">
        <v>97</v>
      </c>
      <c r="B146" s="33"/>
      <c r="C146" s="34">
        <v>46301.445</v>
      </c>
      <c r="D146" s="32"/>
      <c r="E146" s="1">
        <f t="shared" si="10"/>
        <v>-3644.0037118694827</v>
      </c>
      <c r="F146" s="1">
        <f t="shared" si="11"/>
        <v>-3644</v>
      </c>
      <c r="G146" s="1">
        <f t="shared" si="18"/>
        <v>-6.3144000014290214E-3</v>
      </c>
      <c r="I146" s="1">
        <f t="shared" si="20"/>
        <v>-6.3144000014290214E-3</v>
      </c>
      <c r="P146" s="1">
        <f t="shared" si="13"/>
        <v>-2.5495133369641088E-2</v>
      </c>
      <c r="Q146" s="102">
        <f t="shared" si="14"/>
        <v>31282.945</v>
      </c>
      <c r="R146" s="1">
        <f t="shared" ref="R146:R156" si="21">+(P146-G146)^2</f>
        <v>3.6790053254244384E-4</v>
      </c>
      <c r="AA146" s="1">
        <v>9342</v>
      </c>
      <c r="AB146" s="1">
        <v>-9.2299199997796677E-2</v>
      </c>
    </row>
    <row r="147" spans="1:28" x14ac:dyDescent="0.2">
      <c r="A147" s="33" t="s">
        <v>97</v>
      </c>
      <c r="B147" s="33"/>
      <c r="C147" s="34">
        <v>46301.451999999997</v>
      </c>
      <c r="D147" s="32"/>
      <c r="E147" s="1">
        <f t="shared" si="10"/>
        <v>-3643.9995969755314</v>
      </c>
      <c r="F147" s="1">
        <f t="shared" si="11"/>
        <v>-3644</v>
      </c>
      <c r="G147" s="1">
        <f t="shared" si="18"/>
        <v>6.8559999635908753E-4</v>
      </c>
      <c r="I147" s="1">
        <f t="shared" si="20"/>
        <v>6.8559999635908753E-4</v>
      </c>
      <c r="P147" s="1">
        <f t="shared" si="13"/>
        <v>-2.5495133369641088E-2</v>
      </c>
      <c r="Q147" s="102">
        <f t="shared" si="14"/>
        <v>31282.951999999997</v>
      </c>
      <c r="R147" s="1">
        <f t="shared" si="21"/>
        <v>6.8543079958159495E-4</v>
      </c>
      <c r="AA147" s="1">
        <v>9342</v>
      </c>
      <c r="AB147" s="1">
        <v>-9.1299199993954971E-2</v>
      </c>
    </row>
    <row r="148" spans="1:28" x14ac:dyDescent="0.2">
      <c r="A148" s="33" t="s">
        <v>97</v>
      </c>
      <c r="B148" s="33"/>
      <c r="C148" s="34">
        <v>46318.423999999999</v>
      </c>
      <c r="D148" s="32"/>
      <c r="E148" s="1">
        <f t="shared" si="10"/>
        <v>-3634.0227426661727</v>
      </c>
      <c r="F148" s="1">
        <f t="shared" si="11"/>
        <v>-3634</v>
      </c>
      <c r="G148" s="1">
        <f t="shared" si="18"/>
        <v>-3.8688400003593415E-2</v>
      </c>
      <c r="I148" s="1">
        <f t="shared" si="20"/>
        <v>-3.8688400003593415E-2</v>
      </c>
      <c r="P148" s="1">
        <f t="shared" si="13"/>
        <v>-2.5380891445322379E-2</v>
      </c>
      <c r="Q148" s="102">
        <f t="shared" si="14"/>
        <v>31299.923999999999</v>
      </c>
      <c r="R148" s="1">
        <f t="shared" si="21"/>
        <v>1.7708978402845686E-4</v>
      </c>
      <c r="AA148" s="1">
        <v>9342</v>
      </c>
      <c r="AB148" s="1">
        <v>-9.0299199997389223E-2</v>
      </c>
    </row>
    <row r="149" spans="1:28" x14ac:dyDescent="0.2">
      <c r="A149" s="33" t="s">
        <v>87</v>
      </c>
      <c r="B149" s="33"/>
      <c r="C149" s="34">
        <v>46413.747000000003</v>
      </c>
      <c r="D149" s="32"/>
      <c r="E149" s="1">
        <f t="shared" ref="E149:E212" si="22">+(C149-C$7)/C$8</f>
        <v>-3577.9878803440556</v>
      </c>
      <c r="F149" s="1">
        <f t="shared" ref="F149:F212" si="23">ROUND(2*E149,0)/2</f>
        <v>-3578</v>
      </c>
      <c r="G149" s="1">
        <f t="shared" ref="G149:G164" si="24">+C149-(C$7+F149*C$8)</f>
        <v>2.0617200003471226E-2</v>
      </c>
      <c r="I149" s="1">
        <f t="shared" si="20"/>
        <v>2.0617200003471226E-2</v>
      </c>
      <c r="P149" s="1">
        <f t="shared" ref="P149:P212" si="25">+D$11+D$12*F149+D$13*F149^2</f>
        <v>-2.4745819222145783E-2</v>
      </c>
      <c r="Q149" s="102">
        <f t="shared" ref="Q149:Q212" si="26">+C149-15018.5</f>
        <v>31395.247000000003</v>
      </c>
      <c r="R149" s="1">
        <f t="shared" si="21"/>
        <v>2.0578035132636984E-3</v>
      </c>
      <c r="AA149" s="1">
        <v>9342</v>
      </c>
      <c r="AB149" s="1">
        <v>-8.4299199996166863E-2</v>
      </c>
    </row>
    <row r="150" spans="1:28" x14ac:dyDescent="0.2">
      <c r="A150" s="33" t="s">
        <v>87</v>
      </c>
      <c r="B150" s="33"/>
      <c r="C150" s="34">
        <v>46442.646999999997</v>
      </c>
      <c r="D150" s="32"/>
      <c r="E150" s="1">
        <f t="shared" si="22"/>
        <v>-3560.9992467392722</v>
      </c>
      <c r="F150" s="1">
        <f t="shared" si="23"/>
        <v>-3561</v>
      </c>
      <c r="G150" s="1">
        <f t="shared" si="24"/>
        <v>1.2813999928766862E-3</v>
      </c>
      <c r="I150" s="1">
        <f t="shared" si="20"/>
        <v>1.2813999928766862E-3</v>
      </c>
      <c r="P150" s="1">
        <f t="shared" si="25"/>
        <v>-2.4554601693433403E-2</v>
      </c>
      <c r="Q150" s="102">
        <f t="shared" si="26"/>
        <v>31424.146999999997</v>
      </c>
      <c r="R150" s="1">
        <f t="shared" si="21"/>
        <v>6.6749898313501782E-4</v>
      </c>
      <c r="AA150" s="1">
        <v>9372</v>
      </c>
      <c r="AB150" s="1">
        <v>-8.5027199995238334E-2</v>
      </c>
    </row>
    <row r="151" spans="1:28" x14ac:dyDescent="0.2">
      <c r="A151" s="33" t="s">
        <v>98</v>
      </c>
      <c r="B151" s="33"/>
      <c r="C151" s="34">
        <v>46614.481</v>
      </c>
      <c r="D151" s="32"/>
      <c r="E151" s="1">
        <f t="shared" si="22"/>
        <v>-3459.9880056719703</v>
      </c>
      <c r="F151" s="1">
        <f t="shared" si="23"/>
        <v>-3460</v>
      </c>
      <c r="G151" s="1">
        <f t="shared" si="24"/>
        <v>2.0403999995323829E-2</v>
      </c>
      <c r="I151" s="1">
        <f t="shared" si="20"/>
        <v>2.0403999995323829E-2</v>
      </c>
      <c r="P151" s="1">
        <f t="shared" si="25"/>
        <v>-2.3433643817455562E-2</v>
      </c>
      <c r="Q151" s="102">
        <f t="shared" si="26"/>
        <v>31595.981</v>
      </c>
      <c r="R151" s="1">
        <f t="shared" si="21"/>
        <v>1.9217390150561156E-3</v>
      </c>
      <c r="AA151" s="1">
        <v>9457</v>
      </c>
      <c r="AB151" s="1">
        <v>-9.8223199995118193E-2</v>
      </c>
    </row>
    <row r="152" spans="1:28" x14ac:dyDescent="0.2">
      <c r="A152" s="33" t="s">
        <v>87</v>
      </c>
      <c r="B152" s="33"/>
      <c r="C152" s="34">
        <v>47170.733</v>
      </c>
      <c r="D152" s="32"/>
      <c r="E152" s="1">
        <f t="shared" si="22"/>
        <v>-3132.9997212453272</v>
      </c>
      <c r="F152" s="1">
        <f t="shared" si="23"/>
        <v>-3133</v>
      </c>
      <c r="G152" s="1">
        <f t="shared" si="24"/>
        <v>4.7420000191777945E-4</v>
      </c>
      <c r="I152" s="1">
        <f t="shared" si="20"/>
        <v>4.7420000191777945E-4</v>
      </c>
      <c r="P152" s="1">
        <f t="shared" si="25"/>
        <v>-1.9981717649016791E-2</v>
      </c>
      <c r="Q152" s="102">
        <f t="shared" si="26"/>
        <v>32152.233</v>
      </c>
      <c r="R152" s="1">
        <f t="shared" si="21"/>
        <v>4.1844456694181654E-4</v>
      </c>
      <c r="AA152" s="1">
        <v>9865</v>
      </c>
      <c r="AB152" s="1">
        <v>-0.11172399999486515</v>
      </c>
    </row>
    <row r="153" spans="1:28" x14ac:dyDescent="0.2">
      <c r="A153" s="33" t="s">
        <v>99</v>
      </c>
      <c r="B153" s="33"/>
      <c r="C153" s="34">
        <v>47849.52</v>
      </c>
      <c r="D153" s="32"/>
      <c r="E153" s="1">
        <f t="shared" si="22"/>
        <v>-2733.9802181763826</v>
      </c>
      <c r="F153" s="1">
        <f t="shared" si="23"/>
        <v>-2734</v>
      </c>
      <c r="G153" s="1">
        <f t="shared" si="24"/>
        <v>3.3651599995209835E-2</v>
      </c>
      <c r="I153" s="1">
        <f t="shared" si="20"/>
        <v>3.3651599995209835E-2</v>
      </c>
      <c r="O153" s="1">
        <f t="shared" ref="O153:O184" ca="1" si="27">+C$11+C$12*F153</f>
        <v>9.6648821508924579E-3</v>
      </c>
      <c r="P153" s="1">
        <f t="shared" si="25"/>
        <v>-1.6136729434590331E-2</v>
      </c>
      <c r="Q153" s="102">
        <f t="shared" si="26"/>
        <v>32831.019999999997</v>
      </c>
      <c r="R153" s="1">
        <f t="shared" si="21"/>
        <v>2.4788777474103055E-3</v>
      </c>
      <c r="AA153" s="1">
        <v>9879</v>
      </c>
      <c r="AB153" s="1">
        <v>-0.11293039999145549</v>
      </c>
    </row>
    <row r="154" spans="1:28" x14ac:dyDescent="0.2">
      <c r="A154" s="33" t="s">
        <v>100</v>
      </c>
      <c r="B154" s="33"/>
      <c r="C154" s="34">
        <v>48533.341</v>
      </c>
      <c r="D154" s="32"/>
      <c r="E154" s="1">
        <f t="shared" si="22"/>
        <v>-2332.0015185134371</v>
      </c>
      <c r="F154" s="1">
        <f t="shared" si="23"/>
        <v>-2332</v>
      </c>
      <c r="G154" s="1">
        <f t="shared" si="24"/>
        <v>-2.5832000028458424E-3</v>
      </c>
      <c r="I154" s="1">
        <f t="shared" si="20"/>
        <v>-2.5832000028458424E-3</v>
      </c>
      <c r="O154" s="1">
        <f t="shared" ca="1" si="27"/>
        <v>8.3948893527617634E-3</v>
      </c>
      <c r="P154" s="1">
        <f t="shared" si="25"/>
        <v>-1.2670783762085806E-2</v>
      </c>
      <c r="Q154" s="102">
        <f t="shared" si="26"/>
        <v>33514.841</v>
      </c>
      <c r="R154" s="1">
        <f t="shared" si="21"/>
        <v>1.0175934609968187E-4</v>
      </c>
      <c r="AA154" s="1">
        <v>10096</v>
      </c>
      <c r="AB154" s="1">
        <v>-0.12352959999407176</v>
      </c>
    </row>
    <row r="155" spans="1:28" x14ac:dyDescent="0.2">
      <c r="A155" s="33" t="s">
        <v>87</v>
      </c>
      <c r="B155" s="33"/>
      <c r="C155" s="34">
        <v>48708.584999999999</v>
      </c>
      <c r="D155" s="32"/>
      <c r="E155" s="1">
        <f t="shared" si="22"/>
        <v>-2228.9857362491716</v>
      </c>
      <c r="F155" s="1">
        <f t="shared" si="23"/>
        <v>-2229</v>
      </c>
      <c r="G155" s="1">
        <f t="shared" si="24"/>
        <v>2.4264599996968172E-2</v>
      </c>
      <c r="I155" s="1">
        <f t="shared" si="20"/>
        <v>2.4264599996968172E-2</v>
      </c>
      <c r="O155" s="1">
        <f t="shared" ca="1" si="27"/>
        <v>8.0694931880665871E-3</v>
      </c>
      <c r="P155" s="1">
        <f t="shared" si="25"/>
        <v>-1.1848642034107406E-2</v>
      </c>
      <c r="Q155" s="102">
        <f t="shared" si="26"/>
        <v>33690.084999999999</v>
      </c>
      <c r="R155" s="1">
        <f t="shared" si="21"/>
        <v>1.3041662499950436E-3</v>
      </c>
      <c r="AA155" s="1">
        <v>10269</v>
      </c>
      <c r="AB155" s="1">
        <v>-0.11539440000342438</v>
      </c>
    </row>
    <row r="156" spans="1:28" x14ac:dyDescent="0.2">
      <c r="A156" s="33" t="s">
        <v>87</v>
      </c>
      <c r="B156" s="33"/>
      <c r="C156" s="34">
        <v>49060.722000000002</v>
      </c>
      <c r="D156" s="32"/>
      <c r="E156" s="1">
        <f t="shared" si="22"/>
        <v>-2021.9848202737764</v>
      </c>
      <c r="F156" s="1">
        <f t="shared" si="23"/>
        <v>-2022</v>
      </c>
      <c r="G156" s="1">
        <f t="shared" si="24"/>
        <v>2.5822800002060831E-2</v>
      </c>
      <c r="I156" s="1">
        <f t="shared" si="20"/>
        <v>2.5822800002060831E-2</v>
      </c>
      <c r="O156" s="1">
        <f t="shared" ca="1" si="27"/>
        <v>7.4155416726112301E-3</v>
      </c>
      <c r="P156" s="1">
        <f t="shared" si="25"/>
        <v>-1.0277675165767178E-2</v>
      </c>
      <c r="Q156" s="102">
        <f t="shared" si="26"/>
        <v>34042.222000000002</v>
      </c>
      <c r="R156" s="1">
        <f t="shared" si="21"/>
        <v>1.3032443073429667E-3</v>
      </c>
      <c r="AA156" s="1">
        <v>10985</v>
      </c>
      <c r="AB156" s="1">
        <v>-0.13093599999410799</v>
      </c>
    </row>
    <row r="157" spans="1:28" x14ac:dyDescent="0.2">
      <c r="A157" s="29" t="s">
        <v>101</v>
      </c>
      <c r="B157" s="30" t="s">
        <v>49</v>
      </c>
      <c r="C157" s="31">
        <v>49416.252999999997</v>
      </c>
      <c r="D157" s="32"/>
      <c r="E157" s="1">
        <f t="shared" si="22"/>
        <v>-1812.9887685733108</v>
      </c>
      <c r="F157" s="1">
        <f t="shared" si="23"/>
        <v>-1813</v>
      </c>
      <c r="G157" s="1">
        <f t="shared" si="24"/>
        <v>1.9106199993984774E-2</v>
      </c>
      <c r="I157" s="1">
        <f t="shared" si="20"/>
        <v>1.9106199993984774E-2</v>
      </c>
      <c r="O157" s="1">
        <f t="shared" ca="1" si="27"/>
        <v>6.7552717850258692E-3</v>
      </c>
      <c r="P157" s="1">
        <f t="shared" si="25"/>
        <v>-8.8016813586281432E-3</v>
      </c>
      <c r="Q157" s="102">
        <f t="shared" si="26"/>
        <v>34397.752999999997</v>
      </c>
    </row>
    <row r="158" spans="1:28" x14ac:dyDescent="0.2">
      <c r="A158" s="33" t="s">
        <v>100</v>
      </c>
      <c r="B158" s="33"/>
      <c r="C158" s="34">
        <v>49472.377999999997</v>
      </c>
      <c r="D158" s="32"/>
      <c r="E158" s="1">
        <f t="shared" si="22"/>
        <v>-1779.9961367024227</v>
      </c>
      <c r="F158" s="1">
        <f t="shared" si="23"/>
        <v>-1780</v>
      </c>
      <c r="G158" s="1">
        <f t="shared" si="24"/>
        <v>6.5719999984139577E-3</v>
      </c>
      <c r="I158" s="1">
        <f t="shared" si="20"/>
        <v>6.5719999984139577E-3</v>
      </c>
      <c r="O158" s="1">
        <f t="shared" ca="1" si="27"/>
        <v>6.6510186448808118E-3</v>
      </c>
      <c r="P158" s="1">
        <f t="shared" si="25"/>
        <v>-8.5787473640477653E-3</v>
      </c>
      <c r="Q158" s="102">
        <f t="shared" si="26"/>
        <v>34453.877999999997</v>
      </c>
      <c r="R158" s="1">
        <f>+(P158-G158)^2</f>
        <v>2.2954514564114086E-4</v>
      </c>
      <c r="AA158" s="1">
        <v>11313</v>
      </c>
      <c r="AB158" s="1">
        <v>-0.13592879999487195</v>
      </c>
    </row>
    <row r="159" spans="1:28" x14ac:dyDescent="0.2">
      <c r="A159" s="33" t="s">
        <v>100</v>
      </c>
      <c r="B159" s="33"/>
      <c r="C159" s="34">
        <v>49472.389000000003</v>
      </c>
      <c r="D159" s="32"/>
      <c r="E159" s="1">
        <f t="shared" si="22"/>
        <v>-1779.9896704404935</v>
      </c>
      <c r="F159" s="1">
        <f t="shared" si="23"/>
        <v>-1780</v>
      </c>
      <c r="G159" s="1">
        <f t="shared" si="24"/>
        <v>1.7572000004292931E-2</v>
      </c>
      <c r="I159" s="1">
        <f t="shared" si="20"/>
        <v>1.7572000004292931E-2</v>
      </c>
      <c r="O159" s="1">
        <f t="shared" ca="1" si="27"/>
        <v>6.6510186448808118E-3</v>
      </c>
      <c r="P159" s="1">
        <f t="shared" si="25"/>
        <v>-8.5787473640477653E-3</v>
      </c>
      <c r="Q159" s="102">
        <f t="shared" si="26"/>
        <v>34453.889000000003</v>
      </c>
      <c r="R159" s="1">
        <f>+(P159-G159)^2</f>
        <v>6.8386158792277786E-4</v>
      </c>
      <c r="AA159" s="1">
        <v>11675</v>
      </c>
      <c r="AB159" s="1">
        <v>-0.14637999999831663</v>
      </c>
    </row>
    <row r="160" spans="1:28" x14ac:dyDescent="0.2">
      <c r="A160" s="33" t="s">
        <v>100</v>
      </c>
      <c r="B160" s="33"/>
      <c r="C160" s="34">
        <v>49472.396000000001</v>
      </c>
      <c r="D160" s="32"/>
      <c r="E160" s="1">
        <f t="shared" si="22"/>
        <v>-1779.9855555465422</v>
      </c>
      <c r="F160" s="1">
        <f t="shared" si="23"/>
        <v>-1780</v>
      </c>
      <c r="G160" s="1">
        <f t="shared" si="24"/>
        <v>2.457200000208104E-2</v>
      </c>
      <c r="I160" s="1">
        <f t="shared" si="20"/>
        <v>2.457200000208104E-2</v>
      </c>
      <c r="O160" s="1">
        <f t="shared" ca="1" si="27"/>
        <v>6.6510186448808118E-3</v>
      </c>
      <c r="P160" s="1">
        <f t="shared" si="25"/>
        <v>-8.5787473640477653E-3</v>
      </c>
      <c r="Q160" s="102">
        <f t="shared" si="26"/>
        <v>34453.896000000001</v>
      </c>
      <c r="R160" s="1">
        <f>+(P160-G160)^2</f>
        <v>1.0989720509328956E-3</v>
      </c>
      <c r="AA160" s="1">
        <v>11756</v>
      </c>
      <c r="AB160" s="1">
        <v>-0.14824559999397025</v>
      </c>
    </row>
    <row r="161" spans="1:28" x14ac:dyDescent="0.2">
      <c r="A161" s="33" t="s">
        <v>100</v>
      </c>
      <c r="B161" s="33"/>
      <c r="C161" s="34">
        <v>49472.4</v>
      </c>
      <c r="D161" s="32"/>
      <c r="E161" s="1">
        <f t="shared" si="22"/>
        <v>-1779.9832041785687</v>
      </c>
      <c r="F161" s="1">
        <f t="shared" si="23"/>
        <v>-1780</v>
      </c>
      <c r="G161" s="1">
        <f t="shared" si="24"/>
        <v>2.8572000002895948E-2</v>
      </c>
      <c r="I161" s="1">
        <f t="shared" si="20"/>
        <v>2.8572000002895948E-2</v>
      </c>
      <c r="O161" s="1">
        <f t="shared" ca="1" si="27"/>
        <v>6.6510186448808118E-3</v>
      </c>
      <c r="P161" s="1">
        <f t="shared" si="25"/>
        <v>-8.5787473640477653E-3</v>
      </c>
      <c r="Q161" s="102">
        <f t="shared" si="26"/>
        <v>34453.9</v>
      </c>
      <c r="R161" s="1">
        <f>+(P161-G161)^2</f>
        <v>1.380178029922475E-3</v>
      </c>
      <c r="AA161" s="1">
        <v>12119</v>
      </c>
      <c r="AB161" s="1">
        <v>-0.15835439999500522</v>
      </c>
    </row>
    <row r="162" spans="1:28" x14ac:dyDescent="0.2">
      <c r="A162" s="29" t="s">
        <v>102</v>
      </c>
      <c r="B162" s="30" t="s">
        <v>49</v>
      </c>
      <c r="C162" s="31">
        <v>49545.512000000002</v>
      </c>
      <c r="D162" s="32"/>
      <c r="E162" s="1">
        <f t="shared" si="22"/>
        <v>-1737.004900368423</v>
      </c>
      <c r="F162" s="1">
        <f t="shared" si="23"/>
        <v>-1737</v>
      </c>
      <c r="G162" s="1">
        <f t="shared" si="24"/>
        <v>-8.3362000004854053E-3</v>
      </c>
      <c r="I162" s="1">
        <f t="shared" si="20"/>
        <v>-8.3362000004854053E-3</v>
      </c>
      <c r="O162" s="1">
        <f t="shared" ca="1" si="27"/>
        <v>6.5151736440857387E-3</v>
      </c>
      <c r="P162" s="1">
        <f t="shared" si="25"/>
        <v>-8.2923979228496283E-3</v>
      </c>
      <c r="Q162" s="102">
        <f t="shared" si="26"/>
        <v>34527.012000000002</v>
      </c>
    </row>
    <row r="163" spans="1:28" x14ac:dyDescent="0.2">
      <c r="A163" s="33" t="s">
        <v>100</v>
      </c>
      <c r="B163" s="33"/>
      <c r="C163" s="34">
        <v>49545.512999999999</v>
      </c>
      <c r="D163" s="34"/>
      <c r="E163" s="1">
        <f t="shared" si="22"/>
        <v>-1737.0043125264319</v>
      </c>
      <c r="F163" s="1">
        <f t="shared" si="23"/>
        <v>-1737</v>
      </c>
      <c r="G163" s="1">
        <f t="shared" si="24"/>
        <v>-7.3362000039196573E-3</v>
      </c>
      <c r="I163" s="1">
        <f t="shared" si="20"/>
        <v>-7.3362000039196573E-3</v>
      </c>
      <c r="O163" s="1">
        <f t="shared" ca="1" si="27"/>
        <v>6.5151736440857387E-3</v>
      </c>
      <c r="P163" s="1">
        <f t="shared" si="25"/>
        <v>-8.2923979228496283E-3</v>
      </c>
      <c r="Q163" s="102">
        <f t="shared" si="26"/>
        <v>34527.012999999999</v>
      </c>
      <c r="R163" s="1">
        <f>+(P163-G163)^2</f>
        <v>9.1431446016600736E-7</v>
      </c>
    </row>
    <row r="164" spans="1:28" x14ac:dyDescent="0.2">
      <c r="A164" s="33" t="s">
        <v>100</v>
      </c>
      <c r="B164" s="33"/>
      <c r="C164" s="34">
        <v>49545.517999999996</v>
      </c>
      <c r="D164" s="34"/>
      <c r="E164" s="1">
        <f t="shared" si="22"/>
        <v>-1737.0013733164672</v>
      </c>
      <c r="F164" s="1">
        <f t="shared" si="23"/>
        <v>-1737</v>
      </c>
      <c r="G164" s="1">
        <f t="shared" si="24"/>
        <v>-2.3362000065390021E-3</v>
      </c>
      <c r="I164" s="1">
        <f t="shared" si="20"/>
        <v>-2.3362000065390021E-3</v>
      </c>
      <c r="O164" s="1">
        <f t="shared" ca="1" si="27"/>
        <v>6.5151736440857387E-3</v>
      </c>
      <c r="P164" s="1">
        <f t="shared" si="25"/>
        <v>-8.2923979228496283E-3</v>
      </c>
      <c r="Q164" s="102">
        <f t="shared" si="26"/>
        <v>34527.017999999996</v>
      </c>
      <c r="R164" s="1">
        <f>+(P164-G164)^2</f>
        <v>3.5476293618263048E-5</v>
      </c>
    </row>
    <row r="165" spans="1:28" x14ac:dyDescent="0.2">
      <c r="A165" s="34" t="s">
        <v>103</v>
      </c>
      <c r="B165" s="38"/>
      <c r="C165" s="34">
        <v>49545.521999999997</v>
      </c>
      <c r="D165" s="34" t="s">
        <v>37</v>
      </c>
      <c r="E165" s="1">
        <f t="shared" si="22"/>
        <v>-1736.9990219484937</v>
      </c>
      <c r="F165" s="1">
        <f t="shared" si="23"/>
        <v>-1737</v>
      </c>
      <c r="N165" s="20">
        <v>-9.5620000000053551E-2</v>
      </c>
      <c r="O165" s="1">
        <f t="shared" ca="1" si="27"/>
        <v>6.5151736440857387E-3</v>
      </c>
      <c r="P165" s="1">
        <f t="shared" si="25"/>
        <v>-8.2923979228496283E-3</v>
      </c>
      <c r="Q165" s="102">
        <f t="shared" si="26"/>
        <v>34527.021999999997</v>
      </c>
    </row>
    <row r="166" spans="1:28" x14ac:dyDescent="0.2">
      <c r="A166" s="34" t="s">
        <v>103</v>
      </c>
      <c r="B166" s="38"/>
      <c r="C166" s="34">
        <v>49567.637999999999</v>
      </c>
      <c r="D166" s="34" t="s">
        <v>37</v>
      </c>
      <c r="E166" s="1">
        <f t="shared" si="22"/>
        <v>-1723.9983084258813</v>
      </c>
      <c r="F166" s="1">
        <f t="shared" si="23"/>
        <v>-1724</v>
      </c>
      <c r="N166" s="20">
        <v>-9.4668799996725284E-2</v>
      </c>
      <c r="O166" s="1">
        <f t="shared" ca="1" si="27"/>
        <v>6.4741042252407163E-3</v>
      </c>
      <c r="P166" s="1">
        <f t="shared" si="25"/>
        <v>-8.2067494826042371E-3</v>
      </c>
      <c r="Q166" s="102">
        <f t="shared" si="26"/>
        <v>34549.137999999999</v>
      </c>
    </row>
    <row r="167" spans="1:28" x14ac:dyDescent="0.2">
      <c r="A167" s="33" t="s">
        <v>100</v>
      </c>
      <c r="B167" s="33"/>
      <c r="C167" s="34">
        <v>49569.319000000003</v>
      </c>
      <c r="D167" s="34"/>
      <c r="E167" s="1">
        <f t="shared" si="22"/>
        <v>-1723.0101460352337</v>
      </c>
      <c r="F167" s="1">
        <f t="shared" si="23"/>
        <v>-1723</v>
      </c>
      <c r="G167" s="1">
        <f t="shared" ref="G167:G172" si="28">+C167-(C$7+F167*C$8)</f>
        <v>-1.7259799999010283E-2</v>
      </c>
      <c r="I167" s="1">
        <f t="shared" ref="I167:I172" si="29">G167</f>
        <v>-1.7259799999010283E-2</v>
      </c>
      <c r="O167" s="1">
        <f t="shared" ca="1" si="27"/>
        <v>6.4709450391757135E-3</v>
      </c>
      <c r="P167" s="1">
        <f t="shared" si="25"/>
        <v>-8.2001788779901118E-3</v>
      </c>
      <c r="Q167" s="102">
        <f t="shared" si="26"/>
        <v>34550.819000000003</v>
      </c>
      <c r="R167" s="1">
        <f t="shared" ref="R167:R172" si="30">+(P167-G167)^2</f>
        <v>8.2076734856434796E-5</v>
      </c>
    </row>
    <row r="168" spans="1:28" x14ac:dyDescent="0.2">
      <c r="A168" s="33" t="s">
        <v>100</v>
      </c>
      <c r="B168" s="33"/>
      <c r="C168" s="34">
        <v>49569.341</v>
      </c>
      <c r="D168" s="34"/>
      <c r="E168" s="1">
        <f t="shared" si="22"/>
        <v>-1722.997213511384</v>
      </c>
      <c r="F168" s="1">
        <f t="shared" si="23"/>
        <v>-1723</v>
      </c>
      <c r="G168" s="1">
        <f t="shared" si="28"/>
        <v>4.7401999981957488E-3</v>
      </c>
      <c r="I168" s="1">
        <f t="shared" si="29"/>
        <v>4.7401999981957488E-3</v>
      </c>
      <c r="O168" s="1">
        <f t="shared" ca="1" si="27"/>
        <v>6.4709450391757135E-3</v>
      </c>
      <c r="P168" s="1">
        <f t="shared" si="25"/>
        <v>-8.2001788779901118E-3</v>
      </c>
      <c r="Q168" s="102">
        <f t="shared" si="26"/>
        <v>34550.841</v>
      </c>
      <c r="R168" s="1">
        <f t="shared" si="30"/>
        <v>1.6745340545923723E-4</v>
      </c>
    </row>
    <row r="169" spans="1:28" x14ac:dyDescent="0.2">
      <c r="A169" s="33" t="s">
        <v>100</v>
      </c>
      <c r="B169" s="33"/>
      <c r="C169" s="34">
        <v>49574.43</v>
      </c>
      <c r="D169" s="34"/>
      <c r="E169" s="1">
        <f t="shared" si="22"/>
        <v>-1720.005685607759</v>
      </c>
      <c r="F169" s="1">
        <f t="shared" si="23"/>
        <v>-1720</v>
      </c>
      <c r="G169" s="1">
        <f t="shared" si="28"/>
        <v>-9.6720000001369044E-3</v>
      </c>
      <c r="I169" s="1">
        <f t="shared" si="29"/>
        <v>-9.6720000001369044E-3</v>
      </c>
      <c r="O169" s="1">
        <f t="shared" ca="1" si="27"/>
        <v>6.4614674809807086E-3</v>
      </c>
      <c r="P169" s="1">
        <f t="shared" si="25"/>
        <v>-8.1804822672419189E-3</v>
      </c>
      <c r="Q169" s="102">
        <f t="shared" si="26"/>
        <v>34555.93</v>
      </c>
      <c r="R169" s="1">
        <f t="shared" si="30"/>
        <v>2.2246251475401975E-6</v>
      </c>
    </row>
    <row r="170" spans="1:28" x14ac:dyDescent="0.2">
      <c r="A170" s="33" t="s">
        <v>100</v>
      </c>
      <c r="B170" s="33"/>
      <c r="C170" s="34">
        <v>49574.432000000001</v>
      </c>
      <c r="D170" s="34"/>
      <c r="E170" s="1">
        <f t="shared" si="22"/>
        <v>-1720.0045099237723</v>
      </c>
      <c r="F170" s="1">
        <f t="shared" si="23"/>
        <v>-1720</v>
      </c>
      <c r="G170" s="1">
        <f t="shared" si="28"/>
        <v>-7.6719999997294508E-3</v>
      </c>
      <c r="I170" s="1">
        <f t="shared" si="29"/>
        <v>-7.6719999997294508E-3</v>
      </c>
      <c r="O170" s="1">
        <f t="shared" ca="1" si="27"/>
        <v>6.4614674809807086E-3</v>
      </c>
      <c r="P170" s="1">
        <f t="shared" si="25"/>
        <v>-8.1804822672419189E-3</v>
      </c>
      <c r="Q170" s="102">
        <f t="shared" si="26"/>
        <v>34555.932000000001</v>
      </c>
      <c r="R170" s="1">
        <f t="shared" si="30"/>
        <v>2.5855421637462117E-7</v>
      </c>
    </row>
    <row r="171" spans="1:28" x14ac:dyDescent="0.2">
      <c r="A171" s="33" t="s">
        <v>100</v>
      </c>
      <c r="B171" s="33"/>
      <c r="C171" s="34">
        <v>49574.445</v>
      </c>
      <c r="D171" s="34"/>
      <c r="E171" s="1">
        <f t="shared" si="22"/>
        <v>-1719.9968679778606</v>
      </c>
      <c r="F171" s="1">
        <f t="shared" si="23"/>
        <v>-1720</v>
      </c>
      <c r="G171" s="1">
        <f t="shared" si="28"/>
        <v>5.327999999281019E-3</v>
      </c>
      <c r="I171" s="1">
        <f t="shared" si="29"/>
        <v>5.327999999281019E-3</v>
      </c>
      <c r="O171" s="1">
        <f t="shared" ca="1" si="27"/>
        <v>6.4614674809807086E-3</v>
      </c>
      <c r="P171" s="1">
        <f t="shared" si="25"/>
        <v>-8.1804822672419189E-3</v>
      </c>
      <c r="Q171" s="102">
        <f t="shared" si="26"/>
        <v>34555.945</v>
      </c>
      <c r="R171" s="1">
        <f t="shared" si="30"/>
        <v>1.8247909314496468E-4</v>
      </c>
    </row>
    <row r="172" spans="1:28" x14ac:dyDescent="0.2">
      <c r="A172" s="33" t="s">
        <v>100</v>
      </c>
      <c r="B172" s="33"/>
      <c r="C172" s="34">
        <v>49574.446000000004</v>
      </c>
      <c r="D172" s="34"/>
      <c r="E172" s="1">
        <f t="shared" si="22"/>
        <v>-1719.9962801358652</v>
      </c>
      <c r="F172" s="1">
        <f t="shared" si="23"/>
        <v>-1720</v>
      </c>
      <c r="G172" s="1">
        <f t="shared" si="28"/>
        <v>6.3280000031227246E-3</v>
      </c>
      <c r="I172" s="1">
        <f t="shared" si="29"/>
        <v>6.3280000031227246E-3</v>
      </c>
      <c r="O172" s="1">
        <f t="shared" ca="1" si="27"/>
        <v>6.4614674809807086E-3</v>
      </c>
      <c r="P172" s="1">
        <f t="shared" si="25"/>
        <v>-8.1804822672419189E-3</v>
      </c>
      <c r="Q172" s="102">
        <f t="shared" si="26"/>
        <v>34555.946000000004</v>
      </c>
      <c r="R172" s="1">
        <f t="shared" si="30"/>
        <v>2.104960577894852E-4</v>
      </c>
    </row>
    <row r="173" spans="1:28" x14ac:dyDescent="0.2">
      <c r="A173" s="34" t="s">
        <v>103</v>
      </c>
      <c r="B173" s="38"/>
      <c r="C173" s="34">
        <v>49574.446000000004</v>
      </c>
      <c r="D173" s="34" t="s">
        <v>37</v>
      </c>
      <c r="E173" s="1">
        <f t="shared" si="22"/>
        <v>-1719.9962801358652</v>
      </c>
      <c r="F173" s="1">
        <f t="shared" si="23"/>
        <v>-1720</v>
      </c>
      <c r="N173" s="20">
        <v>-9.1299199993954971E-2</v>
      </c>
      <c r="O173" s="1">
        <f t="shared" ca="1" si="27"/>
        <v>6.4614674809807086E-3</v>
      </c>
      <c r="P173" s="1">
        <f t="shared" si="25"/>
        <v>-8.1804822672419189E-3</v>
      </c>
      <c r="Q173" s="102">
        <f t="shared" si="26"/>
        <v>34555.946000000004</v>
      </c>
    </row>
    <row r="174" spans="1:28" x14ac:dyDescent="0.2">
      <c r="A174" s="33" t="s">
        <v>100</v>
      </c>
      <c r="B174" s="33"/>
      <c r="C174" s="34">
        <v>49574.447</v>
      </c>
      <c r="D174" s="34"/>
      <c r="E174" s="1">
        <f t="shared" si="22"/>
        <v>-1719.9956922938738</v>
      </c>
      <c r="F174" s="1">
        <f t="shared" si="23"/>
        <v>-1720</v>
      </c>
      <c r="G174" s="1">
        <f>+C174-(C$7+F174*C$8)</f>
        <v>7.3279999996884726E-3</v>
      </c>
      <c r="I174" s="1">
        <f>G174</f>
        <v>7.3279999996884726E-3</v>
      </c>
      <c r="O174" s="1">
        <f t="shared" ca="1" si="27"/>
        <v>6.4614674809807086E-3</v>
      </c>
      <c r="P174" s="1">
        <f t="shared" si="25"/>
        <v>-8.1804822672419189E-3</v>
      </c>
      <c r="Q174" s="102">
        <f t="shared" si="26"/>
        <v>34555.947</v>
      </c>
      <c r="R174" s="1">
        <f>+(P174-G174)^2</f>
        <v>2.4051302222369441E-4</v>
      </c>
    </row>
    <row r="175" spans="1:28" x14ac:dyDescent="0.2">
      <c r="A175" s="33" t="s">
        <v>100</v>
      </c>
      <c r="B175" s="33"/>
      <c r="C175" s="34">
        <v>49574.453000000001</v>
      </c>
      <c r="D175" s="34"/>
      <c r="E175" s="1">
        <f t="shared" si="22"/>
        <v>-1719.9921652419137</v>
      </c>
      <c r="F175" s="1">
        <f t="shared" si="23"/>
        <v>-1720</v>
      </c>
      <c r="G175" s="1">
        <f>+C175-(C$7+F175*C$8)</f>
        <v>1.3328000000910833E-2</v>
      </c>
      <c r="I175" s="1">
        <f>G175</f>
        <v>1.3328000000910833E-2</v>
      </c>
      <c r="O175" s="1">
        <f t="shared" ca="1" si="27"/>
        <v>6.4614674809807086E-3</v>
      </c>
      <c r="P175" s="1">
        <f t="shared" si="25"/>
        <v>-8.1804822672419189E-3</v>
      </c>
      <c r="Q175" s="102">
        <f t="shared" si="26"/>
        <v>34555.953000000001</v>
      </c>
      <c r="R175" s="1">
        <f>+(P175-G175)^2</f>
        <v>4.6261480947944135E-4</v>
      </c>
    </row>
    <row r="176" spans="1:28" x14ac:dyDescent="0.2">
      <c r="A176" s="34" t="s">
        <v>103</v>
      </c>
      <c r="B176" s="38"/>
      <c r="C176" s="34">
        <v>49591.453999999998</v>
      </c>
      <c r="D176" s="34" t="s">
        <v>37</v>
      </c>
      <c r="E176" s="1">
        <f t="shared" si="22"/>
        <v>-1709.9982635147537</v>
      </c>
      <c r="F176" s="1">
        <f t="shared" si="23"/>
        <v>-1710</v>
      </c>
      <c r="N176" s="20">
        <v>-9.487519999674987E-2</v>
      </c>
      <c r="O176" s="1">
        <f t="shared" ca="1" si="27"/>
        <v>6.4298756203306912E-3</v>
      </c>
      <c r="P176" s="1">
        <f t="shared" si="25"/>
        <v>-8.1149915982682529E-3</v>
      </c>
      <c r="Q176" s="102">
        <f t="shared" si="26"/>
        <v>34572.953999999998</v>
      </c>
    </row>
    <row r="177" spans="1:18" x14ac:dyDescent="0.2">
      <c r="A177" s="34" t="s">
        <v>103</v>
      </c>
      <c r="B177" s="38"/>
      <c r="C177" s="34">
        <v>49620.366999999998</v>
      </c>
      <c r="D177" s="34" t="s">
        <v>37</v>
      </c>
      <c r="E177" s="1">
        <f t="shared" si="22"/>
        <v>-1693.0019879640543</v>
      </c>
      <c r="F177" s="1">
        <f t="shared" si="23"/>
        <v>-1693</v>
      </c>
      <c r="N177" s="20">
        <v>-0.10155439999653026</v>
      </c>
      <c r="O177" s="1">
        <f t="shared" ca="1" si="27"/>
        <v>6.3761694572256628E-3</v>
      </c>
      <c r="P177" s="1">
        <f t="shared" si="25"/>
        <v>-8.0042389793655022E-3</v>
      </c>
      <c r="Q177" s="102">
        <f t="shared" si="26"/>
        <v>34601.866999999998</v>
      </c>
    </row>
    <row r="178" spans="1:18" x14ac:dyDescent="0.2">
      <c r="A178" s="34" t="s">
        <v>103</v>
      </c>
      <c r="B178" s="38"/>
      <c r="C178" s="34">
        <v>49625.476000000002</v>
      </c>
      <c r="D178" s="34" t="s">
        <v>37</v>
      </c>
      <c r="E178" s="1">
        <f t="shared" si="22"/>
        <v>-1689.998703220562</v>
      </c>
      <c r="F178" s="1">
        <f t="shared" si="23"/>
        <v>-1690</v>
      </c>
      <c r="N178" s="20">
        <v>-9.602719999384135E-2</v>
      </c>
      <c r="O178" s="1">
        <f t="shared" ca="1" si="27"/>
        <v>6.3666918990306562E-3</v>
      </c>
      <c r="P178" s="1">
        <f t="shared" si="25"/>
        <v>-7.9847704150300472E-3</v>
      </c>
      <c r="Q178" s="102">
        <f t="shared" si="26"/>
        <v>34606.976000000002</v>
      </c>
    </row>
    <row r="179" spans="1:18" x14ac:dyDescent="0.2">
      <c r="A179" s="33" t="s">
        <v>87</v>
      </c>
      <c r="B179" s="33"/>
      <c r="C179" s="34">
        <v>49625.487000000001</v>
      </c>
      <c r="D179" s="34"/>
      <c r="E179" s="1">
        <f t="shared" si="22"/>
        <v>-1689.992236958637</v>
      </c>
      <c r="F179" s="1">
        <f t="shared" si="23"/>
        <v>-1690</v>
      </c>
      <c r="G179" s="1">
        <f>+C179-(C$7+F179*C$8)</f>
        <v>1.3206000003265217E-2</v>
      </c>
      <c r="I179" s="1">
        <f>G179</f>
        <v>1.3206000003265217E-2</v>
      </c>
      <c r="O179" s="1">
        <f t="shared" ca="1" si="27"/>
        <v>6.3666918990306562E-3</v>
      </c>
      <c r="P179" s="1">
        <f t="shared" si="25"/>
        <v>-7.9847704150300472E-3</v>
      </c>
      <c r="Q179" s="102">
        <f t="shared" si="26"/>
        <v>34606.987000000001</v>
      </c>
      <c r="R179" s="1">
        <f>+(P179-G179)^2</f>
        <v>4.4904875092089763E-4</v>
      </c>
    </row>
    <row r="180" spans="1:18" x14ac:dyDescent="0.2">
      <c r="A180" s="34" t="s">
        <v>103</v>
      </c>
      <c r="B180" s="38"/>
      <c r="C180" s="34">
        <v>49630.58</v>
      </c>
      <c r="D180" s="34" t="s">
        <v>37</v>
      </c>
      <c r="E180" s="1">
        <f t="shared" si="22"/>
        <v>-1686.9983576870386</v>
      </c>
      <c r="F180" s="1">
        <f t="shared" si="23"/>
        <v>-1687</v>
      </c>
      <c r="N180" s="20">
        <v>-9.5499999995809048E-2</v>
      </c>
      <c r="O180" s="1">
        <f t="shared" ca="1" si="27"/>
        <v>6.3572143408356513E-3</v>
      </c>
      <c r="P180" s="1">
        <f t="shared" si="25"/>
        <v>-7.9653246553358648E-3</v>
      </c>
      <c r="Q180" s="102">
        <f t="shared" si="26"/>
        <v>34612.080000000002</v>
      </c>
    </row>
    <row r="181" spans="1:18" x14ac:dyDescent="0.2">
      <c r="A181" s="34" t="s">
        <v>103</v>
      </c>
      <c r="B181" s="38"/>
      <c r="C181" s="34">
        <v>49659.497000000003</v>
      </c>
      <c r="D181" s="34" t="s">
        <v>37</v>
      </c>
      <c r="E181" s="1">
        <f t="shared" si="22"/>
        <v>-1669.9997307683657</v>
      </c>
      <c r="F181" s="1">
        <f t="shared" si="23"/>
        <v>-1670</v>
      </c>
      <c r="N181" s="20">
        <v>-9.8179199994774535E-2</v>
      </c>
      <c r="O181" s="1">
        <f t="shared" ca="1" si="27"/>
        <v>6.303508177730623E-3</v>
      </c>
      <c r="P181" s="1">
        <f t="shared" si="25"/>
        <v>-7.8555627714040014E-3</v>
      </c>
      <c r="Q181" s="102">
        <f t="shared" si="26"/>
        <v>34640.997000000003</v>
      </c>
    </row>
    <row r="182" spans="1:18" x14ac:dyDescent="0.2">
      <c r="A182" s="34" t="s">
        <v>103</v>
      </c>
      <c r="B182" s="38"/>
      <c r="C182" s="34">
        <v>49688.417000000001</v>
      </c>
      <c r="D182" s="34" t="s">
        <v>37</v>
      </c>
      <c r="E182" s="1">
        <f t="shared" si="22"/>
        <v>-1652.9993403237149</v>
      </c>
      <c r="F182" s="1">
        <f t="shared" si="23"/>
        <v>-1653</v>
      </c>
      <c r="N182" s="20">
        <v>-9.7858399996766821E-2</v>
      </c>
      <c r="O182" s="1">
        <f t="shared" ca="1" si="27"/>
        <v>6.2498020146255929E-3</v>
      </c>
      <c r="P182" s="1">
        <f t="shared" si="25"/>
        <v>-7.7465331698419269E-3</v>
      </c>
      <c r="Q182" s="102">
        <f t="shared" si="26"/>
        <v>34669.917000000001</v>
      </c>
    </row>
    <row r="183" spans="1:18" x14ac:dyDescent="0.2">
      <c r="A183" s="33" t="s">
        <v>104</v>
      </c>
      <c r="B183" s="33"/>
      <c r="C183" s="34">
        <v>49770.072200000002</v>
      </c>
      <c r="D183" s="34"/>
      <c r="E183" s="1">
        <f t="shared" si="22"/>
        <v>-1604.9989847968768</v>
      </c>
      <c r="F183" s="1">
        <f t="shared" si="23"/>
        <v>-1605</v>
      </c>
      <c r="G183" s="1">
        <f>+C183-(C$7+F183*C$8)</f>
        <v>1.7270000025746413E-3</v>
      </c>
      <c r="J183" s="1">
        <f>G183</f>
        <v>1.7270000025746413E-3</v>
      </c>
      <c r="O183" s="1">
        <f t="shared" ca="1" si="27"/>
        <v>6.098161083505511E-3</v>
      </c>
      <c r="P183" s="1">
        <f t="shared" si="25"/>
        <v>-7.4426376875658578E-3</v>
      </c>
      <c r="Q183" s="102">
        <f t="shared" si="26"/>
        <v>34751.572200000002</v>
      </c>
      <c r="R183" s="1">
        <f>+(P183-G183)^2</f>
        <v>8.4082255368445166E-5</v>
      </c>
    </row>
    <row r="184" spans="1:18" x14ac:dyDescent="0.2">
      <c r="A184" s="34" t="s">
        <v>103</v>
      </c>
      <c r="B184" s="38"/>
      <c r="C184" s="34">
        <v>49778.576000000001</v>
      </c>
      <c r="D184" s="34" t="s">
        <v>37</v>
      </c>
      <c r="E184" s="1">
        <f t="shared" si="22"/>
        <v>-1600.0000940547188</v>
      </c>
      <c r="F184" s="1">
        <f t="shared" si="23"/>
        <v>-1600</v>
      </c>
      <c r="N184" s="20">
        <v>-0.10021119999873918</v>
      </c>
      <c r="O184" s="1">
        <f t="shared" ca="1" si="27"/>
        <v>6.0823651531805023E-3</v>
      </c>
      <c r="P184" s="1">
        <f t="shared" si="25"/>
        <v>-7.4113176431586294E-3</v>
      </c>
      <c r="Q184" s="102">
        <f t="shared" si="26"/>
        <v>34760.076000000001</v>
      </c>
    </row>
    <row r="185" spans="1:18" x14ac:dyDescent="0.2">
      <c r="A185" s="34" t="s">
        <v>103</v>
      </c>
      <c r="B185" s="38"/>
      <c r="C185" s="34">
        <v>49785.368999999999</v>
      </c>
      <c r="D185" s="34" t="s">
        <v>37</v>
      </c>
      <c r="E185" s="1">
        <f t="shared" si="22"/>
        <v>-1596.0068833946052</v>
      </c>
      <c r="F185" s="1">
        <f t="shared" si="23"/>
        <v>-1596</v>
      </c>
      <c r="N185" s="20">
        <v>-0.11184159999538679</v>
      </c>
      <c r="O185" s="1">
        <f t="shared" ref="O185:O216" ca="1" si="31">+C$11+C$12*F185</f>
        <v>6.0697284089204946E-3</v>
      </c>
      <c r="P185" s="1">
        <f t="shared" si="25"/>
        <v>-7.3863072169153944E-3</v>
      </c>
      <c r="Q185" s="102">
        <f t="shared" si="26"/>
        <v>34766.868999999999</v>
      </c>
    </row>
    <row r="186" spans="1:18" x14ac:dyDescent="0.2">
      <c r="A186" s="34" t="s">
        <v>103</v>
      </c>
      <c r="B186" s="38"/>
      <c r="C186" s="34">
        <v>49843.237000000001</v>
      </c>
      <c r="D186" s="34" t="s">
        <v>37</v>
      </c>
      <c r="E186" s="1">
        <f t="shared" si="22"/>
        <v>-1561.9896429294893</v>
      </c>
      <c r="F186" s="1">
        <f t="shared" si="23"/>
        <v>-1562</v>
      </c>
      <c r="N186" s="20">
        <v>-8.3199999993667006E-2</v>
      </c>
      <c r="O186" s="1">
        <f t="shared" ca="1" si="31"/>
        <v>5.9623160827104362E-3</v>
      </c>
      <c r="P186" s="1">
        <f t="shared" si="25"/>
        <v>-7.1753554603215391E-3</v>
      </c>
      <c r="Q186" s="102">
        <f t="shared" si="26"/>
        <v>34824.737000000001</v>
      </c>
    </row>
    <row r="187" spans="1:18" x14ac:dyDescent="0.2">
      <c r="A187" s="34" t="s">
        <v>103</v>
      </c>
      <c r="B187" s="38"/>
      <c r="C187" s="34">
        <v>49853.421000000002</v>
      </c>
      <c r="D187" s="34" t="s">
        <v>37</v>
      </c>
      <c r="E187" s="1">
        <f t="shared" si="22"/>
        <v>-1556.0030600702792</v>
      </c>
      <c r="F187" s="1">
        <f t="shared" si="23"/>
        <v>-1556</v>
      </c>
      <c r="N187" s="20">
        <v>-0.10614559999521589</v>
      </c>
      <c r="O187" s="1">
        <f t="shared" ca="1" si="31"/>
        <v>5.9433609663204264E-3</v>
      </c>
      <c r="P187" s="1">
        <f t="shared" si="25"/>
        <v>-7.138432741629802E-3</v>
      </c>
      <c r="Q187" s="102">
        <f t="shared" si="26"/>
        <v>34834.921000000002</v>
      </c>
    </row>
    <row r="188" spans="1:18" x14ac:dyDescent="0.2">
      <c r="A188" s="34" t="s">
        <v>103</v>
      </c>
      <c r="B188" s="38"/>
      <c r="C188" s="34">
        <v>49909.567999999999</v>
      </c>
      <c r="D188" s="34" t="s">
        <v>37</v>
      </c>
      <c r="E188" s="1">
        <f t="shared" si="22"/>
        <v>-1522.9974956755411</v>
      </c>
      <c r="F188" s="1">
        <f t="shared" si="23"/>
        <v>-1523</v>
      </c>
      <c r="N188" s="20">
        <v>-9.7346399998059496E-2</v>
      </c>
      <c r="O188" s="1">
        <f t="shared" ca="1" si="31"/>
        <v>5.8391078261753691E-3</v>
      </c>
      <c r="P188" s="1">
        <f t="shared" si="25"/>
        <v>-6.9369883206763135E-3</v>
      </c>
      <c r="Q188" s="102">
        <f t="shared" si="26"/>
        <v>34891.067999999999</v>
      </c>
    </row>
    <row r="189" spans="1:18" x14ac:dyDescent="0.2">
      <c r="A189" s="29" t="s">
        <v>101</v>
      </c>
      <c r="B189" s="30" t="s">
        <v>49</v>
      </c>
      <c r="C189" s="31">
        <v>49933.387999999999</v>
      </c>
      <c r="D189" s="32"/>
      <c r="E189" s="1">
        <f t="shared" si="22"/>
        <v>-1508.9950993964401</v>
      </c>
      <c r="F189" s="1">
        <f t="shared" si="23"/>
        <v>-1509</v>
      </c>
      <c r="G189" s="1">
        <f>+C189-(C$7+F189*C$8)</f>
        <v>8.3365999962552451E-3</v>
      </c>
      <c r="I189" s="1">
        <f>G189</f>
        <v>8.3365999962552451E-3</v>
      </c>
      <c r="O189" s="1">
        <f t="shared" ca="1" si="31"/>
        <v>5.7948792212653456E-3</v>
      </c>
      <c r="P189" s="1">
        <f t="shared" si="25"/>
        <v>-6.8523606875118982E-3</v>
      </c>
      <c r="Q189" s="102">
        <f t="shared" si="26"/>
        <v>34914.887999999999</v>
      </c>
    </row>
    <row r="190" spans="1:18" x14ac:dyDescent="0.2">
      <c r="A190" s="29" t="s">
        <v>101</v>
      </c>
      <c r="B190" s="30" t="s">
        <v>49</v>
      </c>
      <c r="C190" s="31">
        <v>49933.404999999999</v>
      </c>
      <c r="D190" s="32"/>
      <c r="E190" s="1">
        <f t="shared" si="22"/>
        <v>-1508.9851060825551</v>
      </c>
      <c r="F190" s="1">
        <f t="shared" si="23"/>
        <v>-1509</v>
      </c>
      <c r="G190" s="1">
        <f>+C190-(C$7+F190*C$8)</f>
        <v>2.5336599996080622E-2</v>
      </c>
      <c r="I190" s="1">
        <f>G190</f>
        <v>2.5336599996080622E-2</v>
      </c>
      <c r="O190" s="1">
        <f t="shared" ca="1" si="31"/>
        <v>5.7948792212653456E-3</v>
      </c>
      <c r="P190" s="1">
        <f t="shared" si="25"/>
        <v>-6.8523606875118982E-3</v>
      </c>
      <c r="Q190" s="102">
        <f t="shared" si="26"/>
        <v>34914.904999999999</v>
      </c>
    </row>
    <row r="191" spans="1:18" x14ac:dyDescent="0.2">
      <c r="A191" s="29" t="s">
        <v>101</v>
      </c>
      <c r="B191" s="30" t="s">
        <v>49</v>
      </c>
      <c r="C191" s="31">
        <v>49977.635000000002</v>
      </c>
      <c r="D191" s="32"/>
      <c r="E191" s="1">
        <f t="shared" si="22"/>
        <v>-1482.9848547213169</v>
      </c>
      <c r="F191" s="1">
        <f t="shared" si="23"/>
        <v>-1483</v>
      </c>
      <c r="G191" s="1">
        <f>+C191-(C$7+F191*C$8)</f>
        <v>2.5764199999684934E-2</v>
      </c>
      <c r="I191" s="1">
        <f>G191</f>
        <v>2.5764199999684934E-2</v>
      </c>
      <c r="O191" s="1">
        <f t="shared" ca="1" si="31"/>
        <v>5.7127403835753009E-3</v>
      </c>
      <c r="P191" s="1">
        <f t="shared" si="25"/>
        <v>-6.6965126845595115E-3</v>
      </c>
      <c r="Q191" s="102">
        <f t="shared" si="26"/>
        <v>34959.135000000002</v>
      </c>
    </row>
    <row r="192" spans="1:18" x14ac:dyDescent="0.2">
      <c r="A192" s="34" t="s">
        <v>103</v>
      </c>
      <c r="B192" s="38"/>
      <c r="C192" s="34">
        <v>49989.535000000003</v>
      </c>
      <c r="D192" s="34" t="s">
        <v>37</v>
      </c>
      <c r="E192" s="1">
        <f t="shared" si="22"/>
        <v>-1475.989535001698</v>
      </c>
      <c r="F192" s="1">
        <f t="shared" si="23"/>
        <v>-1476</v>
      </c>
      <c r="N192" s="20">
        <v>-8.4753599992836826E-2</v>
      </c>
      <c r="O192" s="1">
        <f t="shared" ca="1" si="31"/>
        <v>5.6906260811202883E-3</v>
      </c>
      <c r="P192" s="1">
        <f t="shared" si="25"/>
        <v>-6.6548462664045727E-3</v>
      </c>
      <c r="Q192" s="102">
        <f t="shared" si="26"/>
        <v>34971.035000000003</v>
      </c>
    </row>
    <row r="193" spans="1:18" x14ac:dyDescent="0.2">
      <c r="A193" s="34" t="s">
        <v>103</v>
      </c>
      <c r="B193" s="38"/>
      <c r="C193" s="34">
        <v>50013.334999999999</v>
      </c>
      <c r="D193" s="34" t="s">
        <v>37</v>
      </c>
      <c r="E193" s="1">
        <f t="shared" si="22"/>
        <v>-1461.998895562464</v>
      </c>
      <c r="F193" s="1">
        <f t="shared" si="23"/>
        <v>-1462</v>
      </c>
      <c r="N193" s="20">
        <v>-0.10095999999612104</v>
      </c>
      <c r="O193" s="1">
        <f t="shared" ca="1" si="31"/>
        <v>5.6463974762102631E-3</v>
      </c>
      <c r="P193" s="1">
        <f t="shared" si="25"/>
        <v>-6.571885905902167E-3</v>
      </c>
      <c r="Q193" s="102">
        <f t="shared" si="26"/>
        <v>34994.834999999999</v>
      </c>
    </row>
    <row r="194" spans="1:18" x14ac:dyDescent="0.2">
      <c r="A194" s="29" t="s">
        <v>105</v>
      </c>
      <c r="B194" s="30" t="s">
        <v>49</v>
      </c>
      <c r="C194" s="31">
        <v>50151.123</v>
      </c>
      <c r="D194" s="32"/>
      <c r="E194" s="1">
        <f t="shared" si="22"/>
        <v>-1381.0013229971908</v>
      </c>
      <c r="F194" s="1">
        <f t="shared" si="23"/>
        <v>-1381</v>
      </c>
      <c r="G194" s="1">
        <f t="shared" ref="G194:G225" si="32">+C194-(C$7+F194*C$8)</f>
        <v>-2.2506000022985972E-3</v>
      </c>
      <c r="I194" s="1">
        <f>G194</f>
        <v>-2.2506000022985972E-3</v>
      </c>
      <c r="O194" s="1">
        <f t="shared" ca="1" si="31"/>
        <v>5.3905034049451239E-3</v>
      </c>
      <c r="P194" s="1">
        <f t="shared" si="25"/>
        <v>-6.1016499471398793E-3</v>
      </c>
      <c r="Q194" s="102">
        <f t="shared" si="26"/>
        <v>35132.623</v>
      </c>
    </row>
    <row r="195" spans="1:18" x14ac:dyDescent="0.2">
      <c r="A195" s="29" t="s">
        <v>101</v>
      </c>
      <c r="B195" s="30" t="s">
        <v>49</v>
      </c>
      <c r="C195" s="31">
        <v>50314.438999999998</v>
      </c>
      <c r="D195" s="32"/>
      <c r="E195" s="1">
        <f t="shared" si="22"/>
        <v>-1284.9973200283541</v>
      </c>
      <c r="F195" s="1">
        <f t="shared" si="23"/>
        <v>-1285</v>
      </c>
      <c r="G195" s="1">
        <f t="shared" si="32"/>
        <v>4.5590000008814968E-3</v>
      </c>
      <c r="I195" s="1">
        <f>G195</f>
        <v>4.5590000008814968E-3</v>
      </c>
      <c r="O195" s="1">
        <f t="shared" ca="1" si="31"/>
        <v>5.0872215427049585E-3</v>
      </c>
      <c r="P195" s="1">
        <f t="shared" si="25"/>
        <v>-5.5658608366358107E-3</v>
      </c>
      <c r="Q195" s="102">
        <f t="shared" si="26"/>
        <v>35295.938999999998</v>
      </c>
    </row>
    <row r="196" spans="1:18" x14ac:dyDescent="0.2">
      <c r="A196" s="29" t="s">
        <v>105</v>
      </c>
      <c r="B196" s="30" t="s">
        <v>49</v>
      </c>
      <c r="C196" s="31">
        <v>50387.591</v>
      </c>
      <c r="D196" s="32"/>
      <c r="E196" s="1">
        <f t="shared" si="22"/>
        <v>-1241.9955025384784</v>
      </c>
      <c r="F196" s="1">
        <f t="shared" si="23"/>
        <v>-1242</v>
      </c>
      <c r="G196" s="1">
        <f t="shared" si="32"/>
        <v>7.6507999983732589E-3</v>
      </c>
      <c r="I196" s="1">
        <f>G196</f>
        <v>7.6507999983732589E-3</v>
      </c>
      <c r="O196" s="1">
        <f t="shared" ca="1" si="31"/>
        <v>4.9513765419098837E-3</v>
      </c>
      <c r="P196" s="1">
        <f t="shared" si="25"/>
        <v>-5.3334443720499036E-3</v>
      </c>
      <c r="Q196" s="102">
        <f t="shared" si="26"/>
        <v>35369.091</v>
      </c>
    </row>
    <row r="197" spans="1:18" x14ac:dyDescent="0.2">
      <c r="A197" s="29" t="s">
        <v>101</v>
      </c>
      <c r="B197" s="30" t="s">
        <v>89</v>
      </c>
      <c r="C197" s="31">
        <v>50410.5766</v>
      </c>
      <c r="D197" s="32"/>
      <c r="E197" s="1">
        <f t="shared" si="22"/>
        <v>-1228.4836016185409</v>
      </c>
      <c r="F197" s="1">
        <f t="shared" si="23"/>
        <v>-1228.5</v>
      </c>
      <c r="G197" s="1">
        <f t="shared" si="32"/>
        <v>2.7895899998839013E-2</v>
      </c>
      <c r="J197" s="1">
        <f>G197</f>
        <v>2.7895899998839013E-2</v>
      </c>
      <c r="O197" s="1">
        <f t="shared" ca="1" si="31"/>
        <v>4.9087275300323616E-3</v>
      </c>
      <c r="P197" s="1">
        <f t="shared" si="25"/>
        <v>-5.2614427589120208E-3</v>
      </c>
      <c r="Q197" s="102">
        <f t="shared" si="26"/>
        <v>35392.0766</v>
      </c>
    </row>
    <row r="198" spans="1:18" x14ac:dyDescent="0.2">
      <c r="A198" s="33" t="s">
        <v>104</v>
      </c>
      <c r="B198" s="33"/>
      <c r="C198" s="34">
        <v>50464.131000000001</v>
      </c>
      <c r="D198" s="34" t="s">
        <v>106</v>
      </c>
      <c r="E198" s="1">
        <f t="shared" si="22"/>
        <v>-1197.0020763754883</v>
      </c>
      <c r="F198" s="1">
        <f t="shared" si="23"/>
        <v>-1197</v>
      </c>
      <c r="G198" s="1">
        <f t="shared" si="32"/>
        <v>-3.5321999966981821E-3</v>
      </c>
      <c r="J198" s="1">
        <f>G198</f>
        <v>-3.5321999966981821E-3</v>
      </c>
      <c r="O198" s="1">
        <f t="shared" ca="1" si="31"/>
        <v>4.8092131689848067E-3</v>
      </c>
      <c r="P198" s="1">
        <f t="shared" si="25"/>
        <v>-5.0952348604239289E-3</v>
      </c>
      <c r="Q198" s="102">
        <f t="shared" si="26"/>
        <v>35445.631000000001</v>
      </c>
      <c r="R198" s="1">
        <f>+(P198-G198)^2</f>
        <v>2.4430779852221636E-6</v>
      </c>
    </row>
    <row r="199" spans="1:18" x14ac:dyDescent="0.2">
      <c r="A199" s="33" t="s">
        <v>104</v>
      </c>
      <c r="B199" s="33"/>
      <c r="C199" s="34">
        <v>50487.946000000004</v>
      </c>
      <c r="D199" s="34"/>
      <c r="E199" s="1">
        <f t="shared" si="22"/>
        <v>-1183.0026193063518</v>
      </c>
      <c r="F199" s="1">
        <f t="shared" si="23"/>
        <v>-1183</v>
      </c>
      <c r="G199" s="1">
        <f t="shared" si="32"/>
        <v>-4.4558000008692034E-3</v>
      </c>
      <c r="J199" s="1">
        <f>G199</f>
        <v>-4.4558000008692034E-3</v>
      </c>
      <c r="O199" s="1">
        <f t="shared" ca="1" si="31"/>
        <v>4.7649845640747833E-3</v>
      </c>
      <c r="P199" s="1">
        <f t="shared" si="25"/>
        <v>-5.0221717142342956E-3</v>
      </c>
      <c r="Q199" s="102">
        <f t="shared" si="26"/>
        <v>35469.446000000004</v>
      </c>
      <c r="R199" s="1">
        <f>+(P199-G199)^2</f>
        <v>3.2077691770011019E-7</v>
      </c>
    </row>
    <row r="200" spans="1:18" x14ac:dyDescent="0.2">
      <c r="A200" s="29" t="s">
        <v>105</v>
      </c>
      <c r="B200" s="30" t="s">
        <v>49</v>
      </c>
      <c r="C200" s="31">
        <v>50523.677000000003</v>
      </c>
      <c r="D200" s="32"/>
      <c r="E200" s="1">
        <f t="shared" si="22"/>
        <v>-1161.9984370457069</v>
      </c>
      <c r="F200" s="1">
        <f t="shared" si="23"/>
        <v>-1162</v>
      </c>
      <c r="G200" s="1">
        <f t="shared" si="32"/>
        <v>2.6588000037008896E-3</v>
      </c>
      <c r="I200" s="1">
        <f>G200</f>
        <v>2.6588000037008896E-3</v>
      </c>
      <c r="O200" s="1">
        <f t="shared" ca="1" si="31"/>
        <v>4.6986416567097464E-3</v>
      </c>
      <c r="P200" s="1">
        <f t="shared" si="25"/>
        <v>-4.9135081844685199E-3</v>
      </c>
      <c r="Q200" s="102">
        <f t="shared" si="26"/>
        <v>35505.177000000003</v>
      </c>
    </row>
    <row r="201" spans="1:18" x14ac:dyDescent="0.2">
      <c r="A201" s="29" t="s">
        <v>101</v>
      </c>
      <c r="B201" s="30" t="s">
        <v>49</v>
      </c>
      <c r="C201" s="31">
        <v>50855.390299999999</v>
      </c>
      <c r="D201" s="32"/>
      <c r="E201" s="1">
        <f t="shared" si="22"/>
        <v>-967.00342958775798</v>
      </c>
      <c r="F201" s="1">
        <f t="shared" si="23"/>
        <v>-967</v>
      </c>
      <c r="G201" s="1">
        <f t="shared" si="32"/>
        <v>-5.834200004755985E-3</v>
      </c>
      <c r="J201" s="1">
        <f>G201</f>
        <v>-5.834200004755985E-3</v>
      </c>
      <c r="O201" s="1">
        <f t="shared" ca="1" si="31"/>
        <v>4.0826003740344098E-3</v>
      </c>
      <c r="P201" s="1">
        <f t="shared" si="25"/>
        <v>-3.9578525543667075E-3</v>
      </c>
      <c r="Q201" s="102">
        <f t="shared" si="26"/>
        <v>35836.890299999999</v>
      </c>
    </row>
    <row r="202" spans="1:18" x14ac:dyDescent="0.2">
      <c r="A202" s="33" t="s">
        <v>104</v>
      </c>
      <c r="B202" s="33"/>
      <c r="C202" s="34">
        <v>50857.086600000002</v>
      </c>
      <c r="D202" s="34"/>
      <c r="E202" s="1">
        <f t="shared" si="22"/>
        <v>-966.00627321461411</v>
      </c>
      <c r="F202" s="1">
        <f t="shared" si="23"/>
        <v>-966</v>
      </c>
      <c r="G202" s="1">
        <f t="shared" si="32"/>
        <v>-1.0671600000932813E-2</v>
      </c>
      <c r="J202" s="1">
        <f>G202</f>
        <v>-1.0671600000932813E-2</v>
      </c>
      <c r="O202" s="1">
        <f t="shared" ca="1" si="31"/>
        <v>4.0794411879694088E-3</v>
      </c>
      <c r="P202" s="1">
        <f t="shared" si="25"/>
        <v>-3.9532000734686015E-3</v>
      </c>
      <c r="Q202" s="102">
        <f t="shared" si="26"/>
        <v>35838.586600000002</v>
      </c>
      <c r="R202" s="1">
        <f>+(P202-G202)^2</f>
        <v>4.513689758535112E-5</v>
      </c>
    </row>
    <row r="203" spans="1:18" x14ac:dyDescent="0.2">
      <c r="A203" s="29" t="s">
        <v>105</v>
      </c>
      <c r="B203" s="30" t="s">
        <v>49</v>
      </c>
      <c r="C203" s="31">
        <v>50921.750999999997</v>
      </c>
      <c r="D203" s="32"/>
      <c r="E203" s="1">
        <f t="shared" si="22"/>
        <v>-927.99382342661102</v>
      </c>
      <c r="F203" s="1">
        <f t="shared" si="23"/>
        <v>-928</v>
      </c>
      <c r="G203" s="1">
        <f t="shared" si="32"/>
        <v>1.0507199993298855E-2</v>
      </c>
      <c r="I203" s="1">
        <f>G203</f>
        <v>1.0507199993298855E-2</v>
      </c>
      <c r="O203" s="1">
        <f t="shared" ca="1" si="31"/>
        <v>3.9593921174993427E-3</v>
      </c>
      <c r="P203" s="1">
        <f t="shared" si="25"/>
        <v>-3.7782833814720956E-3</v>
      </c>
      <c r="Q203" s="102">
        <f t="shared" si="26"/>
        <v>35903.250999999997</v>
      </c>
    </row>
    <row r="204" spans="1:18" x14ac:dyDescent="0.2">
      <c r="A204" s="29" t="s">
        <v>105</v>
      </c>
      <c r="B204" s="30" t="s">
        <v>49</v>
      </c>
      <c r="C204" s="31">
        <v>50950.667999999998</v>
      </c>
      <c r="D204" s="32"/>
      <c r="E204" s="1">
        <f t="shared" si="22"/>
        <v>-910.99519650793809</v>
      </c>
      <c r="F204" s="1">
        <f t="shared" si="23"/>
        <v>-911</v>
      </c>
      <c r="G204" s="1">
        <f t="shared" si="32"/>
        <v>8.1713999970816076E-3</v>
      </c>
      <c r="I204" s="1">
        <f>G204</f>
        <v>8.1713999970816076E-3</v>
      </c>
      <c r="O204" s="1">
        <f t="shared" ca="1" si="31"/>
        <v>3.9056859543943135E-3</v>
      </c>
      <c r="P204" s="1">
        <f t="shared" si="25"/>
        <v>-3.7012157515795849E-3</v>
      </c>
      <c r="Q204" s="102">
        <f t="shared" si="26"/>
        <v>35932.167999999998</v>
      </c>
    </row>
    <row r="205" spans="1:18" x14ac:dyDescent="0.2">
      <c r="A205" s="29" t="s">
        <v>107</v>
      </c>
      <c r="B205" s="30" t="s">
        <v>49</v>
      </c>
      <c r="C205" s="31">
        <v>50957.446000000004</v>
      </c>
      <c r="D205" s="32"/>
      <c r="E205" s="1">
        <f t="shared" si="22"/>
        <v>-907.01080347771858</v>
      </c>
      <c r="F205" s="1">
        <f t="shared" si="23"/>
        <v>-907</v>
      </c>
      <c r="G205" s="1">
        <f t="shared" si="32"/>
        <v>-1.8378199994913302E-2</v>
      </c>
      <c r="I205" s="1">
        <f>G205</f>
        <v>-1.8378199994913302E-2</v>
      </c>
      <c r="O205" s="1">
        <f t="shared" ca="1" si="31"/>
        <v>3.8930492101343066E-3</v>
      </c>
      <c r="P205" s="1">
        <f t="shared" si="25"/>
        <v>-3.6831886132641543E-3</v>
      </c>
      <c r="Q205" s="102">
        <f t="shared" si="26"/>
        <v>35938.946000000004</v>
      </c>
    </row>
    <row r="206" spans="1:18" x14ac:dyDescent="0.2">
      <c r="A206" s="29" t="s">
        <v>105</v>
      </c>
      <c r="B206" s="30" t="s">
        <v>49</v>
      </c>
      <c r="C206" s="31">
        <v>50984.696000000004</v>
      </c>
      <c r="D206" s="32"/>
      <c r="E206" s="1">
        <f t="shared" si="22"/>
        <v>-890.99210916178617</v>
      </c>
      <c r="F206" s="1">
        <f t="shared" si="23"/>
        <v>-891</v>
      </c>
      <c r="G206" s="1">
        <f t="shared" si="32"/>
        <v>1.342339999973774E-2</v>
      </c>
      <c r="I206" s="1">
        <f>G206</f>
        <v>1.342339999973774E-2</v>
      </c>
      <c r="O206" s="1">
        <f t="shared" ca="1" si="31"/>
        <v>3.8425022330942794E-3</v>
      </c>
      <c r="P206" s="1">
        <f t="shared" si="25"/>
        <v>-3.6114854758472945E-3</v>
      </c>
      <c r="Q206" s="102">
        <f t="shared" si="26"/>
        <v>35966.196000000004</v>
      </c>
    </row>
    <row r="207" spans="1:18" x14ac:dyDescent="0.2">
      <c r="A207" s="29" t="s">
        <v>105</v>
      </c>
      <c r="B207" s="30" t="s">
        <v>49</v>
      </c>
      <c r="C207" s="31">
        <v>51110.567999999999</v>
      </c>
      <c r="D207" s="32"/>
      <c r="E207" s="1">
        <f t="shared" si="22"/>
        <v>-816.99926178802571</v>
      </c>
      <c r="F207" s="1">
        <f t="shared" si="23"/>
        <v>-817</v>
      </c>
      <c r="G207" s="1">
        <f t="shared" si="32"/>
        <v>1.2558000016724691E-3</v>
      </c>
      <c r="I207" s="1">
        <f>G207</f>
        <v>1.2558000016724691E-3</v>
      </c>
      <c r="O207" s="1">
        <f t="shared" ca="1" si="31"/>
        <v>3.6087224642841515E-3</v>
      </c>
      <c r="P207" s="1">
        <f t="shared" si="25"/>
        <v>-3.2882961825655768E-3</v>
      </c>
      <c r="Q207" s="102">
        <f t="shared" si="26"/>
        <v>36092.067999999999</v>
      </c>
    </row>
    <row r="208" spans="1:18" x14ac:dyDescent="0.2">
      <c r="A208" s="33" t="s">
        <v>108</v>
      </c>
      <c r="B208" s="33"/>
      <c r="C208" s="34">
        <v>51151.394999999997</v>
      </c>
      <c r="D208" s="34"/>
      <c r="E208" s="1">
        <f t="shared" si="22"/>
        <v>-792.99943672980442</v>
      </c>
      <c r="F208" s="1">
        <f t="shared" si="23"/>
        <v>-793</v>
      </c>
      <c r="G208" s="1">
        <f t="shared" si="32"/>
        <v>9.5819999842206016E-4</v>
      </c>
      <c r="J208" s="1">
        <f>G208</f>
        <v>9.5819999842206016E-4</v>
      </c>
      <c r="O208" s="1">
        <f t="shared" ca="1" si="31"/>
        <v>3.5329019987241101E-3</v>
      </c>
      <c r="P208" s="1">
        <f t="shared" si="25"/>
        <v>-3.1864578398528879E-3</v>
      </c>
      <c r="Q208" s="102">
        <f t="shared" si="26"/>
        <v>36132.894999999997</v>
      </c>
      <c r="R208" s="1">
        <f>+(P208-G208)^2</f>
        <v>1.7178188596373965E-5</v>
      </c>
    </row>
    <row r="209" spans="1:17" x14ac:dyDescent="0.2">
      <c r="A209" s="29" t="s">
        <v>107</v>
      </c>
      <c r="B209" s="30" t="s">
        <v>49</v>
      </c>
      <c r="C209" s="31">
        <v>51185.404999999999</v>
      </c>
      <c r="D209" s="32"/>
      <c r="E209" s="1">
        <f t="shared" si="22"/>
        <v>-773.00693053953307</v>
      </c>
      <c r="F209" s="1">
        <f t="shared" si="23"/>
        <v>-773</v>
      </c>
      <c r="G209" s="1">
        <f t="shared" si="32"/>
        <v>-1.178980000258889E-2</v>
      </c>
      <c r="I209" s="1">
        <f>G209</f>
        <v>-1.178980000258889E-2</v>
      </c>
      <c r="O209" s="1">
        <f t="shared" ca="1" si="31"/>
        <v>3.4697182774240756E-3</v>
      </c>
      <c r="P209" s="1">
        <f t="shared" si="25"/>
        <v>-3.1027074478323594E-3</v>
      </c>
      <c r="Q209" s="102">
        <f t="shared" si="26"/>
        <v>36166.904999999999</v>
      </c>
    </row>
    <row r="210" spans="1:17" x14ac:dyDescent="0.2">
      <c r="A210" s="29" t="s">
        <v>107</v>
      </c>
      <c r="B210" s="30" t="s">
        <v>49</v>
      </c>
      <c r="C210" s="31">
        <v>51197.305999999997</v>
      </c>
      <c r="D210" s="32"/>
      <c r="E210" s="1">
        <f t="shared" si="22"/>
        <v>-766.01102297792283</v>
      </c>
      <c r="F210" s="1">
        <f t="shared" si="23"/>
        <v>-766</v>
      </c>
      <c r="G210" s="1">
        <f t="shared" si="32"/>
        <v>-1.8751600000541657E-2</v>
      </c>
      <c r="I210" s="1">
        <f>G210</f>
        <v>-1.8751600000541657E-2</v>
      </c>
      <c r="O210" s="1">
        <f t="shared" ca="1" si="31"/>
        <v>3.4476039749690634E-3</v>
      </c>
      <c r="P210" s="1">
        <f t="shared" si="25"/>
        <v>-3.0736342593585485E-3</v>
      </c>
      <c r="Q210" s="102">
        <f t="shared" si="26"/>
        <v>36178.805999999997</v>
      </c>
    </row>
    <row r="211" spans="1:17" x14ac:dyDescent="0.2">
      <c r="A211" s="29" t="s">
        <v>105</v>
      </c>
      <c r="B211" s="30" t="s">
        <v>49</v>
      </c>
      <c r="C211" s="31">
        <v>51282.351000000002</v>
      </c>
      <c r="D211" s="32"/>
      <c r="E211" s="1">
        <f t="shared" si="22"/>
        <v>-716.01800066237934</v>
      </c>
      <c r="F211" s="1">
        <f t="shared" si="23"/>
        <v>-716</v>
      </c>
      <c r="G211" s="1">
        <f t="shared" si="32"/>
        <v>-3.0621599995356519E-2</v>
      </c>
      <c r="I211" s="1">
        <f>G211</f>
        <v>-3.0621599995356519E-2</v>
      </c>
      <c r="O211" s="1">
        <f t="shared" ca="1" si="31"/>
        <v>3.2896446717189773E-3</v>
      </c>
      <c r="P211" s="1">
        <f t="shared" si="25"/>
        <v>-2.8695793622710839E-3</v>
      </c>
      <c r="Q211" s="102">
        <f t="shared" si="26"/>
        <v>36263.851000000002</v>
      </c>
    </row>
    <row r="212" spans="1:17" x14ac:dyDescent="0.2">
      <c r="A212" s="29" t="s">
        <v>101</v>
      </c>
      <c r="B212" s="30" t="s">
        <v>49</v>
      </c>
      <c r="C212" s="31">
        <v>51316.424099999997</v>
      </c>
      <c r="D212" s="32"/>
      <c r="E212" s="1">
        <f t="shared" si="22"/>
        <v>-695.98840164233889</v>
      </c>
      <c r="F212" s="1">
        <f t="shared" si="23"/>
        <v>-696</v>
      </c>
      <c r="G212" s="1">
        <f t="shared" si="32"/>
        <v>1.9730399995751213E-2</v>
      </c>
      <c r="J212" s="1">
        <f>G212</f>
        <v>1.9730399995751213E-2</v>
      </c>
      <c r="O212" s="1">
        <f t="shared" ca="1" si="31"/>
        <v>3.2264609504189428E-3</v>
      </c>
      <c r="P212" s="1">
        <f t="shared" si="25"/>
        <v>-2.7897310977573835E-3</v>
      </c>
      <c r="Q212" s="102">
        <f t="shared" si="26"/>
        <v>36297.924099999997</v>
      </c>
    </row>
    <row r="213" spans="1:17" x14ac:dyDescent="0.2">
      <c r="A213" s="29" t="s">
        <v>105</v>
      </c>
      <c r="B213" s="30" t="s">
        <v>49</v>
      </c>
      <c r="C213" s="31">
        <v>51411.667000000001</v>
      </c>
      <c r="D213" s="32"/>
      <c r="E213" s="1">
        <f t="shared" ref="E213:E268" si="33">+(C213-C$7)/C$8</f>
        <v>-640.00062546388051</v>
      </c>
      <c r="F213" s="1">
        <f t="shared" ref="F213:F269" si="34">ROUND(2*E213,0)/2</f>
        <v>-640</v>
      </c>
      <c r="G213" s="1">
        <f t="shared" si="32"/>
        <v>-1.0639999964041635E-3</v>
      </c>
      <c r="I213" s="1">
        <f t="shared" ref="I213:I224" si="35">G213</f>
        <v>-1.0639999964041635E-3</v>
      </c>
      <c r="O213" s="1">
        <f t="shared" ca="1" si="31"/>
        <v>3.0495465307788464E-3</v>
      </c>
      <c r="P213" s="1">
        <f t="shared" ref="P213:P268" si="36">+D$11+D$12*F213+D$13*F213^2</f>
        <v>-2.5715479878557308E-3</v>
      </c>
      <c r="Q213" s="102">
        <f t="shared" ref="Q213:Q268" si="37">+C213-15018.5</f>
        <v>36393.167000000001</v>
      </c>
    </row>
    <row r="214" spans="1:17" x14ac:dyDescent="0.2">
      <c r="A214" s="29" t="s">
        <v>105</v>
      </c>
      <c r="B214" s="30" t="s">
        <v>49</v>
      </c>
      <c r="C214" s="31">
        <v>51411.684000000001</v>
      </c>
      <c r="D214" s="32"/>
      <c r="E214" s="1">
        <f t="shared" si="33"/>
        <v>-639.99063214999535</v>
      </c>
      <c r="F214" s="1">
        <f t="shared" si="34"/>
        <v>-640</v>
      </c>
      <c r="G214" s="1">
        <f t="shared" si="32"/>
        <v>1.5936000003421213E-2</v>
      </c>
      <c r="I214" s="1">
        <f t="shared" si="35"/>
        <v>1.5936000003421213E-2</v>
      </c>
      <c r="O214" s="1">
        <f t="shared" ca="1" si="31"/>
        <v>3.0495465307788464E-3</v>
      </c>
      <c r="P214" s="1">
        <f t="shared" si="36"/>
        <v>-2.5715479878557308E-3</v>
      </c>
      <c r="Q214" s="102">
        <f t="shared" si="37"/>
        <v>36393.184000000001</v>
      </c>
    </row>
    <row r="215" spans="1:17" x14ac:dyDescent="0.2">
      <c r="A215" s="29" t="s">
        <v>109</v>
      </c>
      <c r="B215" s="30" t="s">
        <v>49</v>
      </c>
      <c r="C215" s="31">
        <v>51413.364000000001</v>
      </c>
      <c r="D215" s="32"/>
      <c r="E215" s="1">
        <f t="shared" si="33"/>
        <v>-639.00305760134324</v>
      </c>
      <c r="F215" s="1">
        <f t="shared" si="34"/>
        <v>-639</v>
      </c>
      <c r="G215" s="1">
        <f t="shared" si="32"/>
        <v>-5.2013999957125634E-3</v>
      </c>
      <c r="I215" s="1">
        <f t="shared" si="35"/>
        <v>-5.2013999957125634E-3</v>
      </c>
      <c r="O215" s="1">
        <f t="shared" ca="1" si="31"/>
        <v>3.0463873447138445E-3</v>
      </c>
      <c r="P215" s="1">
        <f t="shared" si="36"/>
        <v>-2.5677240755905681E-3</v>
      </c>
      <c r="Q215" s="102">
        <f t="shared" si="37"/>
        <v>36394.864000000001</v>
      </c>
    </row>
    <row r="216" spans="1:17" x14ac:dyDescent="0.2">
      <c r="A216" s="29" t="s">
        <v>110</v>
      </c>
      <c r="B216" s="30" t="s">
        <v>49</v>
      </c>
      <c r="C216" s="31">
        <v>51460.999000000003</v>
      </c>
      <c r="D216" s="32"/>
      <c r="E216" s="1">
        <f t="shared" si="33"/>
        <v>-611.0012042531057</v>
      </c>
      <c r="F216" s="1">
        <f t="shared" si="34"/>
        <v>-611</v>
      </c>
      <c r="G216" s="1">
        <f t="shared" si="32"/>
        <v>-2.0485999993979931E-3</v>
      </c>
      <c r="I216" s="1">
        <f t="shared" si="35"/>
        <v>-2.0485999993979931E-3</v>
      </c>
      <c r="O216" s="1">
        <f t="shared" ca="1" si="31"/>
        <v>2.9579301348937963E-3</v>
      </c>
      <c r="P216" s="1">
        <f t="shared" si="36"/>
        <v>-2.4616832748723528E-3</v>
      </c>
      <c r="Q216" s="102">
        <f t="shared" si="37"/>
        <v>36442.499000000003</v>
      </c>
    </row>
    <row r="217" spans="1:17" x14ac:dyDescent="0.2">
      <c r="A217" s="29" t="s">
        <v>109</v>
      </c>
      <c r="B217" s="30" t="s">
        <v>49</v>
      </c>
      <c r="C217" s="31">
        <v>51498.432999999997</v>
      </c>
      <c r="D217" s="32"/>
      <c r="E217" s="1">
        <f t="shared" si="33"/>
        <v>-588.99592707796762</v>
      </c>
      <c r="F217" s="1">
        <f t="shared" si="34"/>
        <v>-589</v>
      </c>
      <c r="G217" s="1">
        <f t="shared" si="32"/>
        <v>6.9285999998101033E-3</v>
      </c>
      <c r="I217" s="1">
        <f t="shared" si="35"/>
        <v>6.9285999998101033E-3</v>
      </c>
      <c r="O217" s="1">
        <f t="shared" ref="O217:O248" ca="1" si="38">+C$11+C$12*F217</f>
        <v>2.8884280414637584E-3</v>
      </c>
      <c r="P217" s="1">
        <f t="shared" si="36"/>
        <v>-2.3797591198461933E-3</v>
      </c>
      <c r="Q217" s="102">
        <f t="shared" si="37"/>
        <v>36479.932999999997</v>
      </c>
    </row>
    <row r="218" spans="1:17" x14ac:dyDescent="0.2">
      <c r="A218" s="29" t="s">
        <v>109</v>
      </c>
      <c r="B218" s="30" t="s">
        <v>49</v>
      </c>
      <c r="C218" s="31">
        <v>51680.442999999999</v>
      </c>
      <c r="D218" s="32"/>
      <c r="E218" s="1">
        <f t="shared" si="33"/>
        <v>-482.00280588740299</v>
      </c>
      <c r="F218" s="1">
        <f t="shared" si="34"/>
        <v>-482</v>
      </c>
      <c r="G218" s="1">
        <f t="shared" si="32"/>
        <v>-4.7732000020914711E-3</v>
      </c>
      <c r="I218" s="1">
        <f t="shared" si="35"/>
        <v>-4.7732000020914711E-3</v>
      </c>
      <c r="O218" s="1">
        <f t="shared" ca="1" si="38"/>
        <v>2.550395132508574E-3</v>
      </c>
      <c r="P218" s="1">
        <f t="shared" si="36"/>
        <v>-1.998797179484142E-3</v>
      </c>
      <c r="Q218" s="102">
        <f t="shared" si="37"/>
        <v>36661.942999999999</v>
      </c>
    </row>
    <row r="219" spans="1:17" x14ac:dyDescent="0.2">
      <c r="A219" s="29" t="s">
        <v>105</v>
      </c>
      <c r="B219" s="30" t="s">
        <v>49</v>
      </c>
      <c r="C219" s="31">
        <v>51731.453999999998</v>
      </c>
      <c r="D219" s="32"/>
      <c r="E219" s="1">
        <f t="shared" si="33"/>
        <v>-452.01639796997159</v>
      </c>
      <c r="F219" s="1">
        <f t="shared" si="34"/>
        <v>-452</v>
      </c>
      <c r="G219" s="1">
        <f t="shared" si="32"/>
        <v>-2.7895200000784826E-2</v>
      </c>
      <c r="I219" s="1">
        <f t="shared" si="35"/>
        <v>-2.7895200000784826E-2</v>
      </c>
      <c r="O219" s="1">
        <f t="shared" ca="1" si="38"/>
        <v>2.4556195505585224E-3</v>
      </c>
      <c r="P219" s="1">
        <f t="shared" si="36"/>
        <v>-1.8971924802616163E-3</v>
      </c>
      <c r="Q219" s="102">
        <f t="shared" si="37"/>
        <v>36712.953999999998</v>
      </c>
    </row>
    <row r="220" spans="1:17" x14ac:dyDescent="0.2">
      <c r="A220" s="29" t="s">
        <v>105</v>
      </c>
      <c r="B220" s="30" t="s">
        <v>49</v>
      </c>
      <c r="C220" s="31">
        <v>51789.324000000001</v>
      </c>
      <c r="D220" s="32"/>
      <c r="E220" s="1">
        <f t="shared" si="33"/>
        <v>-417.99798182086886</v>
      </c>
      <c r="F220" s="1">
        <f t="shared" si="34"/>
        <v>-418</v>
      </c>
      <c r="G220" s="1">
        <f t="shared" si="32"/>
        <v>3.4331999995629303E-3</v>
      </c>
      <c r="I220" s="1">
        <f t="shared" si="35"/>
        <v>3.4331999995629303E-3</v>
      </c>
      <c r="O220" s="1">
        <f t="shared" ca="1" si="38"/>
        <v>2.3482072243484636E-3</v>
      </c>
      <c r="P220" s="1">
        <f t="shared" si="36"/>
        <v>-1.7847973155545034E-3</v>
      </c>
      <c r="Q220" s="102">
        <f t="shared" si="37"/>
        <v>36770.824000000001</v>
      </c>
    </row>
    <row r="221" spans="1:17" x14ac:dyDescent="0.2">
      <c r="A221" s="29" t="s">
        <v>111</v>
      </c>
      <c r="B221" s="30" t="s">
        <v>49</v>
      </c>
      <c r="C221" s="31">
        <v>51925.41</v>
      </c>
      <c r="D221" s="32"/>
      <c r="E221" s="1">
        <f t="shared" si="33"/>
        <v>-338.00091632809739</v>
      </c>
      <c r="F221" s="1">
        <f t="shared" si="34"/>
        <v>-338</v>
      </c>
      <c r="G221" s="1">
        <f t="shared" si="32"/>
        <v>-1.5587999951094389E-3</v>
      </c>
      <c r="I221" s="1">
        <f t="shared" si="35"/>
        <v>-1.5587999951094389E-3</v>
      </c>
      <c r="O221" s="1">
        <f t="shared" ca="1" si="38"/>
        <v>2.0954723391483254E-3</v>
      </c>
      <c r="P221" s="1">
        <f t="shared" si="36"/>
        <v>-1.5318924560576038E-3</v>
      </c>
      <c r="Q221" s="102">
        <f t="shared" si="37"/>
        <v>36906.910000000003</v>
      </c>
    </row>
    <row r="222" spans="1:17" x14ac:dyDescent="0.2">
      <c r="A222" s="29" t="s">
        <v>105</v>
      </c>
      <c r="B222" s="30" t="s">
        <v>49</v>
      </c>
      <c r="C222" s="31">
        <v>51986.663999999997</v>
      </c>
      <c r="D222" s="32"/>
      <c r="E222" s="1">
        <f t="shared" si="33"/>
        <v>-301.99324287385821</v>
      </c>
      <c r="F222" s="1">
        <f t="shared" si="34"/>
        <v>-302</v>
      </c>
      <c r="G222" s="1">
        <f t="shared" si="32"/>
        <v>1.1494799997308291E-2</v>
      </c>
      <c r="I222" s="1">
        <f t="shared" si="35"/>
        <v>1.1494799997308291E-2</v>
      </c>
      <c r="O222" s="1">
        <f t="shared" ca="1" si="38"/>
        <v>1.9817416408082636E-3</v>
      </c>
      <c r="P222" s="1">
        <f t="shared" si="36"/>
        <v>-1.4233759460594905E-3</v>
      </c>
      <c r="Q222" s="102">
        <f t="shared" si="37"/>
        <v>36968.163999999997</v>
      </c>
    </row>
    <row r="223" spans="1:17" x14ac:dyDescent="0.2">
      <c r="A223" s="29" t="s">
        <v>105</v>
      </c>
      <c r="B223" s="30" t="s">
        <v>49</v>
      </c>
      <c r="C223" s="31">
        <v>52042.796000000002</v>
      </c>
      <c r="D223" s="32"/>
      <c r="E223" s="1">
        <f t="shared" si="33"/>
        <v>-268.99649610901423</v>
      </c>
      <c r="F223" s="1">
        <f t="shared" si="34"/>
        <v>-269</v>
      </c>
      <c r="G223" s="1">
        <f t="shared" si="32"/>
        <v>5.9605999995255843E-3</v>
      </c>
      <c r="I223" s="1">
        <f t="shared" si="35"/>
        <v>5.9605999995255843E-3</v>
      </c>
      <c r="O223" s="1">
        <f t="shared" ca="1" si="38"/>
        <v>1.8774885006632065E-3</v>
      </c>
      <c r="P223" s="1">
        <f t="shared" si="36"/>
        <v>-1.3267872656823393E-3</v>
      </c>
      <c r="Q223" s="102">
        <f t="shared" si="37"/>
        <v>37024.296000000002</v>
      </c>
    </row>
    <row r="224" spans="1:17" x14ac:dyDescent="0.2">
      <c r="A224" s="29" t="s">
        <v>112</v>
      </c>
      <c r="B224" s="30" t="s">
        <v>49</v>
      </c>
      <c r="C224" s="31">
        <v>52267.343999999997</v>
      </c>
      <c r="D224" s="32"/>
      <c r="E224" s="1">
        <f t="shared" si="33"/>
        <v>-136.99775220978819</v>
      </c>
      <c r="F224" s="1">
        <f t="shared" si="34"/>
        <v>-137</v>
      </c>
      <c r="G224" s="1">
        <f t="shared" si="32"/>
        <v>3.8237999979173765E-3</v>
      </c>
      <c r="I224" s="1">
        <f t="shared" si="35"/>
        <v>3.8237999979173765E-3</v>
      </c>
      <c r="O224" s="1">
        <f t="shared" ca="1" si="38"/>
        <v>1.4604759400829788E-3</v>
      </c>
      <c r="P224" s="1">
        <f t="shared" si="36"/>
        <v>-9.6802616011487587E-4</v>
      </c>
      <c r="Q224" s="102">
        <f t="shared" si="37"/>
        <v>37248.843999999997</v>
      </c>
    </row>
    <row r="225" spans="1:18" x14ac:dyDescent="0.2">
      <c r="A225" s="33" t="s">
        <v>113</v>
      </c>
      <c r="B225" s="33"/>
      <c r="C225" s="34">
        <v>52369.408300000003</v>
      </c>
      <c r="D225" s="34">
        <v>5.0000000000000001E-4</v>
      </c>
      <c r="E225" s="1">
        <f t="shared" si="33"/>
        <v>-77.000070658606333</v>
      </c>
      <c r="F225" s="1">
        <f t="shared" si="34"/>
        <v>-77</v>
      </c>
      <c r="G225" s="1">
        <f t="shared" si="32"/>
        <v>-1.2019999849144369E-4</v>
      </c>
      <c r="J225" s="1">
        <f>G225</f>
        <v>-1.2019999849144369E-4</v>
      </c>
      <c r="O225" s="1">
        <f t="shared" ca="1" si="38"/>
        <v>1.2709247761828754E-3</v>
      </c>
      <c r="P225" s="1">
        <f t="shared" si="36"/>
        <v>-8.1954790072663239E-4</v>
      </c>
      <c r="Q225" s="102">
        <f t="shared" si="37"/>
        <v>37350.908300000003</v>
      </c>
      <c r="R225" s="1">
        <f>+(P225-G225)^2</f>
        <v>4.890874883607591E-7</v>
      </c>
    </row>
    <row r="226" spans="1:18" x14ac:dyDescent="0.2">
      <c r="A226" s="29" t="s">
        <v>105</v>
      </c>
      <c r="B226" s="30" t="s">
        <v>49</v>
      </c>
      <c r="C226" s="31">
        <v>52609.262999999999</v>
      </c>
      <c r="D226" s="32"/>
      <c r="E226" s="1">
        <f t="shared" si="33"/>
        <v>63.996594278626979</v>
      </c>
      <c r="F226" s="1">
        <f t="shared" si="34"/>
        <v>64</v>
      </c>
      <c r="G226" s="1">
        <f t="shared" ref="G226:G257" si="39">+C226-(C$7+F226*C$8)</f>
        <v>-5.793600001197774E-3</v>
      </c>
      <c r="I226" s="1">
        <f>G226</f>
        <v>-5.793600001197774E-3</v>
      </c>
      <c r="O226" s="1">
        <f t="shared" ca="1" si="38"/>
        <v>8.2547954101763223E-4</v>
      </c>
      <c r="P226" s="1">
        <f t="shared" si="36"/>
        <v>-5.0652989884965446E-4</v>
      </c>
      <c r="Q226" s="102">
        <f t="shared" si="37"/>
        <v>37590.762999999999</v>
      </c>
    </row>
    <row r="227" spans="1:18" x14ac:dyDescent="0.2">
      <c r="A227" s="29" t="s">
        <v>114</v>
      </c>
      <c r="B227" s="30" t="s">
        <v>49</v>
      </c>
      <c r="C227" s="31">
        <v>52648.394</v>
      </c>
      <c r="D227" s="32"/>
      <c r="E227" s="1">
        <f t="shared" si="33"/>
        <v>86.999439316306606</v>
      </c>
      <c r="F227" s="1">
        <f t="shared" si="34"/>
        <v>87</v>
      </c>
      <c r="G227" s="1">
        <f t="shared" si="39"/>
        <v>-9.538000012980774E-4</v>
      </c>
      <c r="I227" s="1">
        <f>G227</f>
        <v>-9.538000012980774E-4</v>
      </c>
      <c r="O227" s="1">
        <f t="shared" ca="1" si="38"/>
        <v>7.5281826152259258E-4</v>
      </c>
      <c r="P227" s="1">
        <f t="shared" si="36"/>
        <v>-4.6024906405596467E-4</v>
      </c>
      <c r="Q227" s="102">
        <f t="shared" si="37"/>
        <v>37629.894</v>
      </c>
    </row>
    <row r="228" spans="1:18" x14ac:dyDescent="0.2">
      <c r="A228" s="35" t="s">
        <v>115</v>
      </c>
      <c r="B228" s="39"/>
      <c r="C228" s="34">
        <v>52927.383000000002</v>
      </c>
      <c r="D228" s="34">
        <v>1.1999999999999999E-3</v>
      </c>
      <c r="E228" s="1">
        <f t="shared" si="33"/>
        <v>251.00088916979956</v>
      </c>
      <c r="F228" s="1">
        <f t="shared" si="34"/>
        <v>251</v>
      </c>
      <c r="G228" s="1">
        <f t="shared" si="39"/>
        <v>1.5125999998417683E-3</v>
      </c>
      <c r="J228" s="1">
        <f>G228</f>
        <v>1.5125999998417683E-3</v>
      </c>
      <c r="O228" s="1">
        <f t="shared" ca="1" si="38"/>
        <v>2.3471174686230981E-4</v>
      </c>
      <c r="P228" s="1">
        <f t="shared" si="36"/>
        <v>-1.6910063090714583E-4</v>
      </c>
      <c r="Q228" s="102">
        <f t="shared" si="37"/>
        <v>37908.883000000002</v>
      </c>
      <c r="R228" s="1">
        <f>+(P228-G228)^2</f>
        <v>2.8281170114612959E-6</v>
      </c>
    </row>
    <row r="229" spans="1:18" x14ac:dyDescent="0.2">
      <c r="A229" s="29" t="s">
        <v>116</v>
      </c>
      <c r="B229" s="30" t="s">
        <v>49</v>
      </c>
      <c r="C229" s="31">
        <v>52966.521999999997</v>
      </c>
      <c r="D229" s="32"/>
      <c r="E229" s="1">
        <f t="shared" si="33"/>
        <v>274.00843694342183</v>
      </c>
      <c r="F229" s="1">
        <f t="shared" si="34"/>
        <v>274</v>
      </c>
      <c r="G229" s="1">
        <f t="shared" si="39"/>
        <v>1.4352399994095322E-2</v>
      </c>
      <c r="K229" s="1">
        <f>G229</f>
        <v>1.4352399994095322E-2</v>
      </c>
      <c r="O229" s="1">
        <f t="shared" ca="1" si="38"/>
        <v>1.6205046736727016E-4</v>
      </c>
      <c r="P229" s="1">
        <f t="shared" si="36"/>
        <v>-1.3371788079324015E-4</v>
      </c>
      <c r="Q229" s="102">
        <f t="shared" si="37"/>
        <v>37948.021999999997</v>
      </c>
    </row>
    <row r="230" spans="1:18" x14ac:dyDescent="0.2">
      <c r="A230" s="29" t="s">
        <v>117</v>
      </c>
      <c r="B230" s="30" t="s">
        <v>49</v>
      </c>
      <c r="C230" s="31">
        <v>53007.347000000002</v>
      </c>
      <c r="D230" s="32"/>
      <c r="E230" s="1">
        <f t="shared" si="33"/>
        <v>298.00708631766071</v>
      </c>
      <c r="F230" s="1">
        <f t="shared" si="34"/>
        <v>298</v>
      </c>
      <c r="G230" s="1">
        <f t="shared" si="39"/>
        <v>1.2054799997713417E-2</v>
      </c>
      <c r="I230" s="1">
        <f>G230</f>
        <v>1.2054799997713417E-2</v>
      </c>
      <c r="O230" s="1">
        <f t="shared" ca="1" si="38"/>
        <v>8.6230001807228703E-5</v>
      </c>
      <c r="P230" s="1">
        <f t="shared" si="36"/>
        <v>-9.8225841092749406E-5</v>
      </c>
      <c r="Q230" s="102">
        <f t="shared" si="37"/>
        <v>37988.847000000002</v>
      </c>
    </row>
    <row r="231" spans="1:18" x14ac:dyDescent="0.2">
      <c r="A231" s="29" t="s">
        <v>116</v>
      </c>
      <c r="B231" s="30" t="s">
        <v>49</v>
      </c>
      <c r="C231" s="31">
        <v>53204.667300000001</v>
      </c>
      <c r="D231" s="32"/>
      <c r="E231" s="1">
        <f t="shared" si="33"/>
        <v>414.00024477740618</v>
      </c>
      <c r="F231" s="1">
        <f t="shared" si="34"/>
        <v>414</v>
      </c>
      <c r="G231" s="1">
        <f t="shared" si="39"/>
        <v>4.1639999835751951E-4</v>
      </c>
      <c r="K231" s="1">
        <f>G231</f>
        <v>4.1639999835751951E-4</v>
      </c>
      <c r="O231" s="1">
        <f t="shared" ca="1" si="38"/>
        <v>-2.8023558173297125E-4</v>
      </c>
      <c r="P231" s="1">
        <f t="shared" si="36"/>
        <v>5.2744163332711012E-5</v>
      </c>
      <c r="Q231" s="102">
        <f t="shared" si="37"/>
        <v>38186.167300000001</v>
      </c>
    </row>
    <row r="232" spans="1:18" x14ac:dyDescent="0.2">
      <c r="A232" s="29" t="s">
        <v>116</v>
      </c>
      <c r="B232" s="30" t="s">
        <v>49</v>
      </c>
      <c r="C232" s="31">
        <v>53267.612000000001</v>
      </c>
      <c r="D232" s="32"/>
      <c r="E232" s="1">
        <f t="shared" si="33"/>
        <v>451.00178268962895</v>
      </c>
      <c r="F232" s="1">
        <f t="shared" si="34"/>
        <v>451</v>
      </c>
      <c r="G232" s="1">
        <f t="shared" si="39"/>
        <v>3.0325999978231266E-3</v>
      </c>
      <c r="K232" s="1">
        <f>G232</f>
        <v>3.0325999978231266E-3</v>
      </c>
      <c r="O232" s="1">
        <f t="shared" ca="1" si="38"/>
        <v>-3.971254661380352E-4</v>
      </c>
      <c r="P232" s="1">
        <f t="shared" si="36"/>
        <v>9.3726329201641889E-5</v>
      </c>
      <c r="Q232" s="102">
        <f t="shared" si="37"/>
        <v>38249.112000000001</v>
      </c>
    </row>
    <row r="233" spans="1:18" x14ac:dyDescent="0.2">
      <c r="A233" s="35" t="s">
        <v>118</v>
      </c>
      <c r="B233" s="40" t="s">
        <v>49</v>
      </c>
      <c r="C233" s="34">
        <v>53543.191599999998</v>
      </c>
      <c r="D233" s="34">
        <v>2.0000000000000001E-4</v>
      </c>
      <c r="E233" s="1">
        <f t="shared" si="33"/>
        <v>612.99904405134919</v>
      </c>
      <c r="F233" s="1">
        <f t="shared" si="34"/>
        <v>613</v>
      </c>
      <c r="G233" s="1">
        <f t="shared" si="39"/>
        <v>-1.626199999009259E-3</v>
      </c>
      <c r="K233" s="1">
        <f>G233</f>
        <v>-1.626199999009259E-3</v>
      </c>
      <c r="O233" s="1">
        <f t="shared" ca="1" si="38"/>
        <v>-9.0891360866831444E-4</v>
      </c>
      <c r="P233" s="1">
        <f t="shared" si="36"/>
        <v>2.3231864562014162E-4</v>
      </c>
      <c r="Q233" s="102">
        <f t="shared" si="37"/>
        <v>38524.691599999998</v>
      </c>
      <c r="R233" s="1">
        <f>+(P233-G233)^2</f>
        <v>3.4540915524351043E-6</v>
      </c>
    </row>
    <row r="234" spans="1:18" x14ac:dyDescent="0.2">
      <c r="A234" s="35" t="s">
        <v>118</v>
      </c>
      <c r="B234" s="40" t="s">
        <v>49</v>
      </c>
      <c r="C234" s="34">
        <v>53680.983500000002</v>
      </c>
      <c r="D234" s="34">
        <v>4.0000000000000002E-4</v>
      </c>
      <c r="E234" s="1">
        <f t="shared" si="33"/>
        <v>693.9989092003982</v>
      </c>
      <c r="F234" s="1">
        <f t="shared" si="34"/>
        <v>694</v>
      </c>
      <c r="G234" s="1">
        <f t="shared" si="39"/>
        <v>-1.8555999995442107E-3</v>
      </c>
      <c r="K234" s="1">
        <f>G234</f>
        <v>-1.8555999995442107E-3</v>
      </c>
      <c r="O234" s="1">
        <f t="shared" ca="1" si="38"/>
        <v>-1.1648076799334541E-3</v>
      </c>
      <c r="P234" s="1">
        <f t="shared" si="36"/>
        <v>2.7667792859663299E-4</v>
      </c>
      <c r="Q234" s="102">
        <f t="shared" si="37"/>
        <v>38662.483500000002</v>
      </c>
      <c r="R234" s="1">
        <f>+(P234-G234)^2</f>
        <v>4.5466091628366092E-6</v>
      </c>
    </row>
    <row r="235" spans="1:18" x14ac:dyDescent="0.2">
      <c r="A235" s="29" t="s">
        <v>119</v>
      </c>
      <c r="B235" s="30" t="s">
        <v>49</v>
      </c>
      <c r="C235" s="31">
        <v>53917.442999999999</v>
      </c>
      <c r="D235" s="32"/>
      <c r="E235" s="1">
        <f t="shared" si="33"/>
        <v>832.99973300216595</v>
      </c>
      <c r="F235" s="1">
        <f t="shared" si="34"/>
        <v>833</v>
      </c>
      <c r="G235" s="1">
        <f t="shared" si="39"/>
        <v>-4.5420000242302194E-4</v>
      </c>
      <c r="I235" s="1">
        <f>G235</f>
        <v>-4.5420000242302194E-4</v>
      </c>
      <c r="O235" s="1">
        <f t="shared" ca="1" si="38"/>
        <v>-1.6039345429686939E-3</v>
      </c>
      <c r="P235" s="1">
        <f t="shared" si="36"/>
        <v>3.1405809709123184E-4</v>
      </c>
      <c r="Q235" s="102">
        <f t="shared" si="37"/>
        <v>38898.942999999999</v>
      </c>
    </row>
    <row r="236" spans="1:18" x14ac:dyDescent="0.2">
      <c r="A236" s="29" t="s">
        <v>116</v>
      </c>
      <c r="B236" s="30" t="s">
        <v>49</v>
      </c>
      <c r="C236" s="31">
        <v>53995.697999999997</v>
      </c>
      <c r="D236" s="32"/>
      <c r="E236" s="1">
        <f t="shared" si="33"/>
        <v>879.00130818356945</v>
      </c>
      <c r="F236" s="1">
        <f t="shared" si="34"/>
        <v>879</v>
      </c>
      <c r="G236" s="1">
        <f t="shared" si="39"/>
        <v>2.2253999995882623E-3</v>
      </c>
      <c r="K236" s="1">
        <f>G236</f>
        <v>2.2253999995882623E-3</v>
      </c>
      <c r="O236" s="1">
        <f t="shared" ca="1" si="38"/>
        <v>-1.7492571019587732E-3</v>
      </c>
      <c r="P236" s="1">
        <f t="shared" si="36"/>
        <v>3.1564698493987916E-4</v>
      </c>
      <c r="Q236" s="102">
        <f t="shared" si="37"/>
        <v>38977.197999999997</v>
      </c>
    </row>
    <row r="237" spans="1:18" x14ac:dyDescent="0.2">
      <c r="A237" s="34" t="s">
        <v>120</v>
      </c>
      <c r="B237" s="38" t="s">
        <v>49</v>
      </c>
      <c r="C237" s="34">
        <v>54298.493600000002</v>
      </c>
      <c r="D237" s="34">
        <v>2.0000000000000001E-4</v>
      </c>
      <c r="E237" s="1">
        <f t="shared" si="33"/>
        <v>1056.9972772334563</v>
      </c>
      <c r="F237" s="1">
        <f t="shared" si="34"/>
        <v>1057</v>
      </c>
      <c r="G237" s="1">
        <f t="shared" si="39"/>
        <v>-4.6318000022438355E-3</v>
      </c>
      <c r="K237" s="1">
        <f>G237</f>
        <v>-4.6318000022438355E-3</v>
      </c>
      <c r="O237" s="1">
        <f t="shared" ca="1" si="38"/>
        <v>-2.3115922215290801E-3</v>
      </c>
      <c r="P237" s="1">
        <f t="shared" si="36"/>
        <v>2.7128047582313007E-4</v>
      </c>
      <c r="Q237" s="102">
        <f t="shared" si="37"/>
        <v>39279.993600000002</v>
      </c>
      <c r="R237" s="1">
        <f>+(P237-G237)^2</f>
        <v>2.4040198174401379E-5</v>
      </c>
    </row>
    <row r="238" spans="1:18" x14ac:dyDescent="0.2">
      <c r="A238" s="29" t="s">
        <v>121</v>
      </c>
      <c r="B238" s="30" t="s">
        <v>49</v>
      </c>
      <c r="C238" s="31">
        <v>54385.247000000003</v>
      </c>
      <c r="D238" s="32"/>
      <c r="E238" s="1">
        <f t="shared" si="33"/>
        <v>1107.9945688102575</v>
      </c>
      <c r="F238" s="1">
        <f t="shared" si="34"/>
        <v>1108</v>
      </c>
      <c r="G238" s="1">
        <f t="shared" si="39"/>
        <v>-9.2392000005929731E-3</v>
      </c>
      <c r="I238" s="1">
        <f>G238</f>
        <v>-9.2392000005929731E-3</v>
      </c>
      <c r="O238" s="1">
        <f t="shared" ca="1" si="38"/>
        <v>-2.4727107108441682E-3</v>
      </c>
      <c r="P238" s="1">
        <f t="shared" si="36"/>
        <v>2.4377231179796154E-4</v>
      </c>
      <c r="Q238" s="102">
        <f t="shared" si="37"/>
        <v>39366.747000000003</v>
      </c>
    </row>
    <row r="239" spans="1:18" x14ac:dyDescent="0.2">
      <c r="A239" s="41" t="s">
        <v>122</v>
      </c>
      <c r="B239" s="38" t="s">
        <v>49</v>
      </c>
      <c r="C239" s="34">
        <v>54895.5959</v>
      </c>
      <c r="D239" s="34">
        <v>6.9999999999999999E-4</v>
      </c>
      <c r="E239" s="33">
        <f t="shared" si="33"/>
        <v>1407.9990834367641</v>
      </c>
      <c r="F239" s="1">
        <f t="shared" si="34"/>
        <v>1408</v>
      </c>
      <c r="G239" s="1">
        <f t="shared" si="39"/>
        <v>-1.5591999981552362E-3</v>
      </c>
      <c r="K239" s="1">
        <f>G239</f>
        <v>-1.5591999981552362E-3</v>
      </c>
      <c r="O239" s="1">
        <f t="shared" ca="1" si="38"/>
        <v>-3.4204665303446857E-3</v>
      </c>
      <c r="P239" s="1">
        <f t="shared" si="36"/>
        <v>-5.1447569212826651E-5</v>
      </c>
      <c r="Q239" s="102">
        <f t="shared" si="37"/>
        <v>39877.0959</v>
      </c>
      <c r="R239" s="1">
        <f>+(P239-G239)^2</f>
        <v>2.2733173869817358E-6</v>
      </c>
    </row>
    <row r="240" spans="1:18" x14ac:dyDescent="0.2">
      <c r="A240" s="37" t="s">
        <v>123</v>
      </c>
      <c r="B240" s="36" t="s">
        <v>49</v>
      </c>
      <c r="C240" s="37">
        <v>54924.515299999999</v>
      </c>
      <c r="D240" s="37">
        <v>2.0000000000000001E-4</v>
      </c>
      <c r="E240" s="1">
        <f t="shared" si="33"/>
        <v>1424.9991211762192</v>
      </c>
      <c r="F240" s="1">
        <f t="shared" si="34"/>
        <v>1425</v>
      </c>
      <c r="G240" s="1">
        <f t="shared" si="39"/>
        <v>-1.4950000040698797E-3</v>
      </c>
      <c r="J240" s="1">
        <f>G240</f>
        <v>-1.4950000040698797E-3</v>
      </c>
      <c r="O240" s="1">
        <f t="shared" ca="1" si="38"/>
        <v>-3.4741726934497149E-3</v>
      </c>
      <c r="P240" s="1">
        <f t="shared" si="36"/>
        <v>-7.5004152015871722E-5</v>
      </c>
      <c r="Q240" s="102">
        <f t="shared" si="37"/>
        <v>39906.015299999999</v>
      </c>
      <c r="R240" s="1">
        <f>+(P240-G240)^2</f>
        <v>2.016388219850588E-6</v>
      </c>
    </row>
    <row r="241" spans="1:18" x14ac:dyDescent="0.2">
      <c r="A241" s="37" t="s">
        <v>124</v>
      </c>
      <c r="B241" s="36" t="s">
        <v>49</v>
      </c>
      <c r="C241" s="37">
        <v>54936.423300000002</v>
      </c>
      <c r="D241" s="37">
        <v>8.0000000000000004E-4</v>
      </c>
      <c r="E241" s="1">
        <f t="shared" si="33"/>
        <v>1431.9991436317853</v>
      </c>
      <c r="F241" s="1">
        <f t="shared" si="34"/>
        <v>1432</v>
      </c>
      <c r="G241" s="1">
        <f t="shared" si="39"/>
        <v>-1.4567999969585799E-3</v>
      </c>
      <c r="J241" s="1">
        <f>G241</f>
        <v>-1.4567999969585799E-3</v>
      </c>
      <c r="O241" s="1">
        <f t="shared" ca="1" si="38"/>
        <v>-3.4962869959047267E-3</v>
      </c>
      <c r="P241" s="1">
        <f t="shared" si="36"/>
        <v>-8.4916764723915253E-5</v>
      </c>
      <c r="Q241" s="102">
        <f t="shared" si="37"/>
        <v>39917.923300000002</v>
      </c>
      <c r="R241" s="1">
        <f>+(P241-G241)^2</f>
        <v>1.8820636028866307E-6</v>
      </c>
    </row>
    <row r="242" spans="1:18" x14ac:dyDescent="0.2">
      <c r="A242" s="37" t="s">
        <v>124</v>
      </c>
      <c r="B242" s="36" t="s">
        <v>49</v>
      </c>
      <c r="C242" s="37">
        <v>54936.424800000001</v>
      </c>
      <c r="D242" s="37">
        <v>1.1000000000000001E-3</v>
      </c>
      <c r="E242" s="1">
        <f t="shared" si="33"/>
        <v>1432.0000253947742</v>
      </c>
      <c r="F242" s="1">
        <f t="shared" si="34"/>
        <v>1432</v>
      </c>
      <c r="G242" s="1">
        <f t="shared" si="39"/>
        <v>4.3200001528020948E-5</v>
      </c>
      <c r="J242" s="1">
        <f>G242</f>
        <v>4.3200001528020948E-5</v>
      </c>
      <c r="O242" s="1">
        <f t="shared" ca="1" si="38"/>
        <v>-3.4962869959047267E-3</v>
      </c>
      <c r="P242" s="1">
        <f t="shared" si="36"/>
        <v>-8.4916764723915253E-5</v>
      </c>
      <c r="Q242" s="102">
        <f t="shared" si="37"/>
        <v>39917.924800000001</v>
      </c>
      <c r="R242" s="1">
        <f>+(P242-G242)^2</f>
        <v>1.6413905794853259E-8</v>
      </c>
    </row>
    <row r="243" spans="1:18" x14ac:dyDescent="0.2">
      <c r="A243" s="29" t="s">
        <v>125</v>
      </c>
      <c r="B243" s="30" t="s">
        <v>49</v>
      </c>
      <c r="C243" s="31">
        <v>55132.059000000001</v>
      </c>
      <c r="D243" s="32"/>
      <c r="E243" s="1">
        <f t="shared" si="33"/>
        <v>1547.0020234697095</v>
      </c>
      <c r="F243" s="1">
        <f t="shared" si="34"/>
        <v>1547</v>
      </c>
      <c r="G243" s="1">
        <f t="shared" si="39"/>
        <v>3.4422000026097521E-3</v>
      </c>
      <c r="I243" s="1">
        <f>G243</f>
        <v>3.4422000026097521E-3</v>
      </c>
      <c r="O243" s="1">
        <f t="shared" ca="1" si="38"/>
        <v>-3.8595933933799251E-3</v>
      </c>
      <c r="P243" s="1">
        <f t="shared" si="36"/>
        <v>-2.6554178159008323E-4</v>
      </c>
      <c r="Q243" s="102">
        <f t="shared" si="37"/>
        <v>40113.559000000001</v>
      </c>
    </row>
    <row r="244" spans="1:18" x14ac:dyDescent="0.2">
      <c r="A244" s="41" t="s">
        <v>126</v>
      </c>
      <c r="B244" s="38" t="s">
        <v>49</v>
      </c>
      <c r="C244" s="34">
        <v>55157.570500000002</v>
      </c>
      <c r="D244" s="34">
        <v>2.9999999999999997E-4</v>
      </c>
      <c r="E244" s="33">
        <f t="shared" si="33"/>
        <v>1561.9987544803853</v>
      </c>
      <c r="F244" s="1">
        <f t="shared" si="34"/>
        <v>1562</v>
      </c>
      <c r="G244" s="1">
        <f t="shared" si="39"/>
        <v>-2.1187999955145642E-3</v>
      </c>
      <c r="K244" s="1">
        <f>G244</f>
        <v>-2.1187999955145642E-3</v>
      </c>
      <c r="O244" s="1">
        <f t="shared" ca="1" si="38"/>
        <v>-3.9069811843549518E-3</v>
      </c>
      <c r="P244" s="1">
        <f t="shared" si="36"/>
        <v>-2.9157206920336172E-4</v>
      </c>
      <c r="Q244" s="102">
        <f t="shared" si="37"/>
        <v>40139.070500000002</v>
      </c>
      <c r="R244" s="1">
        <f>+(P244-G244)^2</f>
        <v>3.3387618946915373E-6</v>
      </c>
    </row>
    <row r="245" spans="1:18" x14ac:dyDescent="0.2">
      <c r="A245" s="41" t="s">
        <v>127</v>
      </c>
      <c r="B245" s="38" t="s">
        <v>49</v>
      </c>
      <c r="C245" s="34">
        <v>55346.39903</v>
      </c>
      <c r="D245" s="34">
        <v>6.9999999999999999E-4</v>
      </c>
      <c r="E245" s="33">
        <f t="shared" si="33"/>
        <v>1673.0000939371505</v>
      </c>
      <c r="F245" s="1">
        <f t="shared" si="34"/>
        <v>1673</v>
      </c>
      <c r="G245" s="1">
        <f t="shared" si="39"/>
        <v>1.5980000171111897E-4</v>
      </c>
      <c r="K245" s="1">
        <f>G245</f>
        <v>1.5980000171111897E-4</v>
      </c>
      <c r="O245" s="1">
        <f t="shared" ca="1" si="38"/>
        <v>-4.2576508375701417E-3</v>
      </c>
      <c r="P245" s="1">
        <f t="shared" si="36"/>
        <v>-5.0191540381126212E-4</v>
      </c>
      <c r="Q245" s="102">
        <f t="shared" si="37"/>
        <v>40327.89903</v>
      </c>
      <c r="R245" s="1">
        <f>+(P245-G245)^2</f>
        <v>4.3786727790564923E-7</v>
      </c>
    </row>
    <row r="246" spans="1:18" x14ac:dyDescent="0.2">
      <c r="A246" s="37" t="s">
        <v>123</v>
      </c>
      <c r="B246" s="36" t="s">
        <v>49</v>
      </c>
      <c r="C246" s="37">
        <v>55397.432399999998</v>
      </c>
      <c r="D246" s="37">
        <v>1E-3</v>
      </c>
      <c r="E246" s="33">
        <f t="shared" si="33"/>
        <v>1702.9996518799701</v>
      </c>
      <c r="F246" s="1">
        <f t="shared" si="34"/>
        <v>1703</v>
      </c>
      <c r="G246" s="1">
        <f t="shared" si="39"/>
        <v>-5.9220000548521057E-4</v>
      </c>
      <c r="J246" s="1">
        <f>G246</f>
        <v>-5.9220000548521057E-4</v>
      </c>
      <c r="O246" s="1">
        <f t="shared" ca="1" si="38"/>
        <v>-4.3524264195201941E-3</v>
      </c>
      <c r="P246" s="1">
        <f t="shared" si="36"/>
        <v>-5.6412404440460201E-4</v>
      </c>
      <c r="Q246" s="102">
        <f t="shared" si="37"/>
        <v>40378.932399999998</v>
      </c>
      <c r="R246" s="1">
        <f>+(P246-G246)^2</f>
        <v>7.8825959059984663E-10</v>
      </c>
    </row>
    <row r="247" spans="1:18" x14ac:dyDescent="0.2">
      <c r="A247" s="37" t="s">
        <v>128</v>
      </c>
      <c r="B247" s="36" t="s">
        <v>89</v>
      </c>
      <c r="C247" s="37">
        <v>55784.447999999997</v>
      </c>
      <c r="D247" s="37">
        <v>0.02</v>
      </c>
      <c r="E247" s="33">
        <f t="shared" si="33"/>
        <v>1930.5036736009661</v>
      </c>
      <c r="F247" s="1">
        <f t="shared" si="34"/>
        <v>1930.5</v>
      </c>
      <c r="G247" s="1">
        <f t="shared" si="39"/>
        <v>6.2492999932146631E-3</v>
      </c>
      <c r="I247" s="1">
        <f>G247</f>
        <v>6.2492999932146631E-3</v>
      </c>
      <c r="O247" s="1">
        <f t="shared" ca="1" si="38"/>
        <v>-5.0711412493080858E-3</v>
      </c>
      <c r="P247" s="1">
        <f t="shared" si="36"/>
        <v>-1.1100909239937177E-3</v>
      </c>
      <c r="Q247" s="102">
        <f t="shared" si="37"/>
        <v>40765.947999999997</v>
      </c>
      <c r="R247" s="1">
        <f>+(P247-G247)^2</f>
        <v>5.4160634672289214E-5</v>
      </c>
    </row>
    <row r="248" spans="1:18" x14ac:dyDescent="0.2">
      <c r="A248" s="29" t="s">
        <v>129</v>
      </c>
      <c r="B248" s="30" t="s">
        <v>49</v>
      </c>
      <c r="C248" s="31">
        <v>55887.361900000004</v>
      </c>
      <c r="D248" s="32"/>
      <c r="E248" s="1">
        <f t="shared" si="33"/>
        <v>1991.00078570961</v>
      </c>
      <c r="F248" s="1">
        <f t="shared" si="34"/>
        <v>1991</v>
      </c>
      <c r="G248" s="1">
        <f t="shared" si="39"/>
        <v>1.3366000057430938E-3</v>
      </c>
      <c r="J248" s="1">
        <f>G248</f>
        <v>1.3366000057430938E-3</v>
      </c>
      <c r="O248" s="1">
        <f t="shared" ca="1" si="38"/>
        <v>-5.2622720062406904E-3</v>
      </c>
      <c r="P248" s="1">
        <f t="shared" si="36"/>
        <v>-1.2773570089010993E-3</v>
      </c>
      <c r="Q248" s="102">
        <f t="shared" si="37"/>
        <v>40868.861900000004</v>
      </c>
    </row>
    <row r="249" spans="1:18" x14ac:dyDescent="0.2">
      <c r="A249" s="41" t="s">
        <v>130</v>
      </c>
      <c r="B249" s="38" t="s">
        <v>49</v>
      </c>
      <c r="C249" s="34">
        <v>56431.724699999999</v>
      </c>
      <c r="D249" s="34">
        <v>5.0000000000000001E-4</v>
      </c>
      <c r="E249" s="33">
        <f t="shared" si="33"/>
        <v>2311.0000991101592</v>
      </c>
      <c r="F249" s="1">
        <f t="shared" si="34"/>
        <v>2311</v>
      </c>
      <c r="G249" s="1">
        <f t="shared" si="39"/>
        <v>1.6859999595908448E-4</v>
      </c>
      <c r="K249" s="1">
        <f>G249</f>
        <v>1.6859999595908448E-4</v>
      </c>
      <c r="O249" s="1">
        <f t="shared" ref="O249:O268" ca="1" si="40">+C$11+C$12*F249</f>
        <v>-6.2732115470412429E-3</v>
      </c>
      <c r="P249" s="1">
        <f t="shared" si="36"/>
        <v>-2.316330914241947E-3</v>
      </c>
      <c r="Q249" s="102">
        <f t="shared" si="37"/>
        <v>41413.224699999999</v>
      </c>
      <c r="R249" s="1">
        <f>+(P249-G249)^2</f>
        <v>6.1748816284725273E-6</v>
      </c>
    </row>
    <row r="250" spans="1:18" x14ac:dyDescent="0.2">
      <c r="A250" s="42" t="s">
        <v>131</v>
      </c>
      <c r="B250" s="40" t="s">
        <v>49</v>
      </c>
      <c r="C250" s="42">
        <v>56734.530200000001</v>
      </c>
      <c r="D250" s="42">
        <v>8.9999999999999998E-4</v>
      </c>
      <c r="E250" s="1">
        <f t="shared" si="33"/>
        <v>2489.0018877957773</v>
      </c>
      <c r="F250" s="1">
        <f t="shared" si="34"/>
        <v>2489</v>
      </c>
      <c r="G250" s="1">
        <f t="shared" si="39"/>
        <v>3.2113999986904673E-3</v>
      </c>
      <c r="J250" s="1">
        <f>G250</f>
        <v>3.2113999986904673E-3</v>
      </c>
      <c r="O250" s="1">
        <f t="shared" ca="1" si="40"/>
        <v>-6.8355466666115486E-3</v>
      </c>
      <c r="P250" s="1">
        <f t="shared" si="36"/>
        <v>-3.0065654058135305E-3</v>
      </c>
      <c r="Q250" s="102">
        <f t="shared" si="37"/>
        <v>41716.030200000001</v>
      </c>
      <c r="R250" s="1">
        <f>+(P250-G250)^2</f>
        <v>3.8663093771608566E-5</v>
      </c>
    </row>
    <row r="251" spans="1:18" x14ac:dyDescent="0.2">
      <c r="A251" s="43" t="s">
        <v>132</v>
      </c>
      <c r="B251" s="44" t="s">
        <v>49</v>
      </c>
      <c r="C251" s="43">
        <v>57205.739699999998</v>
      </c>
      <c r="D251" s="43">
        <v>2.0000000000000001E-4</v>
      </c>
      <c r="E251" s="1">
        <f t="shared" si="33"/>
        <v>2765.9986195118618</v>
      </c>
      <c r="F251" s="1">
        <f t="shared" si="34"/>
        <v>2766</v>
      </c>
      <c r="G251" s="1">
        <f t="shared" si="39"/>
        <v>-2.3484000048483722E-3</v>
      </c>
      <c r="K251" s="1">
        <f t="shared" ref="K251:K269" si="41">G251</f>
        <v>-2.3484000048483722E-3</v>
      </c>
      <c r="O251" s="1">
        <f t="shared" ca="1" si="40"/>
        <v>-7.7106412066170263E-3</v>
      </c>
      <c r="P251" s="1">
        <f t="shared" si="36"/>
        <v>-4.2403711930722454E-3</v>
      </c>
      <c r="Q251" s="102">
        <f t="shared" si="37"/>
        <v>42187.239699999998</v>
      </c>
    </row>
    <row r="252" spans="1:18" x14ac:dyDescent="0.2">
      <c r="A252" s="45" t="s">
        <v>133</v>
      </c>
      <c r="B252" s="46" t="s">
        <v>49</v>
      </c>
      <c r="C252" s="47">
        <v>57457.507899999997</v>
      </c>
      <c r="D252" s="47">
        <v>1E-4</v>
      </c>
      <c r="E252" s="1">
        <f t="shared" si="33"/>
        <v>2913.9985400356236</v>
      </c>
      <c r="F252" s="1">
        <f t="shared" si="34"/>
        <v>2914</v>
      </c>
      <c r="G252" s="1">
        <f t="shared" si="39"/>
        <v>-2.4836000011418946E-3</v>
      </c>
      <c r="K252" s="1">
        <f t="shared" si="41"/>
        <v>-2.4836000011418946E-3</v>
      </c>
      <c r="O252" s="1">
        <f t="shared" ca="1" si="40"/>
        <v>-8.1782007442372812E-3</v>
      </c>
      <c r="P252" s="1">
        <f t="shared" si="36"/>
        <v>-4.9792782776211346E-3</v>
      </c>
      <c r="Q252" s="102">
        <f t="shared" si="37"/>
        <v>42439.007899999997</v>
      </c>
    </row>
    <row r="253" spans="1:18" x14ac:dyDescent="0.2">
      <c r="A253" s="43" t="s">
        <v>134</v>
      </c>
      <c r="B253" s="44" t="s">
        <v>49</v>
      </c>
      <c r="C253" s="43">
        <v>57564.677900000002</v>
      </c>
      <c r="D253" s="43">
        <v>2.9999999999999997E-4</v>
      </c>
      <c r="E253" s="1">
        <f t="shared" si="33"/>
        <v>2976.9975664517174</v>
      </c>
      <c r="F253" s="1">
        <f t="shared" si="34"/>
        <v>2977</v>
      </c>
      <c r="G253" s="1">
        <f t="shared" si="39"/>
        <v>-4.1397999957553111E-3</v>
      </c>
      <c r="K253" s="1">
        <f t="shared" si="41"/>
        <v>-4.1397999957553111E-3</v>
      </c>
      <c r="O253" s="1">
        <f t="shared" ca="1" si="40"/>
        <v>-8.377229466332391E-3</v>
      </c>
      <c r="P253" s="1">
        <f t="shared" si="36"/>
        <v>-5.3106542776786324E-3</v>
      </c>
      <c r="Q253" s="102">
        <f t="shared" si="37"/>
        <v>42546.177900000002</v>
      </c>
    </row>
    <row r="254" spans="1:18" x14ac:dyDescent="0.2">
      <c r="A254" s="45" t="s">
        <v>133</v>
      </c>
      <c r="B254" s="46" t="s">
        <v>49</v>
      </c>
      <c r="C254" s="47">
        <v>57844.511700000003</v>
      </c>
      <c r="D254" s="47">
        <v>3.8999999999999998E-3</v>
      </c>
      <c r="E254" s="1">
        <f t="shared" si="33"/>
        <v>3141.4956252211036</v>
      </c>
      <c r="F254" s="1">
        <f t="shared" si="34"/>
        <v>3141.5</v>
      </c>
      <c r="G254" s="1">
        <f t="shared" si="39"/>
        <v>-7.4420999953872524E-3</v>
      </c>
      <c r="K254" s="1">
        <f t="shared" si="41"/>
        <v>-7.4420999953872524E-3</v>
      </c>
      <c r="O254" s="1">
        <f t="shared" ca="1" si="40"/>
        <v>-8.8969155740251746E-3</v>
      </c>
      <c r="P254" s="1">
        <f t="shared" si="36"/>
        <v>-6.2233268997101843E-3</v>
      </c>
      <c r="Q254" s="102">
        <f t="shared" si="37"/>
        <v>42826.011700000003</v>
      </c>
    </row>
    <row r="255" spans="1:18" x14ac:dyDescent="0.2">
      <c r="A255" s="48" t="s">
        <v>135</v>
      </c>
      <c r="B255" s="49" t="s">
        <v>49</v>
      </c>
      <c r="C255" s="50">
        <v>57850.468999999997</v>
      </c>
      <c r="D255" s="50">
        <v>5.0000000000000001E-3</v>
      </c>
      <c r="E255" s="1">
        <f t="shared" si="33"/>
        <v>3144.9975763274601</v>
      </c>
      <c r="F255" s="1">
        <f t="shared" si="34"/>
        <v>3145</v>
      </c>
      <c r="G255" s="1">
        <f t="shared" si="39"/>
        <v>-4.1230000060750172E-3</v>
      </c>
      <c r="K255" s="1">
        <f t="shared" si="41"/>
        <v>-4.1230000060750172E-3</v>
      </c>
      <c r="O255" s="1">
        <f t="shared" ca="1" si="40"/>
        <v>-8.9079727252526809E-3</v>
      </c>
      <c r="P255" s="1">
        <f t="shared" si="36"/>
        <v>-6.2434904177513257E-3</v>
      </c>
      <c r="Q255" s="102">
        <f t="shared" si="37"/>
        <v>42831.968999999997</v>
      </c>
      <c r="R255" s="1">
        <f t="shared" ref="R255:R268" si="42">+(P255-G255)^2</f>
        <v>4.4964795860111608E-6</v>
      </c>
    </row>
    <row r="256" spans="1:18" x14ac:dyDescent="0.2">
      <c r="A256" s="51" t="s">
        <v>136</v>
      </c>
      <c r="B256" s="52" t="s">
        <v>49</v>
      </c>
      <c r="C256" s="53">
        <v>58195.795700000002</v>
      </c>
      <c r="D256" s="53">
        <v>1E-4</v>
      </c>
      <c r="E256" s="1">
        <f t="shared" si="33"/>
        <v>3347.9951119762591</v>
      </c>
      <c r="F256" s="1">
        <f t="shared" si="34"/>
        <v>3348</v>
      </c>
      <c r="G256" s="1">
        <f t="shared" si="39"/>
        <v>-8.3152000006521121E-3</v>
      </c>
      <c r="K256" s="1">
        <f t="shared" si="41"/>
        <v>-8.3152000006521121E-3</v>
      </c>
      <c r="O256" s="1">
        <f t="shared" ca="1" si="40"/>
        <v>-9.5492874964480303E-3</v>
      </c>
      <c r="P256" s="1">
        <f t="shared" si="36"/>
        <v>-7.4660833063527167E-3</v>
      </c>
      <c r="Q256" s="102">
        <f t="shared" si="37"/>
        <v>43177.295700000002</v>
      </c>
      <c r="R256" s="1">
        <f t="shared" si="42"/>
        <v>7.2099916053793282E-7</v>
      </c>
    </row>
    <row r="257" spans="1:18" x14ac:dyDescent="0.2">
      <c r="A257" s="51" t="s">
        <v>136</v>
      </c>
      <c r="B257" s="52" t="s">
        <v>49</v>
      </c>
      <c r="C257" s="53">
        <v>58275.748</v>
      </c>
      <c r="D257" s="53">
        <v>2.9999999999999997E-4</v>
      </c>
      <c r="E257" s="1">
        <f t="shared" si="33"/>
        <v>3394.9944313727974</v>
      </c>
      <c r="F257" s="1">
        <f t="shared" si="34"/>
        <v>3395</v>
      </c>
      <c r="G257" s="1">
        <f t="shared" si="39"/>
        <v>-9.4729999982519075E-3</v>
      </c>
      <c r="K257" s="1">
        <f t="shared" si="41"/>
        <v>-9.4729999982519075E-3</v>
      </c>
      <c r="O257" s="1">
        <f t="shared" ca="1" si="40"/>
        <v>-9.6977692415031111E-3</v>
      </c>
      <c r="P257" s="1">
        <f t="shared" si="36"/>
        <v>-7.7640330475554535E-3</v>
      </c>
      <c r="Q257" s="102">
        <f t="shared" si="37"/>
        <v>43257.248</v>
      </c>
      <c r="R257" s="1">
        <f t="shared" si="42"/>
        <v>2.9205680385727361E-6</v>
      </c>
    </row>
    <row r="258" spans="1:18" x14ac:dyDescent="0.2">
      <c r="A258" s="54" t="s">
        <v>137</v>
      </c>
      <c r="B258" s="55" t="s">
        <v>49</v>
      </c>
      <c r="C258" s="56">
        <v>58702.726600000002</v>
      </c>
      <c r="D258" s="56">
        <v>5.0000000000000001E-4</v>
      </c>
      <c r="E258" s="1">
        <f t="shared" si="33"/>
        <v>3645.9903826698546</v>
      </c>
      <c r="F258" s="1">
        <f t="shared" si="34"/>
        <v>3646</v>
      </c>
      <c r="G258" s="1">
        <f t="shared" ref="G258:G268" si="43">+C258-(C$7+F258*C$8)</f>
        <v>-1.6360399997211061E-2</v>
      </c>
      <c r="K258" s="1">
        <f t="shared" si="41"/>
        <v>-1.6360399997211061E-2</v>
      </c>
      <c r="O258" s="1">
        <f t="shared" ca="1" si="40"/>
        <v>-1.0490724943818544E-2</v>
      </c>
      <c r="P258" s="1">
        <f t="shared" si="36"/>
        <v>-9.4499748725902031E-3</v>
      </c>
      <c r="Q258" s="102">
        <f t="shared" si="37"/>
        <v>43684.226600000002</v>
      </c>
      <c r="R258" s="1">
        <f t="shared" si="42"/>
        <v>4.7753975402991207E-5</v>
      </c>
    </row>
    <row r="259" spans="1:18" x14ac:dyDescent="0.2">
      <c r="A259" s="54" t="s">
        <v>137</v>
      </c>
      <c r="B259" s="55" t="s">
        <v>49</v>
      </c>
      <c r="C259" s="56">
        <v>58719.741999999998</v>
      </c>
      <c r="D259" s="56">
        <v>2.0000000000000001E-4</v>
      </c>
      <c r="E259" s="1">
        <f t="shared" si="33"/>
        <v>3655.9927493217174</v>
      </c>
      <c r="F259" s="1">
        <f t="shared" si="34"/>
        <v>3656</v>
      </c>
      <c r="G259" s="1">
        <f t="shared" si="43"/>
        <v>-1.233440000214614E-2</v>
      </c>
      <c r="K259" s="1">
        <f t="shared" si="41"/>
        <v>-1.233440000214614E-2</v>
      </c>
      <c r="O259" s="1">
        <f t="shared" ca="1" si="40"/>
        <v>-1.0522316804468562E-2</v>
      </c>
      <c r="P259" s="1">
        <f t="shared" si="36"/>
        <v>-9.5204505425882224E-3</v>
      </c>
      <c r="Q259" s="102">
        <f t="shared" si="37"/>
        <v>43701.241999999998</v>
      </c>
      <c r="R259" s="1">
        <f t="shared" si="42"/>
        <v>7.9183115609462955E-6</v>
      </c>
    </row>
    <row r="260" spans="1:18" ht="12" customHeight="1" x14ac:dyDescent="0.2">
      <c r="A260" s="54" t="s">
        <v>138</v>
      </c>
      <c r="B260" s="55" t="s">
        <v>49</v>
      </c>
      <c r="C260" s="56">
        <v>59015.738499999999</v>
      </c>
      <c r="D260" s="56">
        <v>2.9999999999999997E-4</v>
      </c>
      <c r="E260" s="1">
        <f t="shared" si="33"/>
        <v>3829.9919218753284</v>
      </c>
      <c r="F260" s="1">
        <f t="shared" si="34"/>
        <v>3830</v>
      </c>
      <c r="G260" s="1">
        <f t="shared" si="43"/>
        <v>-1.3742000002821442E-2</v>
      </c>
      <c r="K260" s="1">
        <f t="shared" si="41"/>
        <v>-1.3742000002821442E-2</v>
      </c>
      <c r="O260" s="1">
        <f t="shared" ca="1" si="40"/>
        <v>-1.1072015179778861E-2</v>
      </c>
      <c r="P260" s="1">
        <f t="shared" si="36"/>
        <v>-1.0787289055832519E-2</v>
      </c>
      <c r="Q260" s="102">
        <f t="shared" si="37"/>
        <v>43997.238499999999</v>
      </c>
      <c r="R260" s="1">
        <f t="shared" si="42"/>
        <v>8.7303167802561736E-6</v>
      </c>
    </row>
    <row r="261" spans="1:18" ht="12" customHeight="1" x14ac:dyDescent="0.2">
      <c r="A261" s="51" t="s">
        <v>947</v>
      </c>
      <c r="B261" s="52" t="s">
        <v>49</v>
      </c>
      <c r="C261" s="53">
        <v>59066.772400000002</v>
      </c>
      <c r="D261" s="53">
        <v>2.9999999999999997E-4</v>
      </c>
      <c r="E261" s="1">
        <f t="shared" si="33"/>
        <v>3859.9917913744071</v>
      </c>
      <c r="F261" s="1">
        <f t="shared" si="34"/>
        <v>3860</v>
      </c>
      <c r="G261" s="1">
        <f t="shared" si="43"/>
        <v>-1.3963999997940846E-2</v>
      </c>
      <c r="K261" s="1">
        <f t="shared" si="41"/>
        <v>-1.3963999997940846E-2</v>
      </c>
      <c r="O261" s="1">
        <f t="shared" ca="1" si="40"/>
        <v>-1.1166790761728914E-2</v>
      </c>
      <c r="P261" s="1">
        <f t="shared" si="36"/>
        <v>-1.1013463067183552E-2</v>
      </c>
      <c r="Q261" s="102">
        <f t="shared" si="37"/>
        <v>44048.272400000002</v>
      </c>
      <c r="R261" s="1">
        <f t="shared" si="42"/>
        <v>8.7056681797626746E-6</v>
      </c>
    </row>
    <row r="262" spans="1:18" ht="12" customHeight="1" x14ac:dyDescent="0.2">
      <c r="A262" s="104" t="s">
        <v>949</v>
      </c>
      <c r="B262" s="103" t="s">
        <v>49</v>
      </c>
      <c r="C262" s="108">
        <v>59313.436999999918</v>
      </c>
      <c r="D262" s="109">
        <v>0.01</v>
      </c>
      <c r="E262" s="1">
        <f t="shared" si="33"/>
        <v>4004.9916015013941</v>
      </c>
      <c r="F262" s="1">
        <f t="shared" si="34"/>
        <v>4005</v>
      </c>
      <c r="G262" s="1">
        <f t="shared" si="43"/>
        <v>-1.4287000085460022E-2</v>
      </c>
      <c r="K262" s="1">
        <f t="shared" si="41"/>
        <v>-1.4287000085460022E-2</v>
      </c>
      <c r="O262" s="1">
        <f t="shared" ca="1" si="40"/>
        <v>-1.1624872741154164E-2</v>
      </c>
      <c r="P262" s="1">
        <f t="shared" si="36"/>
        <v>-1.2138785664953496E-2</v>
      </c>
      <c r="Q262" s="102">
        <f t="shared" si="37"/>
        <v>44294.936999999918</v>
      </c>
      <c r="R262" s="1">
        <f t="shared" si="42"/>
        <v>4.6148251964721901E-6</v>
      </c>
    </row>
    <row r="263" spans="1:18" ht="12" customHeight="1" x14ac:dyDescent="0.2">
      <c r="A263" s="104" t="s">
        <v>950</v>
      </c>
      <c r="B263" s="103" t="s">
        <v>49</v>
      </c>
      <c r="C263" s="108">
        <v>59330.447899999999</v>
      </c>
      <c r="D263" s="109">
        <v>5.0000000000000001E-4</v>
      </c>
      <c r="E263" s="1">
        <f t="shared" si="33"/>
        <v>4014.9913228643372</v>
      </c>
      <c r="F263" s="1">
        <f t="shared" si="34"/>
        <v>4015</v>
      </c>
      <c r="G263" s="1">
        <f t="shared" si="43"/>
        <v>-1.4760999998543411E-2</v>
      </c>
      <c r="K263" s="1">
        <f t="shared" si="41"/>
        <v>-1.4760999998543411E-2</v>
      </c>
      <c r="O263" s="1">
        <f t="shared" ca="1" si="40"/>
        <v>-1.1656464601804181E-2</v>
      </c>
      <c r="P263" s="1">
        <f t="shared" si="36"/>
        <v>-1.2218357852970681E-2</v>
      </c>
      <c r="Q263" s="102">
        <f t="shared" si="37"/>
        <v>44311.947899999999</v>
      </c>
      <c r="R263" s="1">
        <f t="shared" si="42"/>
        <v>6.4650290804426979E-6</v>
      </c>
    </row>
    <row r="264" spans="1:18" ht="12" customHeight="1" x14ac:dyDescent="0.2">
      <c r="A264" s="51" t="s">
        <v>948</v>
      </c>
      <c r="B264" s="52" t="s">
        <v>49</v>
      </c>
      <c r="C264" s="53">
        <v>59413.8007</v>
      </c>
      <c r="D264" s="53">
        <v>4.0000000000000002E-4</v>
      </c>
      <c r="E264" s="1">
        <f t="shared" si="33"/>
        <v>4063.9895989589081</v>
      </c>
      <c r="F264" s="1">
        <f t="shared" si="34"/>
        <v>4064</v>
      </c>
      <c r="G264" s="1">
        <f t="shared" si="43"/>
        <v>-1.7693599998892751E-2</v>
      </c>
      <c r="K264" s="1">
        <f t="shared" si="41"/>
        <v>-1.7693599998892751E-2</v>
      </c>
      <c r="O264" s="1">
        <f t="shared" ca="1" si="40"/>
        <v>-1.1811264718989266E-2</v>
      </c>
      <c r="P264" s="1">
        <f t="shared" si="36"/>
        <v>-1.2611924253028329E-2</v>
      </c>
      <c r="Q264" s="102">
        <f t="shared" si="37"/>
        <v>44395.3007</v>
      </c>
      <c r="R264" s="1">
        <f t="shared" si="42"/>
        <v>2.5823428386106722E-5</v>
      </c>
    </row>
    <row r="265" spans="1:18" ht="12" customHeight="1" x14ac:dyDescent="0.2">
      <c r="A265" s="104" t="s">
        <v>953</v>
      </c>
      <c r="B265" s="103" t="s">
        <v>49</v>
      </c>
      <c r="C265" s="110">
        <v>59638.3534</v>
      </c>
      <c r="D265" s="109">
        <v>3.5000000000000001E-3</v>
      </c>
      <c r="E265" s="1">
        <f t="shared" si="33"/>
        <v>4195.991105715505</v>
      </c>
      <c r="F265" s="1">
        <f t="shared" si="34"/>
        <v>4196</v>
      </c>
      <c r="G265" s="1">
        <f t="shared" si="43"/>
        <v>-1.5130400002817623E-2</v>
      </c>
      <c r="K265" s="1">
        <f t="shared" si="41"/>
        <v>-1.5130400002817623E-2</v>
      </c>
      <c r="O265" s="1">
        <f t="shared" ca="1" si="40"/>
        <v>-1.2228277279569493E-2</v>
      </c>
      <c r="P265" s="1">
        <f t="shared" si="36"/>
        <v>-1.3702413303496806E-2</v>
      </c>
      <c r="Q265" s="102">
        <f t="shared" si="37"/>
        <v>44619.8534</v>
      </c>
      <c r="R265" s="1">
        <f t="shared" si="42"/>
        <v>2.0391460134371626E-6</v>
      </c>
    </row>
    <row r="266" spans="1:18" ht="12" customHeight="1" x14ac:dyDescent="0.2">
      <c r="A266" s="104" t="s">
        <v>953</v>
      </c>
      <c r="B266" s="103" t="s">
        <v>49</v>
      </c>
      <c r="C266" s="110">
        <v>59643.457199999997</v>
      </c>
      <c r="D266" s="109">
        <v>3.5000000000000001E-3</v>
      </c>
      <c r="E266" s="1">
        <f t="shared" si="33"/>
        <v>4198.9913336806285</v>
      </c>
      <c r="F266" s="1">
        <f t="shared" si="34"/>
        <v>4199</v>
      </c>
      <c r="G266" s="1">
        <f t="shared" si="43"/>
        <v>-1.4742600003955886E-2</v>
      </c>
      <c r="K266" s="1">
        <f t="shared" si="41"/>
        <v>-1.4742600003955886E-2</v>
      </c>
      <c r="O266" s="1">
        <f t="shared" ca="1" si="40"/>
        <v>-1.2237754837764498E-2</v>
      </c>
      <c r="P266" s="1">
        <f t="shared" si="36"/>
        <v>-1.3727710249981567E-2</v>
      </c>
      <c r="Q266" s="102">
        <f t="shared" si="37"/>
        <v>44624.957199999997</v>
      </c>
      <c r="R266" s="1">
        <f t="shared" si="42"/>
        <v>1.0300012127220526E-6</v>
      </c>
    </row>
    <row r="267" spans="1:18" x14ac:dyDescent="0.2">
      <c r="A267" s="104" t="s">
        <v>951</v>
      </c>
      <c r="B267" s="103" t="s">
        <v>49</v>
      </c>
      <c r="C267" s="108">
        <v>59658.767599999999</v>
      </c>
      <c r="D267" s="109">
        <v>5.0000000000000001E-4</v>
      </c>
      <c r="E267" s="1">
        <f t="shared" si="33"/>
        <v>4207.991429734011</v>
      </c>
      <c r="F267" s="1">
        <f t="shared" si="34"/>
        <v>4208</v>
      </c>
      <c r="G267" s="1">
        <f t="shared" si="43"/>
        <v>-1.4579200003936421E-2</v>
      </c>
      <c r="K267" s="1">
        <f t="shared" si="41"/>
        <v>-1.4579200003936421E-2</v>
      </c>
      <c r="O267" s="1">
        <f t="shared" ca="1" si="40"/>
        <v>-1.2266187512349513E-2</v>
      </c>
      <c r="P267" s="1">
        <f t="shared" si="36"/>
        <v>-1.3803737917283485E-2</v>
      </c>
      <c r="Q267" s="102">
        <f t="shared" si="37"/>
        <v>44640.267599999999</v>
      </c>
      <c r="R267" s="1">
        <f t="shared" si="42"/>
        <v>6.0134144783612546E-7</v>
      </c>
    </row>
    <row r="268" spans="1:18" x14ac:dyDescent="0.2">
      <c r="A268" s="105" t="s">
        <v>952</v>
      </c>
      <c r="B268" s="106" t="s">
        <v>49</v>
      </c>
      <c r="C268" s="108">
        <v>59801.662799999998</v>
      </c>
      <c r="D268" s="109">
        <v>4.0000000000000002E-4</v>
      </c>
      <c r="E268" s="1">
        <f t="shared" si="33"/>
        <v>4291.9912289271861</v>
      </c>
      <c r="F268" s="1">
        <f t="shared" si="34"/>
        <v>4292</v>
      </c>
      <c r="G268" s="1">
        <f t="shared" si="43"/>
        <v>-1.492080000025453E-2</v>
      </c>
      <c r="K268" s="1">
        <f t="shared" si="41"/>
        <v>-1.492080000025453E-2</v>
      </c>
      <c r="O268" s="1">
        <f t="shared" ca="1" si="40"/>
        <v>-1.2531559141809659E-2</v>
      </c>
      <c r="P268" s="1">
        <f t="shared" si="36"/>
        <v>-1.4523226693080845E-2</v>
      </c>
      <c r="Q268" s="102">
        <f t="shared" si="37"/>
        <v>44783.162799999998</v>
      </c>
      <c r="R268" s="1">
        <f t="shared" si="42"/>
        <v>1.5806453457702194E-7</v>
      </c>
    </row>
    <row r="269" spans="1:18" x14ac:dyDescent="0.2">
      <c r="A269" s="107" t="s">
        <v>954</v>
      </c>
      <c r="B269" s="107" t="s">
        <v>49</v>
      </c>
      <c r="C269" s="110">
        <v>60019.408100000117</v>
      </c>
      <c r="D269" s="109">
        <v>2.9999999999999997E-4</v>
      </c>
      <c r="E269" s="1">
        <f t="shared" ref="E269" si="44">+(C269-C$7)/C$8</f>
        <v>4419.9910600990352</v>
      </c>
      <c r="F269" s="1">
        <f t="shared" si="34"/>
        <v>4420</v>
      </c>
      <c r="G269" s="1">
        <f t="shared" ref="G269" si="45">+C269-(C$7+F269*C$8)</f>
        <v>-1.5207999880658463E-2</v>
      </c>
      <c r="K269" s="1">
        <f t="shared" si="41"/>
        <v>-1.5207999880658463E-2</v>
      </c>
      <c r="O269" s="1">
        <f t="shared" ref="O269" ca="1" si="46">+C$11+C$12*F269</f>
        <v>-1.2935934958129879E-2</v>
      </c>
      <c r="P269" s="1">
        <f t="shared" ref="P269" si="47">+D$11+D$12*F269+D$13*F269^2</f>
        <v>-1.5653969805559491E-2</v>
      </c>
      <c r="Q269" s="102">
        <f t="shared" ref="Q269" si="48">+C269-15018.5</f>
        <v>45000.908100000117</v>
      </c>
      <c r="R269" s="1">
        <f t="shared" ref="R269" si="49">+(P269-G269)^2</f>
        <v>1.9888917391622876E-7</v>
      </c>
    </row>
    <row r="270" spans="1:18" x14ac:dyDescent="0.2">
      <c r="A270" s="105" t="s">
        <v>955</v>
      </c>
      <c r="B270" s="111" t="s">
        <v>49</v>
      </c>
      <c r="C270" s="112">
        <v>60165.705099999999</v>
      </c>
      <c r="D270" s="112">
        <v>4.0000000000000002E-4</v>
      </c>
      <c r="E270" s="1">
        <f t="shared" ref="E270" si="50">+(C270-C$7)/C$8</f>
        <v>4505.9905801847626</v>
      </c>
      <c r="F270" s="1">
        <f t="shared" ref="F270" si="51">ROUND(2*E270,0)/2</f>
        <v>4506</v>
      </c>
      <c r="G270" s="1">
        <f t="shared" ref="G270" si="52">+C270-(C$7+F270*C$8)</f>
        <v>-1.6024399999878369E-2</v>
      </c>
      <c r="K270" s="1">
        <f t="shared" ref="K270" si="53">G270</f>
        <v>-1.6024399999878369E-2</v>
      </c>
      <c r="O270" s="1">
        <f t="shared" ref="O270" ca="1" si="54">+C$11+C$12*F270</f>
        <v>-1.3207624959720027E-2</v>
      </c>
      <c r="P270" s="1">
        <f t="shared" ref="P270" si="55">+D$11+D$12*F270+D$13*F270^2</f>
        <v>-1.6437004313033892E-2</v>
      </c>
      <c r="Q270" s="102">
        <f t="shared" ref="Q270" si="56">+C270-15018.5</f>
        <v>45147.205099999999</v>
      </c>
      <c r="R270" s="1">
        <f t="shared" ref="R270" si="57">+(P270-G270)^2</f>
        <v>1.7024231923454071E-7</v>
      </c>
    </row>
    <row r="271" spans="1:18" x14ac:dyDescent="0.2">
      <c r="A271" s="104" t="s">
        <v>962</v>
      </c>
      <c r="B271" s="123" t="s">
        <v>49</v>
      </c>
      <c r="C271" s="110">
        <v>60415.771800000002</v>
      </c>
      <c r="D271" s="124">
        <v>2.9999999999999997E-4</v>
      </c>
      <c r="E271" s="1">
        <f t="shared" ref="E271" si="58">+(C271-C$7)/C$8</f>
        <v>4652.9902875570206</v>
      </c>
      <c r="F271" s="1">
        <f t="shared" ref="F271" si="59">ROUND(2*E271,0)/2</f>
        <v>4653</v>
      </c>
      <c r="G271" s="1">
        <f t="shared" ref="G271" si="60">+C271-(C$7+F271*C$8)</f>
        <v>-1.6522199999599252E-2</v>
      </c>
      <c r="K271" s="1">
        <f t="shared" ref="K271" si="61">G271</f>
        <v>-1.6522199999599252E-2</v>
      </c>
      <c r="O271" s="1">
        <f t="shared" ref="O271" ca="1" si="62">+C$11+C$12*F271</f>
        <v>-1.3672025311275281E-2</v>
      </c>
      <c r="P271" s="1">
        <f t="shared" ref="P271" si="63">+D$11+D$12*F271+D$13*F271^2</f>
        <v>-1.7818840449240619E-2</v>
      </c>
      <c r="Q271" s="102">
        <f t="shared" ref="Q271" si="64">+C271-15018.5</f>
        <v>45397.271800000002</v>
      </c>
      <c r="R271" s="1">
        <f t="shared" ref="R271" si="65">+(P271-G271)^2</f>
        <v>1.6812764556461677E-6</v>
      </c>
    </row>
    <row r="272" spans="1:18" x14ac:dyDescent="0.2">
      <c r="C272" s="32"/>
      <c r="D272" s="32"/>
    </row>
    <row r="273" spans="3:4" x14ac:dyDescent="0.2">
      <c r="C273" s="32"/>
      <c r="D273" s="32"/>
    </row>
    <row r="274" spans="3:4" x14ac:dyDescent="0.2">
      <c r="C274" s="32"/>
      <c r="D274" s="32"/>
    </row>
    <row r="275" spans="3:4" x14ac:dyDescent="0.2">
      <c r="C275" s="32"/>
      <c r="D275" s="32"/>
    </row>
    <row r="276" spans="3:4" x14ac:dyDescent="0.2">
      <c r="C276" s="32"/>
      <c r="D276" s="32"/>
    </row>
    <row r="277" spans="3:4" x14ac:dyDescent="0.2">
      <c r="C277" s="32"/>
      <c r="D277" s="32"/>
    </row>
    <row r="278" spans="3:4" x14ac:dyDescent="0.2">
      <c r="C278" s="32"/>
      <c r="D278" s="32"/>
    </row>
    <row r="279" spans="3:4" x14ac:dyDescent="0.2">
      <c r="C279" s="32"/>
      <c r="D279" s="32"/>
    </row>
    <row r="280" spans="3:4" x14ac:dyDescent="0.2">
      <c r="C280" s="32"/>
      <c r="D280" s="32"/>
    </row>
    <row r="281" spans="3:4" x14ac:dyDescent="0.2">
      <c r="C281" s="32"/>
      <c r="D281" s="32"/>
    </row>
    <row r="282" spans="3:4" x14ac:dyDescent="0.2">
      <c r="C282" s="32"/>
      <c r="D282" s="32"/>
    </row>
    <row r="283" spans="3:4" x14ac:dyDescent="0.2">
      <c r="C283" s="32"/>
      <c r="D283" s="32"/>
    </row>
    <row r="284" spans="3:4" x14ac:dyDescent="0.2">
      <c r="C284" s="32"/>
      <c r="D284" s="32"/>
    </row>
    <row r="285" spans="3:4" x14ac:dyDescent="0.2">
      <c r="C285" s="32"/>
      <c r="D285" s="32"/>
    </row>
    <row r="286" spans="3:4" x14ac:dyDescent="0.2">
      <c r="C286" s="32"/>
      <c r="D286" s="32"/>
    </row>
    <row r="287" spans="3:4" x14ac:dyDescent="0.2">
      <c r="C287" s="32"/>
      <c r="D287" s="32"/>
    </row>
    <row r="288" spans="3:4" x14ac:dyDescent="0.2">
      <c r="C288" s="32"/>
      <c r="D288" s="32"/>
    </row>
    <row r="289" spans="3:4" x14ac:dyDescent="0.2">
      <c r="C289" s="32"/>
      <c r="D289" s="32"/>
    </row>
    <row r="290" spans="3:4" x14ac:dyDescent="0.2">
      <c r="C290" s="32"/>
      <c r="D290" s="32"/>
    </row>
    <row r="291" spans="3:4" x14ac:dyDescent="0.2">
      <c r="C291" s="32"/>
      <c r="D291" s="32"/>
    </row>
    <row r="292" spans="3:4" x14ac:dyDescent="0.2">
      <c r="C292" s="32"/>
      <c r="D292" s="32"/>
    </row>
    <row r="293" spans="3:4" x14ac:dyDescent="0.2">
      <c r="C293" s="32"/>
      <c r="D293" s="32"/>
    </row>
    <row r="294" spans="3:4" x14ac:dyDescent="0.2">
      <c r="C294" s="32"/>
      <c r="D294" s="32"/>
    </row>
    <row r="295" spans="3:4" x14ac:dyDescent="0.2">
      <c r="C295" s="32"/>
      <c r="D295" s="32"/>
    </row>
    <row r="296" spans="3:4" x14ac:dyDescent="0.2">
      <c r="C296" s="32"/>
      <c r="D296" s="32"/>
    </row>
    <row r="297" spans="3:4" x14ac:dyDescent="0.2">
      <c r="C297" s="32"/>
      <c r="D297" s="32"/>
    </row>
    <row r="298" spans="3:4" x14ac:dyDescent="0.2">
      <c r="C298" s="32"/>
      <c r="D298" s="32"/>
    </row>
    <row r="299" spans="3:4" x14ac:dyDescent="0.2">
      <c r="C299" s="32"/>
      <c r="D299" s="32"/>
    </row>
    <row r="300" spans="3:4" x14ac:dyDescent="0.2">
      <c r="C300" s="32"/>
      <c r="D300" s="32"/>
    </row>
    <row r="301" spans="3:4" x14ac:dyDescent="0.2">
      <c r="C301" s="32"/>
      <c r="D301" s="32"/>
    </row>
    <row r="302" spans="3:4" x14ac:dyDescent="0.2">
      <c r="C302" s="32"/>
      <c r="D302" s="32"/>
    </row>
    <row r="303" spans="3:4" x14ac:dyDescent="0.2">
      <c r="C303" s="32"/>
      <c r="D303" s="32"/>
    </row>
    <row r="304" spans="3:4" x14ac:dyDescent="0.2">
      <c r="C304" s="32"/>
      <c r="D304" s="32"/>
    </row>
    <row r="305" spans="3:4" x14ac:dyDescent="0.2">
      <c r="C305" s="32"/>
      <c r="D305" s="32"/>
    </row>
    <row r="306" spans="3:4" x14ac:dyDescent="0.2">
      <c r="C306" s="32"/>
      <c r="D306" s="32"/>
    </row>
    <row r="307" spans="3:4" x14ac:dyDescent="0.2">
      <c r="C307" s="32"/>
      <c r="D307" s="32"/>
    </row>
    <row r="308" spans="3:4" x14ac:dyDescent="0.2">
      <c r="C308" s="32"/>
      <c r="D308" s="32"/>
    </row>
    <row r="309" spans="3:4" x14ac:dyDescent="0.2">
      <c r="C309" s="32"/>
      <c r="D309" s="32"/>
    </row>
    <row r="310" spans="3:4" x14ac:dyDescent="0.2">
      <c r="C310" s="32"/>
      <c r="D310" s="32"/>
    </row>
    <row r="311" spans="3:4" x14ac:dyDescent="0.2">
      <c r="C311" s="32"/>
      <c r="D311" s="32"/>
    </row>
    <row r="312" spans="3:4" x14ac:dyDescent="0.2">
      <c r="C312" s="32"/>
      <c r="D312" s="32"/>
    </row>
    <row r="313" spans="3:4" x14ac:dyDescent="0.2">
      <c r="C313" s="32"/>
      <c r="D313" s="32"/>
    </row>
    <row r="314" spans="3:4" x14ac:dyDescent="0.2">
      <c r="C314" s="32"/>
      <c r="D314" s="32"/>
    </row>
    <row r="315" spans="3:4" x14ac:dyDescent="0.2">
      <c r="C315" s="32"/>
      <c r="D315" s="32"/>
    </row>
    <row r="316" spans="3:4" x14ac:dyDescent="0.2">
      <c r="C316" s="32"/>
      <c r="D316" s="32"/>
    </row>
    <row r="317" spans="3:4" x14ac:dyDescent="0.2">
      <c r="C317" s="32"/>
      <c r="D317" s="32"/>
    </row>
    <row r="318" spans="3:4" x14ac:dyDescent="0.2">
      <c r="C318" s="32"/>
      <c r="D318" s="32"/>
    </row>
    <row r="319" spans="3:4" x14ac:dyDescent="0.2">
      <c r="C319" s="32"/>
      <c r="D319" s="32"/>
    </row>
    <row r="320" spans="3:4" x14ac:dyDescent="0.2">
      <c r="C320" s="32"/>
      <c r="D320" s="32"/>
    </row>
    <row r="321" spans="3:4" x14ac:dyDescent="0.2">
      <c r="C321" s="32"/>
      <c r="D321" s="32"/>
    </row>
    <row r="322" spans="3:4" x14ac:dyDescent="0.2">
      <c r="C322" s="32"/>
      <c r="D322" s="32"/>
    </row>
    <row r="323" spans="3:4" x14ac:dyDescent="0.2">
      <c r="C323" s="32"/>
      <c r="D323" s="32"/>
    </row>
    <row r="324" spans="3:4" x14ac:dyDescent="0.2">
      <c r="C324" s="32"/>
      <c r="D324" s="32"/>
    </row>
    <row r="325" spans="3:4" x14ac:dyDescent="0.2">
      <c r="C325" s="32"/>
      <c r="D325" s="32"/>
    </row>
    <row r="326" spans="3:4" x14ac:dyDescent="0.2">
      <c r="C326" s="32"/>
      <c r="D326" s="32"/>
    </row>
    <row r="327" spans="3:4" x14ac:dyDescent="0.2">
      <c r="C327" s="32"/>
      <c r="D327" s="32"/>
    </row>
    <row r="328" spans="3:4" x14ac:dyDescent="0.2">
      <c r="C328" s="32"/>
      <c r="D328" s="32"/>
    </row>
    <row r="329" spans="3:4" x14ac:dyDescent="0.2">
      <c r="C329" s="32"/>
      <c r="D329" s="32"/>
    </row>
    <row r="330" spans="3:4" x14ac:dyDescent="0.2">
      <c r="C330" s="32"/>
      <c r="D330" s="32"/>
    </row>
    <row r="331" spans="3:4" x14ac:dyDescent="0.2">
      <c r="C331" s="32"/>
      <c r="D331" s="32"/>
    </row>
    <row r="332" spans="3:4" x14ac:dyDescent="0.2">
      <c r="C332" s="32"/>
      <c r="D332" s="32"/>
    </row>
    <row r="333" spans="3:4" x14ac:dyDescent="0.2">
      <c r="C333" s="32"/>
      <c r="D333" s="32"/>
    </row>
    <row r="334" spans="3:4" x14ac:dyDescent="0.2">
      <c r="C334" s="32"/>
      <c r="D334" s="32"/>
    </row>
    <row r="335" spans="3:4" x14ac:dyDescent="0.2">
      <c r="C335" s="32"/>
      <c r="D335" s="32"/>
    </row>
    <row r="336" spans="3:4" x14ac:dyDescent="0.2">
      <c r="C336" s="32"/>
      <c r="D336" s="32"/>
    </row>
    <row r="337" spans="3:4" x14ac:dyDescent="0.2">
      <c r="C337" s="32"/>
      <c r="D337" s="32"/>
    </row>
    <row r="338" spans="3:4" x14ac:dyDescent="0.2">
      <c r="C338" s="32"/>
      <c r="D338" s="32"/>
    </row>
    <row r="339" spans="3:4" x14ac:dyDescent="0.2">
      <c r="C339" s="32"/>
      <c r="D339" s="32"/>
    </row>
    <row r="340" spans="3:4" x14ac:dyDescent="0.2">
      <c r="C340" s="32"/>
      <c r="D340" s="32"/>
    </row>
    <row r="341" spans="3:4" x14ac:dyDescent="0.2">
      <c r="C341" s="32"/>
      <c r="D341" s="32"/>
    </row>
    <row r="342" spans="3:4" x14ac:dyDescent="0.2">
      <c r="C342" s="32"/>
      <c r="D342" s="32"/>
    </row>
    <row r="343" spans="3:4" x14ac:dyDescent="0.2">
      <c r="C343" s="32"/>
      <c r="D343" s="32"/>
    </row>
    <row r="344" spans="3:4" x14ac:dyDescent="0.2">
      <c r="C344" s="32"/>
      <c r="D344" s="32"/>
    </row>
    <row r="345" spans="3:4" x14ac:dyDescent="0.2">
      <c r="C345" s="32"/>
      <c r="D345" s="32"/>
    </row>
    <row r="346" spans="3:4" x14ac:dyDescent="0.2">
      <c r="C346" s="32"/>
      <c r="D346" s="32"/>
    </row>
    <row r="347" spans="3:4" x14ac:dyDescent="0.2">
      <c r="C347" s="32"/>
      <c r="D347" s="32"/>
    </row>
    <row r="348" spans="3:4" x14ac:dyDescent="0.2">
      <c r="C348" s="32"/>
      <c r="D348" s="32"/>
    </row>
    <row r="349" spans="3:4" x14ac:dyDescent="0.2">
      <c r="C349" s="32"/>
      <c r="D349" s="32"/>
    </row>
    <row r="350" spans="3:4" x14ac:dyDescent="0.2">
      <c r="C350" s="32"/>
      <c r="D350" s="32"/>
    </row>
    <row r="351" spans="3:4" x14ac:dyDescent="0.2">
      <c r="C351" s="32"/>
      <c r="D351" s="32"/>
    </row>
    <row r="352" spans="3:4" x14ac:dyDescent="0.2">
      <c r="C352" s="32"/>
      <c r="D352" s="32"/>
    </row>
    <row r="353" spans="3:4" x14ac:dyDescent="0.2">
      <c r="C353" s="32"/>
      <c r="D353" s="32"/>
    </row>
    <row r="354" spans="3:4" x14ac:dyDescent="0.2">
      <c r="C354" s="32"/>
      <c r="D354" s="32"/>
    </row>
    <row r="355" spans="3:4" x14ac:dyDescent="0.2">
      <c r="C355" s="32"/>
      <c r="D355" s="32"/>
    </row>
    <row r="356" spans="3:4" x14ac:dyDescent="0.2">
      <c r="C356" s="32"/>
      <c r="D356" s="32"/>
    </row>
    <row r="357" spans="3:4" x14ac:dyDescent="0.2">
      <c r="C357" s="32"/>
      <c r="D357" s="32"/>
    </row>
    <row r="358" spans="3:4" x14ac:dyDescent="0.2">
      <c r="C358" s="32"/>
      <c r="D358" s="32"/>
    </row>
    <row r="359" spans="3:4" x14ac:dyDescent="0.2">
      <c r="C359" s="32"/>
      <c r="D359" s="32"/>
    </row>
    <row r="360" spans="3:4" x14ac:dyDescent="0.2">
      <c r="C360" s="32"/>
      <c r="D360" s="32"/>
    </row>
    <row r="361" spans="3:4" x14ac:dyDescent="0.2">
      <c r="C361" s="32"/>
      <c r="D361" s="32"/>
    </row>
    <row r="362" spans="3:4" x14ac:dyDescent="0.2">
      <c r="C362" s="32"/>
      <c r="D362" s="32"/>
    </row>
    <row r="363" spans="3:4" x14ac:dyDescent="0.2">
      <c r="C363" s="32"/>
      <c r="D363" s="32"/>
    </row>
    <row r="364" spans="3:4" x14ac:dyDescent="0.2">
      <c r="C364" s="32"/>
      <c r="D364" s="32"/>
    </row>
    <row r="365" spans="3:4" x14ac:dyDescent="0.2">
      <c r="C365" s="32"/>
      <c r="D365" s="32"/>
    </row>
    <row r="366" spans="3:4" x14ac:dyDescent="0.2">
      <c r="C366" s="32"/>
      <c r="D366" s="32"/>
    </row>
    <row r="367" spans="3:4" x14ac:dyDescent="0.2">
      <c r="C367" s="32"/>
      <c r="D367" s="32"/>
    </row>
    <row r="368" spans="3:4" x14ac:dyDescent="0.2">
      <c r="C368" s="32"/>
      <c r="D368" s="32"/>
    </row>
    <row r="369" spans="3:4" x14ac:dyDescent="0.2">
      <c r="C369" s="32"/>
      <c r="D369" s="32"/>
    </row>
    <row r="370" spans="3:4" x14ac:dyDescent="0.2">
      <c r="C370" s="32"/>
      <c r="D370" s="32"/>
    </row>
    <row r="371" spans="3:4" x14ac:dyDescent="0.2">
      <c r="C371" s="32"/>
      <c r="D371" s="32"/>
    </row>
    <row r="372" spans="3:4" x14ac:dyDescent="0.2">
      <c r="C372" s="32"/>
      <c r="D372" s="32"/>
    </row>
    <row r="373" spans="3:4" x14ac:dyDescent="0.2">
      <c r="C373" s="32"/>
      <c r="D373" s="32"/>
    </row>
    <row r="374" spans="3:4" x14ac:dyDescent="0.2">
      <c r="C374" s="32"/>
      <c r="D374" s="32"/>
    </row>
    <row r="375" spans="3:4" x14ac:dyDescent="0.2">
      <c r="C375" s="32"/>
      <c r="D375" s="32"/>
    </row>
    <row r="376" spans="3:4" x14ac:dyDescent="0.2">
      <c r="C376" s="32"/>
      <c r="D376" s="32"/>
    </row>
    <row r="377" spans="3:4" x14ac:dyDescent="0.2">
      <c r="C377" s="32"/>
      <c r="D377" s="32"/>
    </row>
  </sheetData>
  <sheetProtection selectLockedCells="1" selectUnlockedCells="1"/>
  <sortState xmlns:xlrd2="http://schemas.microsoft.com/office/spreadsheetml/2017/richdata2" ref="A21:T268">
    <sortCondition ref="C21:C26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9"/>
  <sheetViews>
    <sheetView topLeftCell="A193" workbookViewId="0">
      <selection activeCell="A116" sqref="A116"/>
    </sheetView>
  </sheetViews>
  <sheetFormatPr defaultRowHeight="12.75" x14ac:dyDescent="0.2"/>
  <cols>
    <col min="1" max="1" width="19.7109375" style="32" customWidth="1"/>
    <col min="2" max="2" width="4.42578125" customWidth="1"/>
    <col min="3" max="3" width="12.7109375" style="32" customWidth="1"/>
    <col min="4" max="4" width="5.42578125" customWidth="1"/>
    <col min="5" max="5" width="14.85546875" customWidth="1"/>
    <col min="7" max="7" width="12" customWidth="1"/>
    <col min="8" max="8" width="14.140625" style="3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139</v>
      </c>
      <c r="I1" s="58" t="s">
        <v>140</v>
      </c>
      <c r="J1" s="59" t="s">
        <v>39</v>
      </c>
    </row>
    <row r="2" spans="1:16" x14ac:dyDescent="0.2">
      <c r="I2" s="60" t="s">
        <v>141</v>
      </c>
      <c r="J2" s="61" t="s">
        <v>38</v>
      </c>
    </row>
    <row r="3" spans="1:16" x14ac:dyDescent="0.2">
      <c r="A3" s="62" t="s">
        <v>142</v>
      </c>
      <c r="I3" s="60" t="s">
        <v>143</v>
      </c>
      <c r="J3" s="61" t="s">
        <v>36</v>
      </c>
    </row>
    <row r="4" spans="1:16" x14ac:dyDescent="0.2">
      <c r="I4" s="60" t="s">
        <v>144</v>
      </c>
      <c r="J4" s="61" t="s">
        <v>36</v>
      </c>
    </row>
    <row r="5" spans="1:16" x14ac:dyDescent="0.2">
      <c r="I5" s="63" t="s">
        <v>145</v>
      </c>
      <c r="J5" s="64" t="s">
        <v>37</v>
      </c>
    </row>
    <row r="11" spans="1:16" ht="12.75" customHeight="1" x14ac:dyDescent="0.2">
      <c r="A11" s="32" t="str">
        <f t="shared" ref="A11:A74" si="0">P11</f>
        <v>IBVS 247 </v>
      </c>
      <c r="B11" s="15" t="str">
        <f t="shared" ref="B11:B74" si="1">IF(H11=INT(H11),"I","II")</f>
        <v>I</v>
      </c>
      <c r="C11" s="32">
        <f t="shared" ref="C11:C74" si="2">1*G11</f>
        <v>36082.644</v>
      </c>
      <c r="D11" t="str">
        <f t="shared" ref="D11:D74" si="3">VLOOKUP(F11,I$1:J$5,2,FALSE)</f>
        <v>vis</v>
      </c>
      <c r="E11">
        <f>VLOOKUP(C11,Active!C$21:E$968,3,FALSE)</f>
        <v>-9651.0440602857834</v>
      </c>
      <c r="F11" s="15" t="s">
        <v>145</v>
      </c>
      <c r="G11" t="str">
        <f t="shared" ref="G11:G74" si="4">MID(I11,3,LEN(I11)-3)</f>
        <v>36082.644</v>
      </c>
      <c r="H11" s="32">
        <f t="shared" ref="H11:H74" si="5">1*K11</f>
        <v>1411</v>
      </c>
      <c r="I11" s="65" t="s">
        <v>146</v>
      </c>
      <c r="J11" s="66" t="s">
        <v>147</v>
      </c>
      <c r="K11" s="65">
        <v>1411</v>
      </c>
      <c r="L11" s="65" t="s">
        <v>148</v>
      </c>
      <c r="M11" s="66" t="s">
        <v>149</v>
      </c>
      <c r="N11" s="66"/>
      <c r="O11" s="67" t="s">
        <v>150</v>
      </c>
      <c r="P11" s="68" t="s">
        <v>151</v>
      </c>
    </row>
    <row r="12" spans="1:16" ht="12.75" customHeight="1" x14ac:dyDescent="0.2">
      <c r="A12" s="32" t="str">
        <f t="shared" si="0"/>
        <v>IBVS 247 </v>
      </c>
      <c r="B12" s="15" t="str">
        <f t="shared" si="1"/>
        <v>I</v>
      </c>
      <c r="C12" s="32">
        <f t="shared" si="2"/>
        <v>37113.553999999996</v>
      </c>
      <c r="D12" t="str">
        <f t="shared" si="3"/>
        <v>vis</v>
      </c>
      <c r="E12">
        <f>VLOOKUP(C12,Active!C$21:E$968,3,FALSE)</f>
        <v>-9045.0318710293504</v>
      </c>
      <c r="F12" s="15" t="str">
        <f>LEFT(M12,1)</f>
        <v>V</v>
      </c>
      <c r="G12" t="str">
        <f t="shared" si="4"/>
        <v>37113.554</v>
      </c>
      <c r="H12" s="32">
        <f t="shared" si="5"/>
        <v>2017</v>
      </c>
      <c r="I12" s="65" t="s">
        <v>152</v>
      </c>
      <c r="J12" s="66" t="s">
        <v>153</v>
      </c>
      <c r="K12" s="65">
        <v>2017</v>
      </c>
      <c r="L12" s="65" t="s">
        <v>154</v>
      </c>
      <c r="M12" s="66" t="s">
        <v>149</v>
      </c>
      <c r="N12" s="66"/>
      <c r="O12" s="67" t="s">
        <v>150</v>
      </c>
      <c r="P12" s="68" t="s">
        <v>151</v>
      </c>
    </row>
    <row r="13" spans="1:16" ht="12.75" customHeight="1" x14ac:dyDescent="0.2">
      <c r="A13" s="32" t="str">
        <f t="shared" si="0"/>
        <v>IBVS 247 </v>
      </c>
      <c r="B13" s="15" t="str">
        <f t="shared" si="1"/>
        <v>I</v>
      </c>
      <c r="C13" s="32">
        <f t="shared" si="2"/>
        <v>37118.669000000002</v>
      </c>
      <c r="D13" t="str">
        <f t="shared" si="3"/>
        <v>vis</v>
      </c>
      <c r="E13">
        <f>VLOOKUP(C13,Active!C$21:E$968,3,FALSE)</f>
        <v>-9042.025059233898</v>
      </c>
      <c r="F13" s="15" t="str">
        <f>LEFT(M13,1)</f>
        <v>V</v>
      </c>
      <c r="G13" t="str">
        <f t="shared" si="4"/>
        <v>37118.669</v>
      </c>
      <c r="H13" s="32">
        <f t="shared" si="5"/>
        <v>2020</v>
      </c>
      <c r="I13" s="65" t="s">
        <v>155</v>
      </c>
      <c r="J13" s="66" t="s">
        <v>156</v>
      </c>
      <c r="K13" s="65">
        <v>2020</v>
      </c>
      <c r="L13" s="65" t="s">
        <v>157</v>
      </c>
      <c r="M13" s="66" t="s">
        <v>149</v>
      </c>
      <c r="N13" s="66"/>
      <c r="O13" s="67" t="s">
        <v>150</v>
      </c>
      <c r="P13" s="68" t="s">
        <v>151</v>
      </c>
    </row>
    <row r="14" spans="1:16" ht="12.75" customHeight="1" x14ac:dyDescent="0.2">
      <c r="A14" s="32" t="str">
        <f t="shared" si="0"/>
        <v>IBVS 247 </v>
      </c>
      <c r="B14" s="15" t="str">
        <f t="shared" si="1"/>
        <v>I</v>
      </c>
      <c r="C14" s="32">
        <f t="shared" si="2"/>
        <v>37147.57</v>
      </c>
      <c r="D14" t="str">
        <f t="shared" si="3"/>
        <v>vis</v>
      </c>
      <c r="E14">
        <f>VLOOKUP(C14,Active!C$21:E$968,3,FALSE)</f>
        <v>-9025.0358377871198</v>
      </c>
      <c r="F14" s="15" t="str">
        <f>LEFT(M14,1)</f>
        <v>V</v>
      </c>
      <c r="G14" t="str">
        <f t="shared" si="4"/>
        <v>37147.570</v>
      </c>
      <c r="H14" s="32">
        <f t="shared" si="5"/>
        <v>2037</v>
      </c>
      <c r="I14" s="65" t="s">
        <v>158</v>
      </c>
      <c r="J14" s="66" t="s">
        <v>159</v>
      </c>
      <c r="K14" s="65">
        <v>2037</v>
      </c>
      <c r="L14" s="65" t="s">
        <v>160</v>
      </c>
      <c r="M14" s="66" t="s">
        <v>149</v>
      </c>
      <c r="N14" s="66"/>
      <c r="O14" s="67" t="s">
        <v>150</v>
      </c>
      <c r="P14" s="68" t="s">
        <v>151</v>
      </c>
    </row>
    <row r="15" spans="1:16" ht="12.75" customHeight="1" x14ac:dyDescent="0.2">
      <c r="A15" s="32" t="str">
        <f t="shared" si="0"/>
        <v>IBVS 247 </v>
      </c>
      <c r="B15" s="15" t="str">
        <f t="shared" si="1"/>
        <v>I</v>
      </c>
      <c r="C15" s="32">
        <f t="shared" si="2"/>
        <v>39350.586000000003</v>
      </c>
      <c r="D15" t="str">
        <f t="shared" si="3"/>
        <v>vis</v>
      </c>
      <c r="E15">
        <f>VLOOKUP(C15,Active!C$21:E$968,3,FALSE)</f>
        <v>-7730.0105211959944</v>
      </c>
      <c r="F15" s="15" t="s">
        <v>145</v>
      </c>
      <c r="G15" t="str">
        <f t="shared" si="4"/>
        <v>39350.586</v>
      </c>
      <c r="H15" s="32">
        <f t="shared" si="5"/>
        <v>3332</v>
      </c>
      <c r="I15" s="65" t="s">
        <v>161</v>
      </c>
      <c r="J15" s="66" t="s">
        <v>162</v>
      </c>
      <c r="K15" s="65">
        <v>3332</v>
      </c>
      <c r="L15" s="65" t="s">
        <v>163</v>
      </c>
      <c r="M15" s="66" t="s">
        <v>149</v>
      </c>
      <c r="N15" s="66"/>
      <c r="O15" s="67" t="s">
        <v>150</v>
      </c>
      <c r="P15" s="68" t="s">
        <v>151</v>
      </c>
    </row>
    <row r="16" spans="1:16" ht="12.75" customHeight="1" x14ac:dyDescent="0.2">
      <c r="A16" s="32" t="str">
        <f t="shared" si="0"/>
        <v>IBVS 247 </v>
      </c>
      <c r="B16" s="15" t="str">
        <f t="shared" si="1"/>
        <v>I</v>
      </c>
      <c r="C16" s="32">
        <f t="shared" si="2"/>
        <v>39760.563000000002</v>
      </c>
      <c r="D16" t="str">
        <f t="shared" si="3"/>
        <v>vis</v>
      </c>
      <c r="E16">
        <f>VLOOKUP(C16,Active!C$21:E$968,3,FALSE)</f>
        <v>-7489.0088243312966</v>
      </c>
      <c r="F16" s="15" t="s">
        <v>145</v>
      </c>
      <c r="G16" t="str">
        <f t="shared" si="4"/>
        <v>39760.563</v>
      </c>
      <c r="H16" s="32">
        <f t="shared" si="5"/>
        <v>3573</v>
      </c>
      <c r="I16" s="65" t="s">
        <v>164</v>
      </c>
      <c r="J16" s="66" t="s">
        <v>165</v>
      </c>
      <c r="K16" s="65">
        <v>3573</v>
      </c>
      <c r="L16" s="65" t="s">
        <v>166</v>
      </c>
      <c r="M16" s="66" t="s">
        <v>149</v>
      </c>
      <c r="N16" s="66"/>
      <c r="O16" s="67" t="s">
        <v>150</v>
      </c>
      <c r="P16" s="68" t="s">
        <v>151</v>
      </c>
    </row>
    <row r="17" spans="1:16" ht="12.75" customHeight="1" x14ac:dyDescent="0.2">
      <c r="A17" s="32" t="str">
        <f t="shared" si="0"/>
        <v>IBVS 456 </v>
      </c>
      <c r="B17" s="15" t="str">
        <f t="shared" si="1"/>
        <v>I</v>
      </c>
      <c r="C17" s="32">
        <f t="shared" si="2"/>
        <v>40325.328399999999</v>
      </c>
      <c r="D17" t="str">
        <f t="shared" si="3"/>
        <v>vis</v>
      </c>
      <c r="E17">
        <f>VLOOKUP(C17,Active!C$21:E$968,3,FALSE)</f>
        <v>-7157.0160058793617</v>
      </c>
      <c r="F17" s="15" t="s">
        <v>145</v>
      </c>
      <c r="G17" t="str">
        <f t="shared" si="4"/>
        <v>40325.3284</v>
      </c>
      <c r="H17" s="32">
        <f t="shared" si="5"/>
        <v>3905</v>
      </c>
      <c r="I17" s="65" t="s">
        <v>167</v>
      </c>
      <c r="J17" s="66" t="s">
        <v>168</v>
      </c>
      <c r="K17" s="65">
        <v>3905</v>
      </c>
      <c r="L17" s="65" t="s">
        <v>169</v>
      </c>
      <c r="M17" s="66" t="s">
        <v>170</v>
      </c>
      <c r="N17" s="66" t="s">
        <v>171</v>
      </c>
      <c r="O17" s="67" t="s">
        <v>172</v>
      </c>
      <c r="P17" s="68" t="s">
        <v>173</v>
      </c>
    </row>
    <row r="18" spans="1:16" ht="12.75" customHeight="1" x14ac:dyDescent="0.2">
      <c r="A18" s="32" t="str">
        <f t="shared" si="0"/>
        <v> ORI 120 </v>
      </c>
      <c r="B18" s="15" t="str">
        <f t="shared" si="1"/>
        <v>I</v>
      </c>
      <c r="C18" s="32">
        <f t="shared" si="2"/>
        <v>40774.432999999997</v>
      </c>
      <c r="D18" t="str">
        <f t="shared" si="3"/>
        <v>vis</v>
      </c>
      <c r="E18">
        <f>VLOOKUP(C18,Active!C$21:E$968,3,FALSE)</f>
        <v>-6893.013462639763</v>
      </c>
      <c r="F18" s="15" t="s">
        <v>145</v>
      </c>
      <c r="G18" t="str">
        <f t="shared" si="4"/>
        <v>40774.433</v>
      </c>
      <c r="H18" s="32">
        <f t="shared" si="5"/>
        <v>4169</v>
      </c>
      <c r="I18" s="65" t="s">
        <v>174</v>
      </c>
      <c r="J18" s="66" t="s">
        <v>175</v>
      </c>
      <c r="K18" s="65">
        <v>4169</v>
      </c>
      <c r="L18" s="65" t="s">
        <v>176</v>
      </c>
      <c r="M18" s="66" t="s">
        <v>149</v>
      </c>
      <c r="N18" s="66"/>
      <c r="O18" s="67" t="s">
        <v>177</v>
      </c>
      <c r="P18" s="67" t="s">
        <v>178</v>
      </c>
    </row>
    <row r="19" spans="1:16" ht="12.75" customHeight="1" x14ac:dyDescent="0.2">
      <c r="A19" s="32" t="str">
        <f t="shared" si="0"/>
        <v> ORI 120 </v>
      </c>
      <c r="B19" s="15" t="str">
        <f t="shared" si="1"/>
        <v>I</v>
      </c>
      <c r="C19" s="32">
        <f t="shared" si="2"/>
        <v>40796.546000000002</v>
      </c>
      <c r="D19" t="str">
        <f t="shared" si="3"/>
        <v>vis</v>
      </c>
      <c r="E19">
        <f>VLOOKUP(C19,Active!C$21:E$968,3,FALSE)</f>
        <v>-6880.0145126431289</v>
      </c>
      <c r="F19" s="15" t="s">
        <v>145</v>
      </c>
      <c r="G19" t="str">
        <f t="shared" si="4"/>
        <v>40796.546</v>
      </c>
      <c r="H19" s="32">
        <f t="shared" si="5"/>
        <v>4182</v>
      </c>
      <c r="I19" s="65" t="s">
        <v>179</v>
      </c>
      <c r="J19" s="66" t="s">
        <v>180</v>
      </c>
      <c r="K19" s="65">
        <v>4182</v>
      </c>
      <c r="L19" s="65" t="s">
        <v>181</v>
      </c>
      <c r="M19" s="66" t="s">
        <v>149</v>
      </c>
      <c r="N19" s="66"/>
      <c r="O19" s="67" t="s">
        <v>177</v>
      </c>
      <c r="P19" s="67" t="s">
        <v>178</v>
      </c>
    </row>
    <row r="20" spans="1:16" ht="12.75" customHeight="1" x14ac:dyDescent="0.2">
      <c r="A20" s="32" t="str">
        <f t="shared" si="0"/>
        <v>IBVS 530 </v>
      </c>
      <c r="B20" s="15" t="str">
        <f t="shared" si="1"/>
        <v>I</v>
      </c>
      <c r="C20" s="32">
        <f t="shared" si="2"/>
        <v>40820.368000000002</v>
      </c>
      <c r="D20" t="str">
        <f t="shared" si="3"/>
        <v>vis</v>
      </c>
      <c r="E20">
        <f>VLOOKUP(C20,Active!C$21:E$968,3,FALSE)</f>
        <v>-6866.0109406800411</v>
      </c>
      <c r="F20" s="15" t="s">
        <v>145</v>
      </c>
      <c r="G20" t="str">
        <f t="shared" si="4"/>
        <v>40820.368</v>
      </c>
      <c r="H20" s="32">
        <f t="shared" si="5"/>
        <v>4196</v>
      </c>
      <c r="I20" s="65" t="s">
        <v>182</v>
      </c>
      <c r="J20" s="66" t="s">
        <v>183</v>
      </c>
      <c r="K20" s="65">
        <v>4196</v>
      </c>
      <c r="L20" s="65" t="s">
        <v>148</v>
      </c>
      <c r="M20" s="66" t="s">
        <v>170</v>
      </c>
      <c r="N20" s="66" t="s">
        <v>171</v>
      </c>
      <c r="O20" s="67" t="s">
        <v>184</v>
      </c>
      <c r="P20" s="68" t="s">
        <v>185</v>
      </c>
    </row>
    <row r="21" spans="1:16" ht="12.75" customHeight="1" x14ac:dyDescent="0.2">
      <c r="A21" s="32" t="str">
        <f t="shared" si="0"/>
        <v> ORI 122 </v>
      </c>
      <c r="B21" s="15" t="str">
        <f t="shared" si="1"/>
        <v>I</v>
      </c>
      <c r="C21" s="32">
        <f t="shared" si="2"/>
        <v>40866.298000000003</v>
      </c>
      <c r="D21" t="str">
        <f t="shared" si="3"/>
        <v>vis</v>
      </c>
      <c r="E21">
        <f>VLOOKUP(C21,Active!C$21:E$968,3,FALSE)</f>
        <v>-6839.0113579302879</v>
      </c>
      <c r="F21" s="15" t="s">
        <v>145</v>
      </c>
      <c r="G21" t="str">
        <f t="shared" si="4"/>
        <v>40866.298</v>
      </c>
      <c r="H21" s="32">
        <f t="shared" si="5"/>
        <v>4223</v>
      </c>
      <c r="I21" s="65" t="s">
        <v>186</v>
      </c>
      <c r="J21" s="66" t="s">
        <v>187</v>
      </c>
      <c r="K21" s="65">
        <v>4223</v>
      </c>
      <c r="L21" s="65" t="s">
        <v>188</v>
      </c>
      <c r="M21" s="66" t="s">
        <v>149</v>
      </c>
      <c r="N21" s="66"/>
      <c r="O21" s="67" t="s">
        <v>177</v>
      </c>
      <c r="P21" s="67" t="s">
        <v>189</v>
      </c>
    </row>
    <row r="22" spans="1:16" ht="12.75" customHeight="1" x14ac:dyDescent="0.2">
      <c r="A22" s="32" t="str">
        <f t="shared" si="0"/>
        <v> ORI 122 </v>
      </c>
      <c r="B22" s="15" t="str">
        <f t="shared" si="1"/>
        <v>I</v>
      </c>
      <c r="C22" s="32">
        <f t="shared" si="2"/>
        <v>40888.406000000003</v>
      </c>
      <c r="D22" t="str">
        <f t="shared" si="3"/>
        <v>vis</v>
      </c>
      <c r="E22">
        <f>VLOOKUP(C22,Active!C$21:E$968,3,FALSE)</f>
        <v>-6826.0153471436224</v>
      </c>
      <c r="F22" s="15" t="s">
        <v>145</v>
      </c>
      <c r="G22" t="str">
        <f t="shared" si="4"/>
        <v>40888.406</v>
      </c>
      <c r="H22" s="32">
        <f t="shared" si="5"/>
        <v>4236</v>
      </c>
      <c r="I22" s="65" t="s">
        <v>190</v>
      </c>
      <c r="J22" s="66" t="s">
        <v>191</v>
      </c>
      <c r="K22" s="65">
        <v>4236</v>
      </c>
      <c r="L22" s="65" t="s">
        <v>192</v>
      </c>
      <c r="M22" s="66" t="s">
        <v>149</v>
      </c>
      <c r="N22" s="66"/>
      <c r="O22" s="67" t="s">
        <v>177</v>
      </c>
      <c r="P22" s="67" t="s">
        <v>189</v>
      </c>
    </row>
    <row r="23" spans="1:16" ht="12.75" customHeight="1" x14ac:dyDescent="0.2">
      <c r="A23" s="32" t="str">
        <f t="shared" si="0"/>
        <v> ORI 125 </v>
      </c>
      <c r="B23" s="15" t="str">
        <f t="shared" si="1"/>
        <v>I</v>
      </c>
      <c r="C23" s="32">
        <f t="shared" si="2"/>
        <v>41070.436000000002</v>
      </c>
      <c r="D23" t="str">
        <f t="shared" si="3"/>
        <v>vis</v>
      </c>
      <c r="E23">
        <f>VLOOKUP(C23,Active!C$21:E$968,3,FALSE)</f>
        <v>-6719.0104691131946</v>
      </c>
      <c r="F23" s="15" t="s">
        <v>145</v>
      </c>
      <c r="G23" t="str">
        <f t="shared" si="4"/>
        <v>41070.436</v>
      </c>
      <c r="H23" s="32">
        <f t="shared" si="5"/>
        <v>4343</v>
      </c>
      <c r="I23" s="65" t="s">
        <v>193</v>
      </c>
      <c r="J23" s="66" t="s">
        <v>194</v>
      </c>
      <c r="K23" s="65">
        <v>4343</v>
      </c>
      <c r="L23" s="65" t="s">
        <v>188</v>
      </c>
      <c r="M23" s="66" t="s">
        <v>149</v>
      </c>
      <c r="N23" s="66"/>
      <c r="O23" s="67" t="s">
        <v>195</v>
      </c>
      <c r="P23" s="67" t="s">
        <v>196</v>
      </c>
    </row>
    <row r="24" spans="1:16" ht="12.75" customHeight="1" x14ac:dyDescent="0.2">
      <c r="A24" s="32" t="str">
        <f t="shared" si="0"/>
        <v> ORI 127 </v>
      </c>
      <c r="B24" s="15" t="str">
        <f t="shared" si="1"/>
        <v>I</v>
      </c>
      <c r="C24" s="32">
        <f t="shared" si="2"/>
        <v>41213.334999999999</v>
      </c>
      <c r="D24" t="str">
        <f t="shared" si="3"/>
        <v>vis</v>
      </c>
      <c r="E24">
        <f>VLOOKUP(C24,Active!C$21:E$968,3,FALSE)</f>
        <v>-6635.0084361204463</v>
      </c>
      <c r="F24" s="15" t="s">
        <v>145</v>
      </c>
      <c r="G24" t="str">
        <f t="shared" si="4"/>
        <v>41213.335</v>
      </c>
      <c r="H24" s="32">
        <f t="shared" si="5"/>
        <v>4427</v>
      </c>
      <c r="I24" s="65" t="s">
        <v>197</v>
      </c>
      <c r="J24" s="66" t="s">
        <v>198</v>
      </c>
      <c r="K24" s="65">
        <v>4427</v>
      </c>
      <c r="L24" s="65" t="s">
        <v>199</v>
      </c>
      <c r="M24" s="66" t="s">
        <v>149</v>
      </c>
      <c r="N24" s="66"/>
      <c r="O24" s="67" t="s">
        <v>177</v>
      </c>
      <c r="P24" s="67" t="s">
        <v>200</v>
      </c>
    </row>
    <row r="25" spans="1:16" ht="12.75" customHeight="1" x14ac:dyDescent="0.2">
      <c r="A25" s="32" t="str">
        <f t="shared" si="0"/>
        <v>IBVS 779 </v>
      </c>
      <c r="B25" s="15" t="str">
        <f t="shared" si="1"/>
        <v>I</v>
      </c>
      <c r="C25" s="32">
        <f t="shared" si="2"/>
        <v>41395.368000000002</v>
      </c>
      <c r="D25" t="str">
        <f t="shared" si="3"/>
        <v>vis</v>
      </c>
      <c r="E25">
        <f>VLOOKUP(C25,Active!C$21:E$968,3,FALSE)</f>
        <v>-6528.0017945640366</v>
      </c>
      <c r="F25" s="15" t="s">
        <v>145</v>
      </c>
      <c r="G25" t="str">
        <f t="shared" si="4"/>
        <v>41395.368</v>
      </c>
      <c r="H25" s="32">
        <f t="shared" si="5"/>
        <v>4534</v>
      </c>
      <c r="I25" s="65" t="s">
        <v>201</v>
      </c>
      <c r="J25" s="66" t="s">
        <v>202</v>
      </c>
      <c r="K25" s="65">
        <v>4534</v>
      </c>
      <c r="L25" s="65" t="s">
        <v>154</v>
      </c>
      <c r="M25" s="66" t="s">
        <v>149</v>
      </c>
      <c r="N25" s="66"/>
      <c r="O25" s="67" t="s">
        <v>203</v>
      </c>
      <c r="P25" s="68" t="s">
        <v>204</v>
      </c>
    </row>
    <row r="26" spans="1:16" ht="12.75" customHeight="1" x14ac:dyDescent="0.2">
      <c r="A26" s="32" t="str">
        <f t="shared" si="0"/>
        <v> BBS 9 </v>
      </c>
      <c r="B26" s="15" t="str">
        <f t="shared" si="1"/>
        <v>I</v>
      </c>
      <c r="C26" s="32">
        <f t="shared" si="2"/>
        <v>41786.633999999998</v>
      </c>
      <c r="D26" t="str">
        <f t="shared" si="3"/>
        <v>vis</v>
      </c>
      <c r="E26">
        <f>VLOOKUP(C26,Active!C$21:E$968,3,FALSE)</f>
        <v>-6297.9992092349521</v>
      </c>
      <c r="F26" s="15" t="s">
        <v>145</v>
      </c>
      <c r="G26" t="str">
        <f t="shared" si="4"/>
        <v>41786.634</v>
      </c>
      <c r="H26" s="32">
        <f t="shared" si="5"/>
        <v>4764</v>
      </c>
      <c r="I26" s="65" t="s">
        <v>205</v>
      </c>
      <c r="J26" s="66" t="s">
        <v>206</v>
      </c>
      <c r="K26" s="65">
        <v>4764</v>
      </c>
      <c r="L26" s="65" t="s">
        <v>154</v>
      </c>
      <c r="M26" s="66" t="s">
        <v>149</v>
      </c>
      <c r="N26" s="66"/>
      <c r="O26" s="67" t="s">
        <v>207</v>
      </c>
      <c r="P26" s="67" t="s">
        <v>208</v>
      </c>
    </row>
    <row r="27" spans="1:16" ht="12.75" customHeight="1" x14ac:dyDescent="0.2">
      <c r="A27" s="32" t="str">
        <f t="shared" si="0"/>
        <v> BBS 10 </v>
      </c>
      <c r="B27" s="15" t="str">
        <f t="shared" si="1"/>
        <v>I</v>
      </c>
      <c r="C27" s="32">
        <f t="shared" si="2"/>
        <v>41893.796000000002</v>
      </c>
      <c r="D27" t="str">
        <f t="shared" si="3"/>
        <v>vis</v>
      </c>
      <c r="E27">
        <f>VLOOKUP(C27,Active!C$21:E$968,3,FALSE)</f>
        <v>-6235.0048855548057</v>
      </c>
      <c r="F27" s="15" t="s">
        <v>145</v>
      </c>
      <c r="G27" t="str">
        <f t="shared" si="4"/>
        <v>41893.796</v>
      </c>
      <c r="H27" s="32">
        <f t="shared" si="5"/>
        <v>4827</v>
      </c>
      <c r="I27" s="65" t="s">
        <v>209</v>
      </c>
      <c r="J27" s="66" t="s">
        <v>210</v>
      </c>
      <c r="K27" s="65">
        <v>4827</v>
      </c>
      <c r="L27" s="65" t="s">
        <v>211</v>
      </c>
      <c r="M27" s="66" t="s">
        <v>149</v>
      </c>
      <c r="N27" s="66"/>
      <c r="O27" s="67" t="s">
        <v>207</v>
      </c>
      <c r="P27" s="67" t="s">
        <v>212</v>
      </c>
    </row>
    <row r="28" spans="1:16" ht="12.75" customHeight="1" x14ac:dyDescent="0.2">
      <c r="A28" s="32" t="str">
        <f t="shared" si="0"/>
        <v> BBS 10 </v>
      </c>
      <c r="B28" s="15" t="str">
        <f t="shared" si="1"/>
        <v>I</v>
      </c>
      <c r="C28" s="32">
        <f t="shared" si="2"/>
        <v>41893.798000000003</v>
      </c>
      <c r="D28" t="str">
        <f t="shared" si="3"/>
        <v>vis</v>
      </c>
      <c r="E28">
        <f>VLOOKUP(C28,Active!C$21:E$968,3,FALSE)</f>
        <v>-6235.003709870819</v>
      </c>
      <c r="F28" s="15" t="s">
        <v>145</v>
      </c>
      <c r="G28" t="str">
        <f t="shared" si="4"/>
        <v>41893.798</v>
      </c>
      <c r="H28" s="32">
        <f t="shared" si="5"/>
        <v>4827</v>
      </c>
      <c r="I28" s="65" t="s">
        <v>213</v>
      </c>
      <c r="J28" s="66" t="s">
        <v>214</v>
      </c>
      <c r="K28" s="65">
        <v>4827</v>
      </c>
      <c r="L28" s="65" t="s">
        <v>199</v>
      </c>
      <c r="M28" s="66" t="s">
        <v>149</v>
      </c>
      <c r="N28" s="66"/>
      <c r="O28" s="67" t="s">
        <v>215</v>
      </c>
      <c r="P28" s="67" t="s">
        <v>212</v>
      </c>
    </row>
    <row r="29" spans="1:16" ht="12.75" customHeight="1" x14ac:dyDescent="0.2">
      <c r="A29" s="32" t="str">
        <f t="shared" si="0"/>
        <v>IBVS 954 </v>
      </c>
      <c r="B29" s="15" t="str">
        <f t="shared" si="1"/>
        <v>I</v>
      </c>
      <c r="C29" s="32">
        <f t="shared" si="2"/>
        <v>42235.705999999998</v>
      </c>
      <c r="D29" t="str">
        <f t="shared" si="3"/>
        <v>vis</v>
      </c>
      <c r="E29">
        <f>VLOOKUP(C29,Active!C$21:E$968,3,FALSE)</f>
        <v>-6034.0158296443324</v>
      </c>
      <c r="F29" s="15" t="s">
        <v>145</v>
      </c>
      <c r="G29" t="str">
        <f t="shared" si="4"/>
        <v>42235.706</v>
      </c>
      <c r="H29" s="32">
        <f t="shared" si="5"/>
        <v>5028</v>
      </c>
      <c r="I29" s="65" t="s">
        <v>216</v>
      </c>
      <c r="J29" s="66" t="s">
        <v>217</v>
      </c>
      <c r="K29" s="65">
        <v>5028</v>
      </c>
      <c r="L29" s="65" t="s">
        <v>218</v>
      </c>
      <c r="M29" s="66" t="s">
        <v>149</v>
      </c>
      <c r="N29" s="66"/>
      <c r="O29" s="67" t="s">
        <v>219</v>
      </c>
      <c r="P29" s="68" t="s">
        <v>220</v>
      </c>
    </row>
    <row r="30" spans="1:16" ht="12.75" customHeight="1" x14ac:dyDescent="0.2">
      <c r="A30" s="32" t="str">
        <f t="shared" si="0"/>
        <v>IBVS 954 </v>
      </c>
      <c r="B30" s="15" t="str">
        <f t="shared" si="1"/>
        <v>I</v>
      </c>
      <c r="C30" s="32">
        <f t="shared" si="2"/>
        <v>42235.714999999997</v>
      </c>
      <c r="D30" t="str">
        <f t="shared" si="3"/>
        <v>vis</v>
      </c>
      <c r="E30">
        <f>VLOOKUP(C30,Active!C$21:E$968,3,FALSE)</f>
        <v>-6034.0105390663948</v>
      </c>
      <c r="F30" s="15" t="s">
        <v>145</v>
      </c>
      <c r="G30" t="str">
        <f t="shared" si="4"/>
        <v>42235.715</v>
      </c>
      <c r="H30" s="32">
        <f t="shared" si="5"/>
        <v>5028</v>
      </c>
      <c r="I30" s="65" t="s">
        <v>221</v>
      </c>
      <c r="J30" s="66" t="s">
        <v>222</v>
      </c>
      <c r="K30" s="65">
        <v>5028</v>
      </c>
      <c r="L30" s="65" t="s">
        <v>223</v>
      </c>
      <c r="M30" s="66" t="s">
        <v>149</v>
      </c>
      <c r="N30" s="66"/>
      <c r="O30" s="67" t="s">
        <v>207</v>
      </c>
      <c r="P30" s="68" t="s">
        <v>220</v>
      </c>
    </row>
    <row r="31" spans="1:16" ht="12.75" customHeight="1" x14ac:dyDescent="0.2">
      <c r="A31" s="32" t="str">
        <f t="shared" si="0"/>
        <v>IBVS 954 </v>
      </c>
      <c r="B31" s="15" t="str">
        <f t="shared" si="1"/>
        <v>I</v>
      </c>
      <c r="C31" s="32">
        <f t="shared" si="2"/>
        <v>42264.644999999997</v>
      </c>
      <c r="D31" t="str">
        <f t="shared" si="3"/>
        <v>vis</v>
      </c>
      <c r="E31">
        <f>VLOOKUP(C31,Active!C$21:E$968,3,FALSE)</f>
        <v>-6017.00427020181</v>
      </c>
      <c r="F31" s="15" t="s">
        <v>145</v>
      </c>
      <c r="G31" t="str">
        <f t="shared" si="4"/>
        <v>42264.645</v>
      </c>
      <c r="H31" s="32">
        <f t="shared" si="5"/>
        <v>5045</v>
      </c>
      <c r="I31" s="65" t="s">
        <v>224</v>
      </c>
      <c r="J31" s="66" t="s">
        <v>225</v>
      </c>
      <c r="K31" s="65">
        <v>5045</v>
      </c>
      <c r="L31" s="65" t="s">
        <v>181</v>
      </c>
      <c r="M31" s="66" t="s">
        <v>149</v>
      </c>
      <c r="N31" s="66"/>
      <c r="O31" s="67" t="s">
        <v>219</v>
      </c>
      <c r="P31" s="68" t="s">
        <v>220</v>
      </c>
    </row>
    <row r="32" spans="1:16" ht="12.75" customHeight="1" x14ac:dyDescent="0.2">
      <c r="A32" s="32" t="str">
        <f t="shared" si="0"/>
        <v>IBVS 1249 </v>
      </c>
      <c r="B32" s="15" t="str">
        <f t="shared" si="1"/>
        <v>I</v>
      </c>
      <c r="C32" s="32">
        <f t="shared" si="2"/>
        <v>42412.648999999998</v>
      </c>
      <c r="D32" t="str">
        <f t="shared" si="3"/>
        <v>vis</v>
      </c>
      <c r="E32">
        <f>VLOOKUP(C32,Active!C$21:E$968,3,FALSE)</f>
        <v>-5930.0013038335428</v>
      </c>
      <c r="F32" s="15" t="s">
        <v>145</v>
      </c>
      <c r="G32" t="str">
        <f t="shared" si="4"/>
        <v>42412.649</v>
      </c>
      <c r="H32" s="32">
        <f t="shared" si="5"/>
        <v>5132</v>
      </c>
      <c r="I32" s="65" t="s">
        <v>226</v>
      </c>
      <c r="J32" s="66" t="s">
        <v>227</v>
      </c>
      <c r="K32" s="65">
        <v>5132</v>
      </c>
      <c r="L32" s="65" t="s">
        <v>211</v>
      </c>
      <c r="M32" s="66" t="s">
        <v>149</v>
      </c>
      <c r="N32" s="66"/>
      <c r="O32" s="67" t="s">
        <v>219</v>
      </c>
      <c r="P32" s="68" t="s">
        <v>228</v>
      </c>
    </row>
    <row r="33" spans="1:16" ht="12.75" customHeight="1" x14ac:dyDescent="0.2">
      <c r="A33" s="32" t="str">
        <f t="shared" si="0"/>
        <v> AOEB 3 </v>
      </c>
      <c r="B33" s="15" t="str">
        <f t="shared" si="1"/>
        <v>I</v>
      </c>
      <c r="C33" s="32">
        <f t="shared" si="2"/>
        <v>42815.822999999997</v>
      </c>
      <c r="D33" t="str">
        <f t="shared" si="3"/>
        <v>vis</v>
      </c>
      <c r="E33">
        <f>VLOOKUP(C33,Active!C$21:E$968,3,FALSE)</f>
        <v>-5692.9986960488932</v>
      </c>
      <c r="F33" s="15" t="s">
        <v>145</v>
      </c>
      <c r="G33" t="str">
        <f t="shared" si="4"/>
        <v>42815.823</v>
      </c>
      <c r="H33" s="32">
        <f t="shared" si="5"/>
        <v>5369</v>
      </c>
      <c r="I33" s="65" t="s">
        <v>229</v>
      </c>
      <c r="J33" s="66" t="s">
        <v>230</v>
      </c>
      <c r="K33" s="65">
        <v>5369</v>
      </c>
      <c r="L33" s="65" t="s">
        <v>211</v>
      </c>
      <c r="M33" s="66" t="s">
        <v>149</v>
      </c>
      <c r="N33" s="66"/>
      <c r="O33" s="67" t="s">
        <v>231</v>
      </c>
      <c r="P33" s="67" t="s">
        <v>232</v>
      </c>
    </row>
    <row r="34" spans="1:16" ht="12.75" customHeight="1" x14ac:dyDescent="0.2">
      <c r="A34" s="32" t="str">
        <f t="shared" si="0"/>
        <v> AOEB 3 </v>
      </c>
      <c r="B34" s="15" t="str">
        <f t="shared" si="1"/>
        <v>I</v>
      </c>
      <c r="C34" s="32">
        <f t="shared" si="2"/>
        <v>42997.832999999999</v>
      </c>
      <c r="D34" t="str">
        <f t="shared" si="3"/>
        <v>vis</v>
      </c>
      <c r="E34">
        <f>VLOOKUP(C34,Active!C$21:E$968,3,FALSE)</f>
        <v>-5586.0055748583281</v>
      </c>
      <c r="F34" s="15" t="s">
        <v>145</v>
      </c>
      <c r="G34" t="str">
        <f t="shared" si="4"/>
        <v>42997.833</v>
      </c>
      <c r="H34" s="32">
        <f t="shared" si="5"/>
        <v>5476</v>
      </c>
      <c r="I34" s="65" t="s">
        <v>233</v>
      </c>
      <c r="J34" s="66" t="s">
        <v>234</v>
      </c>
      <c r="K34" s="65">
        <v>5476</v>
      </c>
      <c r="L34" s="65" t="s">
        <v>235</v>
      </c>
      <c r="M34" s="66" t="s">
        <v>149</v>
      </c>
      <c r="N34" s="66"/>
      <c r="O34" s="67" t="s">
        <v>236</v>
      </c>
      <c r="P34" s="67" t="s">
        <v>232</v>
      </c>
    </row>
    <row r="35" spans="1:16" ht="12.75" customHeight="1" x14ac:dyDescent="0.2">
      <c r="A35" s="32" t="str">
        <f t="shared" si="0"/>
        <v> AOEB 3 </v>
      </c>
      <c r="B35" s="15" t="str">
        <f t="shared" si="1"/>
        <v>I</v>
      </c>
      <c r="C35" s="32">
        <f t="shared" si="2"/>
        <v>42997.834999999999</v>
      </c>
      <c r="D35" t="str">
        <f t="shared" si="3"/>
        <v>vis</v>
      </c>
      <c r="E35">
        <f>VLOOKUP(C35,Active!C$21:E$968,3,FALSE)</f>
        <v>-5586.0043991743414</v>
      </c>
      <c r="F35" s="15" t="s">
        <v>145</v>
      </c>
      <c r="G35" t="str">
        <f t="shared" si="4"/>
        <v>42997.835</v>
      </c>
      <c r="H35" s="32">
        <f t="shared" si="5"/>
        <v>5476</v>
      </c>
      <c r="I35" s="65" t="s">
        <v>237</v>
      </c>
      <c r="J35" s="66" t="s">
        <v>238</v>
      </c>
      <c r="K35" s="65">
        <v>5476</v>
      </c>
      <c r="L35" s="65" t="s">
        <v>239</v>
      </c>
      <c r="M35" s="66" t="s">
        <v>149</v>
      </c>
      <c r="N35" s="66"/>
      <c r="O35" s="67" t="s">
        <v>240</v>
      </c>
      <c r="P35" s="67" t="s">
        <v>232</v>
      </c>
    </row>
    <row r="36" spans="1:16" ht="12.75" customHeight="1" x14ac:dyDescent="0.2">
      <c r="A36" s="32" t="str">
        <f t="shared" si="0"/>
        <v> AOEB 3 </v>
      </c>
      <c r="B36" s="15" t="str">
        <f t="shared" si="1"/>
        <v>I</v>
      </c>
      <c r="C36" s="32">
        <f t="shared" si="2"/>
        <v>43094.790999999997</v>
      </c>
      <c r="D36" t="str">
        <f t="shared" si="3"/>
        <v>vis</v>
      </c>
      <c r="E36">
        <f>VLOOKUP(C36,Active!C$21:E$968,3,FALSE)</f>
        <v>-5529.0095908772591</v>
      </c>
      <c r="F36" s="15" t="s">
        <v>145</v>
      </c>
      <c r="G36" t="str">
        <f t="shared" si="4"/>
        <v>43094.791</v>
      </c>
      <c r="H36" s="32">
        <f t="shared" si="5"/>
        <v>5533</v>
      </c>
      <c r="I36" s="65" t="s">
        <v>241</v>
      </c>
      <c r="J36" s="66" t="s">
        <v>242</v>
      </c>
      <c r="K36" s="65">
        <v>5533</v>
      </c>
      <c r="L36" s="65" t="s">
        <v>218</v>
      </c>
      <c r="M36" s="66" t="s">
        <v>149</v>
      </c>
      <c r="N36" s="66"/>
      <c r="O36" s="67" t="s">
        <v>243</v>
      </c>
      <c r="P36" s="67" t="s">
        <v>232</v>
      </c>
    </row>
    <row r="37" spans="1:16" ht="12.75" customHeight="1" x14ac:dyDescent="0.2">
      <c r="A37" s="32" t="str">
        <f t="shared" si="0"/>
        <v> AOEB 3 </v>
      </c>
      <c r="B37" s="15" t="str">
        <f t="shared" si="1"/>
        <v>I</v>
      </c>
      <c r="C37" s="32">
        <f t="shared" si="2"/>
        <v>43094.798999999999</v>
      </c>
      <c r="D37" t="str">
        <f t="shared" si="3"/>
        <v>vis</v>
      </c>
      <c r="E37">
        <f>VLOOKUP(C37,Active!C$21:E$968,3,FALSE)</f>
        <v>-5529.0048881413122</v>
      </c>
      <c r="F37" s="15" t="s">
        <v>145</v>
      </c>
      <c r="G37" t="str">
        <f t="shared" si="4"/>
        <v>43094.799</v>
      </c>
      <c r="H37" s="32">
        <f t="shared" si="5"/>
        <v>5533</v>
      </c>
      <c r="I37" s="65" t="s">
        <v>244</v>
      </c>
      <c r="J37" s="66" t="s">
        <v>245</v>
      </c>
      <c r="K37" s="65">
        <v>5533</v>
      </c>
      <c r="L37" s="65" t="s">
        <v>235</v>
      </c>
      <c r="M37" s="66" t="s">
        <v>149</v>
      </c>
      <c r="N37" s="66"/>
      <c r="O37" s="67" t="s">
        <v>240</v>
      </c>
      <c r="P37" s="67" t="s">
        <v>232</v>
      </c>
    </row>
    <row r="38" spans="1:16" ht="12.75" customHeight="1" x14ac:dyDescent="0.2">
      <c r="A38" s="32" t="str">
        <f t="shared" si="0"/>
        <v> AOEB 3 </v>
      </c>
      <c r="B38" s="15" t="str">
        <f t="shared" si="1"/>
        <v>I</v>
      </c>
      <c r="C38" s="32">
        <f t="shared" si="2"/>
        <v>43373.811000000002</v>
      </c>
      <c r="D38" t="str">
        <f t="shared" si="3"/>
        <v>vis</v>
      </c>
      <c r="E38">
        <f>VLOOKUP(C38,Active!C$21:E$968,3,FALSE)</f>
        <v>-5364.9899179219738</v>
      </c>
      <c r="F38" s="15" t="s">
        <v>145</v>
      </c>
      <c r="G38" t="str">
        <f t="shared" si="4"/>
        <v>43373.811</v>
      </c>
      <c r="H38" s="32">
        <f t="shared" si="5"/>
        <v>5697</v>
      </c>
      <c r="I38" s="65" t="s">
        <v>246</v>
      </c>
      <c r="J38" s="66" t="s">
        <v>247</v>
      </c>
      <c r="K38" s="65">
        <v>5697</v>
      </c>
      <c r="L38" s="65" t="s">
        <v>248</v>
      </c>
      <c r="M38" s="66" t="s">
        <v>149</v>
      </c>
      <c r="N38" s="66"/>
      <c r="O38" s="67" t="s">
        <v>236</v>
      </c>
      <c r="P38" s="67" t="s">
        <v>232</v>
      </c>
    </row>
    <row r="39" spans="1:16" ht="12.75" customHeight="1" x14ac:dyDescent="0.2">
      <c r="A39" s="32" t="str">
        <f t="shared" si="0"/>
        <v>IBVS 1449 </v>
      </c>
      <c r="B39" s="15" t="str">
        <f t="shared" si="1"/>
        <v>I</v>
      </c>
      <c r="C39" s="32">
        <f t="shared" si="2"/>
        <v>43392.493600000002</v>
      </c>
      <c r="D39" t="str">
        <f t="shared" si="3"/>
        <v>vis</v>
      </c>
      <c r="E39">
        <f>VLOOKUP(C39,Active!C$21:E$968,3,FALSE)</f>
        <v>-5354.0075010989704</v>
      </c>
      <c r="F39" s="15" t="s">
        <v>145</v>
      </c>
      <c r="G39" t="str">
        <f t="shared" si="4"/>
        <v>43392.4936</v>
      </c>
      <c r="H39" s="32">
        <f t="shared" si="5"/>
        <v>5708</v>
      </c>
      <c r="I39" s="65" t="s">
        <v>249</v>
      </c>
      <c r="J39" s="66" t="s">
        <v>250</v>
      </c>
      <c r="K39" s="65">
        <v>5708</v>
      </c>
      <c r="L39" s="65" t="s">
        <v>251</v>
      </c>
      <c r="M39" s="66" t="s">
        <v>170</v>
      </c>
      <c r="N39" s="66" t="s">
        <v>171</v>
      </c>
      <c r="O39" s="67" t="s">
        <v>252</v>
      </c>
      <c r="P39" s="68" t="s">
        <v>253</v>
      </c>
    </row>
    <row r="40" spans="1:16" ht="12.75" customHeight="1" x14ac:dyDescent="0.2">
      <c r="A40" s="32" t="str">
        <f t="shared" si="0"/>
        <v> VSSC 58.20 </v>
      </c>
      <c r="B40" s="15" t="str">
        <f t="shared" si="1"/>
        <v>I</v>
      </c>
      <c r="C40" s="32">
        <f t="shared" si="2"/>
        <v>43472.385999999999</v>
      </c>
      <c r="D40" t="str">
        <f t="shared" si="3"/>
        <v>vis</v>
      </c>
      <c r="E40">
        <f>VLOOKUP(C40,Active!C$21:E$968,3,FALSE)</f>
        <v>-5307.043393437827</v>
      </c>
      <c r="F40" s="15" t="s">
        <v>145</v>
      </c>
      <c r="G40" t="str">
        <f t="shared" si="4"/>
        <v>43472.386</v>
      </c>
      <c r="H40" s="32">
        <f t="shared" si="5"/>
        <v>5755</v>
      </c>
      <c r="I40" s="65" t="s">
        <v>254</v>
      </c>
      <c r="J40" s="66" t="s">
        <v>255</v>
      </c>
      <c r="K40" s="65">
        <v>5755</v>
      </c>
      <c r="L40" s="65" t="s">
        <v>256</v>
      </c>
      <c r="M40" s="66" t="s">
        <v>149</v>
      </c>
      <c r="N40" s="66"/>
      <c r="O40" s="67" t="s">
        <v>257</v>
      </c>
      <c r="P40" s="67" t="s">
        <v>258</v>
      </c>
    </row>
    <row r="41" spans="1:16" ht="12.75" customHeight="1" x14ac:dyDescent="0.2">
      <c r="A41" s="32" t="str">
        <f t="shared" si="0"/>
        <v> VSSC 58.20 </v>
      </c>
      <c r="B41" s="15" t="str">
        <f t="shared" si="1"/>
        <v>I</v>
      </c>
      <c r="C41" s="32">
        <f t="shared" si="2"/>
        <v>43518.366000000002</v>
      </c>
      <c r="D41" t="str">
        <f t="shared" si="3"/>
        <v>vis</v>
      </c>
      <c r="E41">
        <f>VLOOKUP(C41,Active!C$21:E$968,3,FALSE)</f>
        <v>-5280.0144185884101</v>
      </c>
      <c r="F41" s="15" t="s">
        <v>145</v>
      </c>
      <c r="G41" t="str">
        <f t="shared" si="4"/>
        <v>43518.366</v>
      </c>
      <c r="H41" s="32">
        <f t="shared" si="5"/>
        <v>5782</v>
      </c>
      <c r="I41" s="65" t="s">
        <v>259</v>
      </c>
      <c r="J41" s="66" t="s">
        <v>260</v>
      </c>
      <c r="K41" s="65">
        <v>5782</v>
      </c>
      <c r="L41" s="65" t="s">
        <v>261</v>
      </c>
      <c r="M41" s="66" t="s">
        <v>149</v>
      </c>
      <c r="N41" s="66"/>
      <c r="O41" s="67" t="s">
        <v>257</v>
      </c>
      <c r="P41" s="67" t="s">
        <v>258</v>
      </c>
    </row>
    <row r="42" spans="1:16" ht="12.75" customHeight="1" x14ac:dyDescent="0.2">
      <c r="A42" s="32" t="str">
        <f t="shared" si="0"/>
        <v> AOEB 3 </v>
      </c>
      <c r="B42" s="15" t="str">
        <f t="shared" si="1"/>
        <v>I</v>
      </c>
      <c r="C42" s="32">
        <f t="shared" si="2"/>
        <v>43778.671000000002</v>
      </c>
      <c r="D42" t="str">
        <f t="shared" si="3"/>
        <v>vis</v>
      </c>
      <c r="E42">
        <f>VLOOKUP(C42,Active!C$21:E$968,3,FALSE)</f>
        <v>-5126.9962085367115</v>
      </c>
      <c r="F42" s="15" t="s">
        <v>145</v>
      </c>
      <c r="G42" t="str">
        <f t="shared" si="4"/>
        <v>43778.671</v>
      </c>
      <c r="H42" s="32">
        <f t="shared" si="5"/>
        <v>5935</v>
      </c>
      <c r="I42" s="65" t="s">
        <v>262</v>
      </c>
      <c r="J42" s="66" t="s">
        <v>263</v>
      </c>
      <c r="K42" s="65">
        <v>5935</v>
      </c>
      <c r="L42" s="65" t="s">
        <v>264</v>
      </c>
      <c r="M42" s="66" t="s">
        <v>149</v>
      </c>
      <c r="N42" s="66"/>
      <c r="O42" s="67" t="s">
        <v>240</v>
      </c>
      <c r="P42" s="67" t="s">
        <v>232</v>
      </c>
    </row>
    <row r="43" spans="1:16" ht="12.75" customHeight="1" x14ac:dyDescent="0.2">
      <c r="A43" s="32" t="str">
        <f t="shared" si="0"/>
        <v> VSSC 59.20 </v>
      </c>
      <c r="B43" s="15" t="str">
        <f t="shared" si="1"/>
        <v>I</v>
      </c>
      <c r="C43" s="32">
        <f t="shared" si="2"/>
        <v>44144.413</v>
      </c>
      <c r="D43" t="str">
        <f t="shared" si="3"/>
        <v>vis</v>
      </c>
      <c r="E43">
        <f>VLOOKUP(C43,Active!C$21:E$968,3,FALSE)</f>
        <v>-4911.9977022432167</v>
      </c>
      <c r="F43" s="15" t="s">
        <v>145</v>
      </c>
      <c r="G43" t="str">
        <f t="shared" si="4"/>
        <v>44144.413</v>
      </c>
      <c r="H43" s="32">
        <f t="shared" si="5"/>
        <v>6150</v>
      </c>
      <c r="I43" s="65" t="s">
        <v>265</v>
      </c>
      <c r="J43" s="66" t="s">
        <v>266</v>
      </c>
      <c r="K43" s="65">
        <v>6150</v>
      </c>
      <c r="L43" s="65" t="s">
        <v>235</v>
      </c>
      <c r="M43" s="66" t="s">
        <v>149</v>
      </c>
      <c r="N43" s="66"/>
      <c r="O43" s="67" t="s">
        <v>257</v>
      </c>
      <c r="P43" s="67" t="s">
        <v>267</v>
      </c>
    </row>
    <row r="44" spans="1:16" ht="12.75" customHeight="1" x14ac:dyDescent="0.2">
      <c r="A44" s="32" t="str">
        <f t="shared" si="0"/>
        <v> VSSC 59.20 </v>
      </c>
      <c r="B44" s="15" t="str">
        <f t="shared" si="1"/>
        <v>I</v>
      </c>
      <c r="C44" s="32">
        <f t="shared" si="2"/>
        <v>44166.500999999997</v>
      </c>
      <c r="D44" t="str">
        <f t="shared" si="3"/>
        <v>vis</v>
      </c>
      <c r="E44">
        <f>VLOOKUP(C44,Active!C$21:E$968,3,FALSE)</f>
        <v>-4899.0134482964186</v>
      </c>
      <c r="F44" s="15" t="s">
        <v>145</v>
      </c>
      <c r="G44" t="str">
        <f t="shared" si="4"/>
        <v>44166.501</v>
      </c>
      <c r="H44" s="32">
        <f t="shared" si="5"/>
        <v>6163</v>
      </c>
      <c r="I44" s="65" t="s">
        <v>268</v>
      </c>
      <c r="J44" s="66" t="s">
        <v>269</v>
      </c>
      <c r="K44" s="65">
        <v>6163</v>
      </c>
      <c r="L44" s="65" t="s">
        <v>270</v>
      </c>
      <c r="M44" s="66" t="s">
        <v>149</v>
      </c>
      <c r="N44" s="66"/>
      <c r="O44" s="67" t="s">
        <v>257</v>
      </c>
      <c r="P44" s="67" t="s">
        <v>267</v>
      </c>
    </row>
    <row r="45" spans="1:16" ht="12.75" customHeight="1" x14ac:dyDescent="0.2">
      <c r="A45" s="32" t="str">
        <f t="shared" si="0"/>
        <v>BAVM 34 </v>
      </c>
      <c r="B45" s="15" t="str">
        <f t="shared" si="1"/>
        <v>I</v>
      </c>
      <c r="C45" s="32">
        <f t="shared" si="2"/>
        <v>44343.476000000002</v>
      </c>
      <c r="D45" t="str">
        <f t="shared" si="3"/>
        <v>vis</v>
      </c>
      <c r="E45">
        <f>VLOOKUP(C45,Active!C$21:E$968,3,FALSE)</f>
        <v>-4794.9801115418413</v>
      </c>
      <c r="F45" s="15" t="s">
        <v>145</v>
      </c>
      <c r="G45" t="str">
        <f t="shared" si="4"/>
        <v>44343.476</v>
      </c>
      <c r="H45" s="32">
        <f t="shared" si="5"/>
        <v>6267</v>
      </c>
      <c r="I45" s="65" t="s">
        <v>271</v>
      </c>
      <c r="J45" s="66" t="s">
        <v>272</v>
      </c>
      <c r="K45" s="65">
        <v>6267</v>
      </c>
      <c r="L45" s="65" t="s">
        <v>273</v>
      </c>
      <c r="M45" s="66" t="s">
        <v>274</v>
      </c>
      <c r="N45" s="66"/>
      <c r="O45" s="67" t="s">
        <v>275</v>
      </c>
      <c r="P45" s="68" t="s">
        <v>276</v>
      </c>
    </row>
    <row r="46" spans="1:16" ht="12.75" customHeight="1" x14ac:dyDescent="0.2">
      <c r="A46" s="32" t="str">
        <f t="shared" si="0"/>
        <v>BAVM 32 </v>
      </c>
      <c r="B46" s="15" t="str">
        <f t="shared" si="1"/>
        <v>I</v>
      </c>
      <c r="C46" s="32">
        <f t="shared" si="2"/>
        <v>44532.258999999998</v>
      </c>
      <c r="D46" t="str">
        <f t="shared" si="3"/>
        <v>vis</v>
      </c>
      <c r="E46">
        <f>VLOOKUP(C46,Active!C$21:E$968,3,FALSE)</f>
        <v>-4684.0055365310309</v>
      </c>
      <c r="F46" s="15" t="s">
        <v>145</v>
      </c>
      <c r="G46" t="str">
        <f t="shared" si="4"/>
        <v>44532.259</v>
      </c>
      <c r="H46" s="32">
        <f t="shared" si="5"/>
        <v>6378</v>
      </c>
      <c r="I46" s="65" t="s">
        <v>277</v>
      </c>
      <c r="J46" s="66" t="s">
        <v>278</v>
      </c>
      <c r="K46" s="65">
        <v>6378</v>
      </c>
      <c r="L46" s="65" t="s">
        <v>279</v>
      </c>
      <c r="M46" s="66" t="s">
        <v>149</v>
      </c>
      <c r="N46" s="66"/>
      <c r="O46" s="67" t="s">
        <v>280</v>
      </c>
      <c r="P46" s="68" t="s">
        <v>281</v>
      </c>
    </row>
    <row r="47" spans="1:16" ht="12.75" customHeight="1" x14ac:dyDescent="0.2">
      <c r="A47" s="32" t="str">
        <f t="shared" si="0"/>
        <v> AOEB 3 </v>
      </c>
      <c r="B47" s="15" t="str">
        <f t="shared" si="1"/>
        <v>I</v>
      </c>
      <c r="C47" s="32">
        <f t="shared" si="2"/>
        <v>44608.828000000001</v>
      </c>
      <c r="D47" t="str">
        <f t="shared" si="3"/>
        <v>vis</v>
      </c>
      <c r="E47">
        <f>VLOOKUP(C47,Active!C$21:E$968,3,FALSE)</f>
        <v>-4638.9950629502355</v>
      </c>
      <c r="F47" s="15" t="s">
        <v>145</v>
      </c>
      <c r="G47" t="str">
        <f t="shared" si="4"/>
        <v>44608.828</v>
      </c>
      <c r="H47" s="32">
        <f t="shared" si="5"/>
        <v>6423</v>
      </c>
      <c r="I47" s="65" t="s">
        <v>282</v>
      </c>
      <c r="J47" s="66" t="s">
        <v>283</v>
      </c>
      <c r="K47" s="65">
        <v>6423</v>
      </c>
      <c r="L47" s="65" t="s">
        <v>284</v>
      </c>
      <c r="M47" s="66" t="s">
        <v>149</v>
      </c>
      <c r="N47" s="66"/>
      <c r="O47" s="67" t="s">
        <v>240</v>
      </c>
      <c r="P47" s="67" t="s">
        <v>232</v>
      </c>
    </row>
    <row r="48" spans="1:16" ht="12.75" customHeight="1" x14ac:dyDescent="0.2">
      <c r="A48" s="32" t="str">
        <f t="shared" si="0"/>
        <v> BRNO 26 </v>
      </c>
      <c r="B48" s="15" t="str">
        <f t="shared" si="1"/>
        <v>I</v>
      </c>
      <c r="C48" s="32">
        <f t="shared" si="2"/>
        <v>44707.476999999999</v>
      </c>
      <c r="D48" t="str">
        <f t="shared" si="3"/>
        <v>vis</v>
      </c>
      <c r="E48">
        <f>VLOOKUP(C48,Active!C$21:E$968,3,FALSE)</f>
        <v>-4581.0050381585888</v>
      </c>
      <c r="F48" s="15" t="s">
        <v>145</v>
      </c>
      <c r="G48" t="str">
        <f t="shared" si="4"/>
        <v>44707.477</v>
      </c>
      <c r="H48" s="32">
        <f t="shared" si="5"/>
        <v>6481</v>
      </c>
      <c r="I48" s="65" t="s">
        <v>285</v>
      </c>
      <c r="J48" s="66" t="s">
        <v>286</v>
      </c>
      <c r="K48" s="65">
        <v>6481</v>
      </c>
      <c r="L48" s="65" t="s">
        <v>287</v>
      </c>
      <c r="M48" s="66" t="s">
        <v>149</v>
      </c>
      <c r="N48" s="66"/>
      <c r="O48" s="67" t="s">
        <v>288</v>
      </c>
      <c r="P48" s="67" t="s">
        <v>289</v>
      </c>
    </row>
    <row r="49" spans="1:16" ht="12.75" customHeight="1" x14ac:dyDescent="0.2">
      <c r="A49" s="32" t="str">
        <f t="shared" si="0"/>
        <v>BAVM 34 </v>
      </c>
      <c r="B49" s="15" t="str">
        <f t="shared" si="1"/>
        <v>I</v>
      </c>
      <c r="C49" s="32">
        <f t="shared" si="2"/>
        <v>45061.341999999997</v>
      </c>
      <c r="D49" t="str">
        <f t="shared" si="3"/>
        <v>vis</v>
      </c>
      <c r="E49">
        <f>VLOOKUP(C49,Active!C$21:E$968,3,FALSE)</f>
        <v>-4372.9883312188686</v>
      </c>
      <c r="F49" s="15" t="s">
        <v>145</v>
      </c>
      <c r="G49" t="str">
        <f t="shared" si="4"/>
        <v>45061.342</v>
      </c>
      <c r="H49" s="32">
        <f t="shared" si="5"/>
        <v>6689</v>
      </c>
      <c r="I49" s="65" t="s">
        <v>290</v>
      </c>
      <c r="J49" s="66" t="s">
        <v>291</v>
      </c>
      <c r="K49" s="65">
        <v>6689</v>
      </c>
      <c r="L49" s="65" t="s">
        <v>292</v>
      </c>
      <c r="M49" s="66" t="s">
        <v>149</v>
      </c>
      <c r="N49" s="66"/>
      <c r="O49" s="67" t="s">
        <v>280</v>
      </c>
      <c r="P49" s="68" t="s">
        <v>276</v>
      </c>
    </row>
    <row r="50" spans="1:16" ht="12.75" customHeight="1" x14ac:dyDescent="0.2">
      <c r="A50" s="32" t="str">
        <f t="shared" si="0"/>
        <v>BAVM 34 </v>
      </c>
      <c r="B50" s="15" t="str">
        <f t="shared" si="1"/>
        <v>I</v>
      </c>
      <c r="C50" s="32">
        <f t="shared" si="2"/>
        <v>45061.347999999998</v>
      </c>
      <c r="D50" t="str">
        <f t="shared" si="3"/>
        <v>vis</v>
      </c>
      <c r="E50">
        <f>VLOOKUP(C50,Active!C$21:E$968,3,FALSE)</f>
        <v>-4372.9848041669084</v>
      </c>
      <c r="F50" s="15" t="s">
        <v>145</v>
      </c>
      <c r="G50" t="str">
        <f t="shared" si="4"/>
        <v>45061.348</v>
      </c>
      <c r="H50" s="32">
        <f t="shared" si="5"/>
        <v>6689</v>
      </c>
      <c r="I50" s="65" t="s">
        <v>293</v>
      </c>
      <c r="J50" s="66" t="s">
        <v>294</v>
      </c>
      <c r="K50" s="65">
        <v>6689</v>
      </c>
      <c r="L50" s="65" t="s">
        <v>181</v>
      </c>
      <c r="M50" s="66" t="s">
        <v>149</v>
      </c>
      <c r="N50" s="66"/>
      <c r="O50" s="67" t="s">
        <v>295</v>
      </c>
      <c r="P50" s="68" t="s">
        <v>276</v>
      </c>
    </row>
    <row r="51" spans="1:16" ht="12.75" customHeight="1" x14ac:dyDescent="0.2">
      <c r="A51" s="32" t="str">
        <f t="shared" si="0"/>
        <v> AOEB 3 </v>
      </c>
      <c r="B51" s="15" t="str">
        <f t="shared" si="1"/>
        <v>I</v>
      </c>
      <c r="C51" s="32">
        <f t="shared" si="2"/>
        <v>45753.705000000002</v>
      </c>
      <c r="D51" t="str">
        <f t="shared" si="3"/>
        <v>vis</v>
      </c>
      <c r="E51">
        <f>VLOOKUP(C51,Active!C$21:E$968,3,FALSE)</f>
        <v>-3965.9882852496212</v>
      </c>
      <c r="F51" s="15" t="s">
        <v>145</v>
      </c>
      <c r="G51" t="str">
        <f t="shared" si="4"/>
        <v>45753.705</v>
      </c>
      <c r="H51" s="32">
        <f t="shared" si="5"/>
        <v>7096</v>
      </c>
      <c r="I51" s="65" t="s">
        <v>296</v>
      </c>
      <c r="J51" s="66" t="s">
        <v>297</v>
      </c>
      <c r="K51" s="65">
        <v>7096</v>
      </c>
      <c r="L51" s="65" t="s">
        <v>298</v>
      </c>
      <c r="M51" s="66" t="s">
        <v>149</v>
      </c>
      <c r="N51" s="66"/>
      <c r="O51" s="67" t="s">
        <v>240</v>
      </c>
      <c r="P51" s="67" t="s">
        <v>232</v>
      </c>
    </row>
    <row r="52" spans="1:16" ht="12.75" customHeight="1" x14ac:dyDescent="0.2">
      <c r="A52" s="32" t="str">
        <f t="shared" si="0"/>
        <v> BBS 73 </v>
      </c>
      <c r="B52" s="15" t="str">
        <f t="shared" si="1"/>
        <v>I</v>
      </c>
      <c r="C52" s="32">
        <f t="shared" si="2"/>
        <v>45913.601999999999</v>
      </c>
      <c r="D52" t="str">
        <f t="shared" si="3"/>
        <v>vis</v>
      </c>
      <c r="E52">
        <f>VLOOKUP(C52,Active!C$21:E$968,3,FALSE)</f>
        <v>-3871.9941140556912</v>
      </c>
      <c r="F52" s="15" t="s">
        <v>145</v>
      </c>
      <c r="G52" t="str">
        <f t="shared" si="4"/>
        <v>45913.602</v>
      </c>
      <c r="H52" s="32">
        <f t="shared" si="5"/>
        <v>7190</v>
      </c>
      <c r="I52" s="65" t="s">
        <v>299</v>
      </c>
      <c r="J52" s="66" t="s">
        <v>300</v>
      </c>
      <c r="K52" s="65">
        <v>7190</v>
      </c>
      <c r="L52" s="65" t="s">
        <v>301</v>
      </c>
      <c r="M52" s="66" t="s">
        <v>149</v>
      </c>
      <c r="N52" s="66"/>
      <c r="O52" s="67" t="s">
        <v>219</v>
      </c>
      <c r="P52" s="67" t="s">
        <v>302</v>
      </c>
    </row>
    <row r="53" spans="1:16" ht="12.75" customHeight="1" x14ac:dyDescent="0.2">
      <c r="A53" s="32" t="str">
        <f t="shared" si="0"/>
        <v> AOEB 3 </v>
      </c>
      <c r="B53" s="15" t="str">
        <f t="shared" si="1"/>
        <v>I</v>
      </c>
      <c r="C53" s="32">
        <f t="shared" si="2"/>
        <v>45964.629000000001</v>
      </c>
      <c r="D53" t="str">
        <f t="shared" si="3"/>
        <v>vis</v>
      </c>
      <c r="E53">
        <f>VLOOKUP(C53,Active!C$21:E$968,3,FALSE)</f>
        <v>-3841.998300666366</v>
      </c>
      <c r="F53" s="15" t="s">
        <v>145</v>
      </c>
      <c r="G53" t="str">
        <f t="shared" si="4"/>
        <v>45964.629</v>
      </c>
      <c r="H53" s="32">
        <f t="shared" si="5"/>
        <v>7220</v>
      </c>
      <c r="I53" s="65" t="s">
        <v>303</v>
      </c>
      <c r="J53" s="66" t="s">
        <v>304</v>
      </c>
      <c r="K53" s="65">
        <v>7220</v>
      </c>
      <c r="L53" s="65" t="s">
        <v>305</v>
      </c>
      <c r="M53" s="66" t="s">
        <v>149</v>
      </c>
      <c r="N53" s="66"/>
      <c r="O53" s="67" t="s">
        <v>306</v>
      </c>
      <c r="P53" s="67" t="s">
        <v>232</v>
      </c>
    </row>
    <row r="54" spans="1:16" ht="12.75" customHeight="1" x14ac:dyDescent="0.2">
      <c r="A54" s="32" t="str">
        <f t="shared" si="0"/>
        <v> AOEB 3 </v>
      </c>
      <c r="B54" s="15" t="str">
        <f t="shared" si="1"/>
        <v>I</v>
      </c>
      <c r="C54" s="32">
        <f t="shared" si="2"/>
        <v>46078.608</v>
      </c>
      <c r="D54" t="str">
        <f t="shared" si="3"/>
        <v>vis</v>
      </c>
      <c r="E54">
        <f>VLOOKUP(C54,Active!C$21:E$968,3,FALSE)</f>
        <v>-3774.9966581182689</v>
      </c>
      <c r="F54" s="15" t="s">
        <v>145</v>
      </c>
      <c r="G54" t="str">
        <f t="shared" si="4"/>
        <v>46078.608</v>
      </c>
      <c r="H54" s="32">
        <f t="shared" si="5"/>
        <v>7287</v>
      </c>
      <c r="I54" s="65" t="s">
        <v>307</v>
      </c>
      <c r="J54" s="66" t="s">
        <v>308</v>
      </c>
      <c r="K54" s="65">
        <v>7287</v>
      </c>
      <c r="L54" s="65" t="s">
        <v>261</v>
      </c>
      <c r="M54" s="66" t="s">
        <v>149</v>
      </c>
      <c r="N54" s="66"/>
      <c r="O54" s="67" t="s">
        <v>306</v>
      </c>
      <c r="P54" s="67" t="s">
        <v>232</v>
      </c>
    </row>
    <row r="55" spans="1:16" ht="12.75" customHeight="1" x14ac:dyDescent="0.2">
      <c r="A55" s="32" t="str">
        <f t="shared" si="0"/>
        <v> BRNO 27 </v>
      </c>
      <c r="B55" s="15" t="str">
        <f t="shared" si="1"/>
        <v>I</v>
      </c>
      <c r="C55" s="32">
        <f t="shared" si="2"/>
        <v>46301.445</v>
      </c>
      <c r="D55" t="str">
        <f t="shared" si="3"/>
        <v>vis</v>
      </c>
      <c r="E55">
        <f>VLOOKUP(C55,Active!C$21:E$968,3,FALSE)</f>
        <v>-3644.0037118694827</v>
      </c>
      <c r="F55" s="15" t="s">
        <v>145</v>
      </c>
      <c r="G55" t="str">
        <f t="shared" si="4"/>
        <v>46301.445</v>
      </c>
      <c r="H55" s="32">
        <f t="shared" si="5"/>
        <v>7418</v>
      </c>
      <c r="I55" s="65" t="s">
        <v>309</v>
      </c>
      <c r="J55" s="66" t="s">
        <v>310</v>
      </c>
      <c r="K55" s="65">
        <v>7418</v>
      </c>
      <c r="L55" s="65" t="s">
        <v>311</v>
      </c>
      <c r="M55" s="66" t="s">
        <v>149</v>
      </c>
      <c r="N55" s="66"/>
      <c r="O55" s="67" t="s">
        <v>312</v>
      </c>
      <c r="P55" s="67" t="s">
        <v>313</v>
      </c>
    </row>
    <row r="56" spans="1:16" ht="12.75" customHeight="1" x14ac:dyDescent="0.2">
      <c r="A56" s="32" t="str">
        <f t="shared" si="0"/>
        <v> BRNO 27 </v>
      </c>
      <c r="B56" s="15" t="str">
        <f t="shared" si="1"/>
        <v>I</v>
      </c>
      <c r="C56" s="32">
        <f t="shared" si="2"/>
        <v>46301.451999999997</v>
      </c>
      <c r="D56" t="str">
        <f t="shared" si="3"/>
        <v>vis</v>
      </c>
      <c r="E56">
        <f>VLOOKUP(C56,Active!C$21:E$968,3,FALSE)</f>
        <v>-3643.9995969755314</v>
      </c>
      <c r="F56" s="15" t="s">
        <v>145</v>
      </c>
      <c r="G56" t="str">
        <f t="shared" si="4"/>
        <v>46301.452</v>
      </c>
      <c r="H56" s="32">
        <f t="shared" si="5"/>
        <v>7418</v>
      </c>
      <c r="I56" s="65" t="s">
        <v>314</v>
      </c>
      <c r="J56" s="66" t="s">
        <v>315</v>
      </c>
      <c r="K56" s="65">
        <v>7418</v>
      </c>
      <c r="L56" s="65" t="s">
        <v>316</v>
      </c>
      <c r="M56" s="66" t="s">
        <v>149</v>
      </c>
      <c r="N56" s="66"/>
      <c r="O56" s="67" t="s">
        <v>317</v>
      </c>
      <c r="P56" s="67" t="s">
        <v>313</v>
      </c>
    </row>
    <row r="57" spans="1:16" ht="12.75" customHeight="1" x14ac:dyDescent="0.2">
      <c r="A57" s="32" t="str">
        <f t="shared" si="0"/>
        <v> BRNO 27 </v>
      </c>
      <c r="B57" s="15" t="str">
        <f t="shared" si="1"/>
        <v>I</v>
      </c>
      <c r="C57" s="32">
        <f t="shared" si="2"/>
        <v>46318.423999999999</v>
      </c>
      <c r="D57" t="str">
        <f t="shared" si="3"/>
        <v>vis</v>
      </c>
      <c r="E57">
        <f>VLOOKUP(C57,Active!C$21:E$968,3,FALSE)</f>
        <v>-3634.0227426661727</v>
      </c>
      <c r="F57" s="15" t="s">
        <v>145</v>
      </c>
      <c r="G57" t="str">
        <f t="shared" si="4"/>
        <v>46318.424</v>
      </c>
      <c r="H57" s="32">
        <f t="shared" si="5"/>
        <v>7428</v>
      </c>
      <c r="I57" s="65" t="s">
        <v>318</v>
      </c>
      <c r="J57" s="66" t="s">
        <v>319</v>
      </c>
      <c r="K57" s="65">
        <v>7428</v>
      </c>
      <c r="L57" s="65" t="s">
        <v>320</v>
      </c>
      <c r="M57" s="66" t="s">
        <v>149</v>
      </c>
      <c r="N57" s="66"/>
      <c r="O57" s="67" t="s">
        <v>312</v>
      </c>
      <c r="P57" s="67" t="s">
        <v>313</v>
      </c>
    </row>
    <row r="58" spans="1:16" ht="12.75" customHeight="1" x14ac:dyDescent="0.2">
      <c r="A58" s="32" t="str">
        <f t="shared" si="0"/>
        <v> AOEB 3 </v>
      </c>
      <c r="B58" s="15" t="str">
        <f t="shared" si="1"/>
        <v>I</v>
      </c>
      <c r="C58" s="32">
        <f t="shared" si="2"/>
        <v>46413.747000000003</v>
      </c>
      <c r="D58" t="str">
        <f t="shared" si="3"/>
        <v>vis</v>
      </c>
      <c r="E58">
        <f>VLOOKUP(C58,Active!C$21:E$968,3,FALSE)</f>
        <v>-3577.9878803440556</v>
      </c>
      <c r="F58" s="15" t="s">
        <v>145</v>
      </c>
      <c r="G58" t="str">
        <f t="shared" si="4"/>
        <v>46413.747</v>
      </c>
      <c r="H58" s="32">
        <f t="shared" si="5"/>
        <v>7484</v>
      </c>
      <c r="I58" s="65" t="s">
        <v>321</v>
      </c>
      <c r="J58" s="66" t="s">
        <v>322</v>
      </c>
      <c r="K58" s="65">
        <v>7484</v>
      </c>
      <c r="L58" s="65" t="s">
        <v>323</v>
      </c>
      <c r="M58" s="66" t="s">
        <v>149</v>
      </c>
      <c r="N58" s="66"/>
      <c r="O58" s="67" t="s">
        <v>240</v>
      </c>
      <c r="P58" s="67" t="s">
        <v>232</v>
      </c>
    </row>
    <row r="59" spans="1:16" ht="12.75" customHeight="1" x14ac:dyDescent="0.2">
      <c r="A59" s="32" t="str">
        <f t="shared" si="0"/>
        <v> AOEB 3 </v>
      </c>
      <c r="B59" s="15" t="str">
        <f t="shared" si="1"/>
        <v>I</v>
      </c>
      <c r="C59" s="32">
        <f t="shared" si="2"/>
        <v>46442.646999999997</v>
      </c>
      <c r="D59" t="str">
        <f t="shared" si="3"/>
        <v>vis</v>
      </c>
      <c r="E59">
        <f>VLOOKUP(C59,Active!C$21:E$968,3,FALSE)</f>
        <v>-3560.9992467392722</v>
      </c>
      <c r="F59" s="15" t="s">
        <v>145</v>
      </c>
      <c r="G59" t="str">
        <f t="shared" si="4"/>
        <v>46442.647</v>
      </c>
      <c r="H59" s="32">
        <f t="shared" si="5"/>
        <v>7501</v>
      </c>
      <c r="I59" s="65" t="s">
        <v>324</v>
      </c>
      <c r="J59" s="66" t="s">
        <v>325</v>
      </c>
      <c r="K59" s="65">
        <v>7501</v>
      </c>
      <c r="L59" s="65" t="s">
        <v>326</v>
      </c>
      <c r="M59" s="66" t="s">
        <v>149</v>
      </c>
      <c r="N59" s="66"/>
      <c r="O59" s="67" t="s">
        <v>306</v>
      </c>
      <c r="P59" s="67" t="s">
        <v>232</v>
      </c>
    </row>
    <row r="60" spans="1:16" ht="12.75" customHeight="1" x14ac:dyDescent="0.2">
      <c r="A60" s="32" t="str">
        <f t="shared" si="0"/>
        <v> BBS 80 </v>
      </c>
      <c r="B60" s="15" t="str">
        <f t="shared" si="1"/>
        <v>I</v>
      </c>
      <c r="C60" s="32">
        <f t="shared" si="2"/>
        <v>46614.481</v>
      </c>
      <c r="D60" t="str">
        <f t="shared" si="3"/>
        <v>vis</v>
      </c>
      <c r="E60">
        <f>VLOOKUP(C60,Active!C$21:E$968,3,FALSE)</f>
        <v>-3459.9880056719703</v>
      </c>
      <c r="F60" s="15" t="s">
        <v>145</v>
      </c>
      <c r="G60" t="str">
        <f t="shared" si="4"/>
        <v>46614.481</v>
      </c>
      <c r="H60" s="32">
        <f t="shared" si="5"/>
        <v>7602</v>
      </c>
      <c r="I60" s="65" t="s">
        <v>327</v>
      </c>
      <c r="J60" s="66" t="s">
        <v>328</v>
      </c>
      <c r="K60" s="65">
        <v>7602</v>
      </c>
      <c r="L60" s="65" t="s">
        <v>329</v>
      </c>
      <c r="M60" s="66" t="s">
        <v>149</v>
      </c>
      <c r="N60" s="66"/>
      <c r="O60" s="67" t="s">
        <v>330</v>
      </c>
      <c r="P60" s="67" t="s">
        <v>331</v>
      </c>
    </row>
    <row r="61" spans="1:16" ht="12.75" customHeight="1" x14ac:dyDescent="0.2">
      <c r="A61" s="32" t="str">
        <f t="shared" si="0"/>
        <v> AOEB 3 </v>
      </c>
      <c r="B61" s="15" t="str">
        <f t="shared" si="1"/>
        <v>I</v>
      </c>
      <c r="C61" s="32">
        <f t="shared" si="2"/>
        <v>47170.733</v>
      </c>
      <c r="D61" t="str">
        <f t="shared" si="3"/>
        <v>vis</v>
      </c>
      <c r="E61">
        <f>VLOOKUP(C61,Active!C$21:E$968,3,FALSE)</f>
        <v>-3132.9997212453272</v>
      </c>
      <c r="F61" s="15" t="s">
        <v>145</v>
      </c>
      <c r="G61" t="str">
        <f t="shared" si="4"/>
        <v>47170.733</v>
      </c>
      <c r="H61" s="32">
        <f t="shared" si="5"/>
        <v>7929</v>
      </c>
      <c r="I61" s="65" t="s">
        <v>332</v>
      </c>
      <c r="J61" s="66" t="s">
        <v>333</v>
      </c>
      <c r="K61" s="65">
        <v>7929</v>
      </c>
      <c r="L61" s="65" t="s">
        <v>334</v>
      </c>
      <c r="M61" s="66" t="s">
        <v>149</v>
      </c>
      <c r="N61" s="66"/>
      <c r="O61" s="67" t="s">
        <v>240</v>
      </c>
      <c r="P61" s="67" t="s">
        <v>232</v>
      </c>
    </row>
    <row r="62" spans="1:16" ht="12.75" customHeight="1" x14ac:dyDescent="0.2">
      <c r="A62" s="32" t="str">
        <f t="shared" si="0"/>
        <v>BAVM 56 </v>
      </c>
      <c r="B62" s="15" t="str">
        <f t="shared" si="1"/>
        <v>I</v>
      </c>
      <c r="C62" s="32">
        <f t="shared" si="2"/>
        <v>47849.52</v>
      </c>
      <c r="D62" t="str">
        <f t="shared" si="3"/>
        <v>vis</v>
      </c>
      <c r="E62">
        <f>VLOOKUP(C62,Active!C$21:E$968,3,FALSE)</f>
        <v>-2733.9802181763826</v>
      </c>
      <c r="F62" s="15" t="s">
        <v>145</v>
      </c>
      <c r="G62" t="str">
        <f t="shared" si="4"/>
        <v>47849.520</v>
      </c>
      <c r="H62" s="32">
        <f t="shared" si="5"/>
        <v>8328</v>
      </c>
      <c r="I62" s="65" t="s">
        <v>335</v>
      </c>
      <c r="J62" s="66" t="s">
        <v>336</v>
      </c>
      <c r="K62" s="65">
        <v>8328</v>
      </c>
      <c r="L62" s="65" t="s">
        <v>337</v>
      </c>
      <c r="M62" s="66" t="s">
        <v>149</v>
      </c>
      <c r="N62" s="66"/>
      <c r="O62" s="67" t="s">
        <v>338</v>
      </c>
      <c r="P62" s="68" t="s">
        <v>339</v>
      </c>
    </row>
    <row r="63" spans="1:16" ht="12.75" customHeight="1" x14ac:dyDescent="0.2">
      <c r="A63" s="32" t="str">
        <f t="shared" si="0"/>
        <v> BRNO 31 </v>
      </c>
      <c r="B63" s="15" t="str">
        <f t="shared" si="1"/>
        <v>I</v>
      </c>
      <c r="C63" s="32">
        <f t="shared" si="2"/>
        <v>48533.341</v>
      </c>
      <c r="D63" t="str">
        <f t="shared" si="3"/>
        <v>vis</v>
      </c>
      <c r="E63">
        <f>VLOOKUP(C63,Active!C$21:E$968,3,FALSE)</f>
        <v>-2332.0015185134371</v>
      </c>
      <c r="F63" s="15" t="s">
        <v>145</v>
      </c>
      <c r="G63" t="str">
        <f t="shared" si="4"/>
        <v>48533.341</v>
      </c>
      <c r="H63" s="32">
        <f t="shared" si="5"/>
        <v>8730</v>
      </c>
      <c r="I63" s="65" t="s">
        <v>340</v>
      </c>
      <c r="J63" s="66" t="s">
        <v>341</v>
      </c>
      <c r="K63" s="65">
        <v>8730</v>
      </c>
      <c r="L63" s="65" t="s">
        <v>342</v>
      </c>
      <c r="M63" s="66" t="s">
        <v>149</v>
      </c>
      <c r="N63" s="66"/>
      <c r="O63" s="67" t="s">
        <v>343</v>
      </c>
      <c r="P63" s="67" t="s">
        <v>102</v>
      </c>
    </row>
    <row r="64" spans="1:16" ht="12.75" customHeight="1" x14ac:dyDescent="0.2">
      <c r="A64" s="32" t="str">
        <f t="shared" si="0"/>
        <v> AOEB 3 </v>
      </c>
      <c r="B64" s="15" t="str">
        <f t="shared" si="1"/>
        <v>I</v>
      </c>
      <c r="C64" s="32">
        <f t="shared" si="2"/>
        <v>48708.584999999999</v>
      </c>
      <c r="D64" t="str">
        <f t="shared" si="3"/>
        <v>vis</v>
      </c>
      <c r="E64">
        <f>VLOOKUP(C64,Active!C$21:E$968,3,FALSE)</f>
        <v>-2228.9857362491716</v>
      </c>
      <c r="F64" s="15" t="s">
        <v>145</v>
      </c>
      <c r="G64" t="str">
        <f t="shared" si="4"/>
        <v>48708.585</v>
      </c>
      <c r="H64" s="32">
        <f t="shared" si="5"/>
        <v>8833</v>
      </c>
      <c r="I64" s="65" t="s">
        <v>344</v>
      </c>
      <c r="J64" s="66" t="s">
        <v>345</v>
      </c>
      <c r="K64" s="65">
        <v>8833</v>
      </c>
      <c r="L64" s="65" t="s">
        <v>346</v>
      </c>
      <c r="M64" s="66" t="s">
        <v>149</v>
      </c>
      <c r="N64" s="66"/>
      <c r="O64" s="67" t="s">
        <v>347</v>
      </c>
      <c r="P64" s="67" t="s">
        <v>232</v>
      </c>
    </row>
    <row r="65" spans="1:16" ht="12.75" customHeight="1" x14ac:dyDescent="0.2">
      <c r="A65" s="32" t="str">
        <f t="shared" si="0"/>
        <v> AOEB 3 </v>
      </c>
      <c r="B65" s="15" t="str">
        <f t="shared" si="1"/>
        <v>I</v>
      </c>
      <c r="C65" s="32">
        <f t="shared" si="2"/>
        <v>49060.722000000002</v>
      </c>
      <c r="D65" t="str">
        <f t="shared" si="3"/>
        <v>vis</v>
      </c>
      <c r="E65">
        <f>VLOOKUP(C65,Active!C$21:E$968,3,FALSE)</f>
        <v>-2021.9848202737764</v>
      </c>
      <c r="F65" s="15" t="s">
        <v>145</v>
      </c>
      <c r="G65" t="str">
        <f t="shared" si="4"/>
        <v>49060.722</v>
      </c>
      <c r="H65" s="32">
        <f t="shared" si="5"/>
        <v>9040</v>
      </c>
      <c r="I65" s="65" t="s">
        <v>348</v>
      </c>
      <c r="J65" s="66" t="s">
        <v>349</v>
      </c>
      <c r="K65" s="65">
        <v>9040</v>
      </c>
      <c r="L65" s="65" t="s">
        <v>350</v>
      </c>
      <c r="M65" s="66" t="s">
        <v>149</v>
      </c>
      <c r="N65" s="66"/>
      <c r="O65" s="67" t="s">
        <v>240</v>
      </c>
      <c r="P65" s="67" t="s">
        <v>232</v>
      </c>
    </row>
    <row r="66" spans="1:16" ht="12.75" customHeight="1" x14ac:dyDescent="0.2">
      <c r="A66" s="32" t="str">
        <f t="shared" si="0"/>
        <v> BRNO 31 </v>
      </c>
      <c r="B66" s="15" t="str">
        <f t="shared" si="1"/>
        <v>I</v>
      </c>
      <c r="C66" s="32">
        <f t="shared" si="2"/>
        <v>49472.377999999997</v>
      </c>
      <c r="D66" t="str">
        <f t="shared" si="3"/>
        <v>vis</v>
      </c>
      <c r="E66">
        <f>VLOOKUP(C66,Active!C$21:E$968,3,FALSE)</f>
        <v>-1779.9961367024227</v>
      </c>
      <c r="F66" s="15" t="s">
        <v>145</v>
      </c>
      <c r="G66" t="str">
        <f t="shared" si="4"/>
        <v>49472.378</v>
      </c>
      <c r="H66" s="32">
        <f t="shared" si="5"/>
        <v>9282</v>
      </c>
      <c r="I66" s="65" t="s">
        <v>351</v>
      </c>
      <c r="J66" s="66" t="s">
        <v>352</v>
      </c>
      <c r="K66" s="65">
        <v>9282</v>
      </c>
      <c r="L66" s="65" t="s">
        <v>353</v>
      </c>
      <c r="M66" s="66" t="s">
        <v>149</v>
      </c>
      <c r="N66" s="66"/>
      <c r="O66" s="67" t="s">
        <v>354</v>
      </c>
      <c r="P66" s="67" t="s">
        <v>102</v>
      </c>
    </row>
    <row r="67" spans="1:16" ht="12.75" customHeight="1" x14ac:dyDescent="0.2">
      <c r="A67" s="32" t="str">
        <f t="shared" si="0"/>
        <v> BRNO 31 </v>
      </c>
      <c r="B67" s="15" t="str">
        <f t="shared" si="1"/>
        <v>I</v>
      </c>
      <c r="C67" s="32">
        <f t="shared" si="2"/>
        <v>49472.389000000003</v>
      </c>
      <c r="D67" t="str">
        <f t="shared" si="3"/>
        <v>vis</v>
      </c>
      <c r="E67">
        <f>VLOOKUP(C67,Active!C$21:E$968,3,FALSE)</f>
        <v>-1779.9896704404935</v>
      </c>
      <c r="F67" s="15" t="s">
        <v>145</v>
      </c>
      <c r="G67" t="str">
        <f t="shared" si="4"/>
        <v>49472.389</v>
      </c>
      <c r="H67" s="32">
        <f t="shared" si="5"/>
        <v>9282</v>
      </c>
      <c r="I67" s="65" t="s">
        <v>355</v>
      </c>
      <c r="J67" s="66" t="s">
        <v>356</v>
      </c>
      <c r="K67" s="65">
        <v>9282</v>
      </c>
      <c r="L67" s="65" t="s">
        <v>357</v>
      </c>
      <c r="M67" s="66" t="s">
        <v>149</v>
      </c>
      <c r="N67" s="66"/>
      <c r="O67" s="67" t="s">
        <v>358</v>
      </c>
      <c r="P67" s="67" t="s">
        <v>102</v>
      </c>
    </row>
    <row r="68" spans="1:16" ht="12.75" customHeight="1" x14ac:dyDescent="0.2">
      <c r="A68" s="32" t="str">
        <f t="shared" si="0"/>
        <v> BRNO 31 </v>
      </c>
      <c r="B68" s="15" t="str">
        <f t="shared" si="1"/>
        <v>I</v>
      </c>
      <c r="C68" s="32">
        <f t="shared" si="2"/>
        <v>49472.396000000001</v>
      </c>
      <c r="D68" t="str">
        <f t="shared" si="3"/>
        <v>vis</v>
      </c>
      <c r="E68">
        <f>VLOOKUP(C68,Active!C$21:E$968,3,FALSE)</f>
        <v>-1779.9855555465422</v>
      </c>
      <c r="F68" s="15" t="s">
        <v>145</v>
      </c>
      <c r="G68" t="str">
        <f t="shared" si="4"/>
        <v>49472.396</v>
      </c>
      <c r="H68" s="32">
        <f t="shared" si="5"/>
        <v>9282</v>
      </c>
      <c r="I68" s="65" t="s">
        <v>359</v>
      </c>
      <c r="J68" s="66" t="s">
        <v>360</v>
      </c>
      <c r="K68" s="65">
        <v>9282</v>
      </c>
      <c r="L68" s="65" t="s">
        <v>361</v>
      </c>
      <c r="M68" s="66" t="s">
        <v>149</v>
      </c>
      <c r="N68" s="66"/>
      <c r="O68" s="67" t="s">
        <v>362</v>
      </c>
      <c r="P68" s="67" t="s">
        <v>102</v>
      </c>
    </row>
    <row r="69" spans="1:16" ht="12.75" customHeight="1" x14ac:dyDescent="0.2">
      <c r="A69" s="32" t="str">
        <f t="shared" si="0"/>
        <v> BRNO 31 </v>
      </c>
      <c r="B69" s="15" t="str">
        <f t="shared" si="1"/>
        <v>I</v>
      </c>
      <c r="C69" s="32">
        <f t="shared" si="2"/>
        <v>49472.4</v>
      </c>
      <c r="D69" t="str">
        <f t="shared" si="3"/>
        <v>vis</v>
      </c>
      <c r="E69">
        <f>VLOOKUP(C69,Active!C$21:E$968,3,FALSE)</f>
        <v>-1779.9832041785687</v>
      </c>
      <c r="F69" s="15" t="s">
        <v>145</v>
      </c>
      <c r="G69" t="str">
        <f t="shared" si="4"/>
        <v>49472.400</v>
      </c>
      <c r="H69" s="32">
        <f t="shared" si="5"/>
        <v>9282</v>
      </c>
      <c r="I69" s="65" t="s">
        <v>363</v>
      </c>
      <c r="J69" s="66" t="s">
        <v>364</v>
      </c>
      <c r="K69" s="65">
        <v>9282</v>
      </c>
      <c r="L69" s="65" t="s">
        <v>365</v>
      </c>
      <c r="M69" s="66" t="s">
        <v>149</v>
      </c>
      <c r="N69" s="66"/>
      <c r="O69" s="67" t="s">
        <v>366</v>
      </c>
      <c r="P69" s="67" t="s">
        <v>102</v>
      </c>
    </row>
    <row r="70" spans="1:16" ht="12.75" customHeight="1" x14ac:dyDescent="0.2">
      <c r="A70" s="32" t="str">
        <f t="shared" si="0"/>
        <v> BRNO 31 </v>
      </c>
      <c r="B70" s="15" t="str">
        <f t="shared" si="1"/>
        <v>I</v>
      </c>
      <c r="C70" s="32">
        <f t="shared" si="2"/>
        <v>49545.517999999996</v>
      </c>
      <c r="D70" t="str">
        <f t="shared" si="3"/>
        <v>vis</v>
      </c>
      <c r="E70">
        <f>VLOOKUP(C70,Active!C$21:E$968,3,FALSE)</f>
        <v>-1737.0013733164672</v>
      </c>
      <c r="F70" s="15" t="s">
        <v>145</v>
      </c>
      <c r="G70" t="str">
        <f t="shared" si="4"/>
        <v>49545.518</v>
      </c>
      <c r="H70" s="32">
        <f t="shared" si="5"/>
        <v>9325</v>
      </c>
      <c r="I70" s="65" t="s">
        <v>367</v>
      </c>
      <c r="J70" s="66" t="s">
        <v>368</v>
      </c>
      <c r="K70" s="65">
        <v>9325</v>
      </c>
      <c r="L70" s="65" t="s">
        <v>369</v>
      </c>
      <c r="M70" s="66" t="s">
        <v>149</v>
      </c>
      <c r="N70" s="66"/>
      <c r="O70" s="67" t="s">
        <v>370</v>
      </c>
      <c r="P70" s="67" t="s">
        <v>102</v>
      </c>
    </row>
    <row r="71" spans="1:16" ht="12.75" customHeight="1" x14ac:dyDescent="0.2">
      <c r="A71" s="32" t="str">
        <f t="shared" si="0"/>
        <v>OEJV 0060 </v>
      </c>
      <c r="B71" s="15" t="str">
        <f t="shared" si="1"/>
        <v>I</v>
      </c>
      <c r="C71" s="32">
        <f t="shared" si="2"/>
        <v>49545.521999999997</v>
      </c>
      <c r="D71" t="str">
        <f t="shared" si="3"/>
        <v>vis</v>
      </c>
      <c r="E71">
        <f>VLOOKUP(C71,Active!C$21:E$968,3,FALSE)</f>
        <v>-1736.9990219484937</v>
      </c>
      <c r="F71" s="15" t="s">
        <v>145</v>
      </c>
      <c r="G71" t="str">
        <f t="shared" si="4"/>
        <v>49545.522</v>
      </c>
      <c r="H71" s="32">
        <f t="shared" si="5"/>
        <v>9325</v>
      </c>
      <c r="I71" s="65" t="s">
        <v>371</v>
      </c>
      <c r="J71" s="66" t="s">
        <v>372</v>
      </c>
      <c r="K71" s="65">
        <v>9325</v>
      </c>
      <c r="L71" s="65" t="s">
        <v>373</v>
      </c>
      <c r="M71" s="66" t="s">
        <v>149</v>
      </c>
      <c r="N71" s="66"/>
      <c r="O71" s="67" t="s">
        <v>374</v>
      </c>
      <c r="P71" s="68" t="s">
        <v>375</v>
      </c>
    </row>
    <row r="72" spans="1:16" ht="12.75" customHeight="1" x14ac:dyDescent="0.2">
      <c r="A72" s="32" t="str">
        <f t="shared" si="0"/>
        <v>OEJV 0060 </v>
      </c>
      <c r="B72" s="15" t="str">
        <f t="shared" si="1"/>
        <v>I</v>
      </c>
      <c r="C72" s="32">
        <f t="shared" si="2"/>
        <v>49567.637999999999</v>
      </c>
      <c r="D72" t="str">
        <f t="shared" si="3"/>
        <v>vis</v>
      </c>
      <c r="E72">
        <f>VLOOKUP(C72,Active!C$21:E$968,3,FALSE)</f>
        <v>-1723.9983084258813</v>
      </c>
      <c r="F72" s="15" t="s">
        <v>145</v>
      </c>
      <c r="G72" t="str">
        <f t="shared" si="4"/>
        <v>49567.638</v>
      </c>
      <c r="H72" s="32">
        <f t="shared" si="5"/>
        <v>9338</v>
      </c>
      <c r="I72" s="65" t="s">
        <v>376</v>
      </c>
      <c r="J72" s="66" t="s">
        <v>377</v>
      </c>
      <c r="K72" s="65">
        <v>9338</v>
      </c>
      <c r="L72" s="65" t="s">
        <v>378</v>
      </c>
      <c r="M72" s="66" t="s">
        <v>149</v>
      </c>
      <c r="N72" s="66"/>
      <c r="O72" s="67" t="s">
        <v>374</v>
      </c>
      <c r="P72" s="68" t="s">
        <v>375</v>
      </c>
    </row>
    <row r="73" spans="1:16" ht="12.75" customHeight="1" x14ac:dyDescent="0.2">
      <c r="A73" s="32" t="str">
        <f t="shared" si="0"/>
        <v> BRNO 31 </v>
      </c>
      <c r="B73" s="15" t="str">
        <f t="shared" si="1"/>
        <v>I</v>
      </c>
      <c r="C73" s="32">
        <f t="shared" si="2"/>
        <v>49569.319000000003</v>
      </c>
      <c r="D73" t="str">
        <f t="shared" si="3"/>
        <v>vis</v>
      </c>
      <c r="E73">
        <f>VLOOKUP(C73,Active!C$21:E$968,3,FALSE)</f>
        <v>-1723.0101460352337</v>
      </c>
      <c r="F73" s="15" t="s">
        <v>145</v>
      </c>
      <c r="G73" t="str">
        <f t="shared" si="4"/>
        <v>49569.319</v>
      </c>
      <c r="H73" s="32">
        <f t="shared" si="5"/>
        <v>9339</v>
      </c>
      <c r="I73" s="65" t="s">
        <v>379</v>
      </c>
      <c r="J73" s="66" t="s">
        <v>380</v>
      </c>
      <c r="K73" s="65">
        <v>9339</v>
      </c>
      <c r="L73" s="65" t="s">
        <v>381</v>
      </c>
      <c r="M73" s="66" t="s">
        <v>149</v>
      </c>
      <c r="N73" s="66"/>
      <c r="O73" s="67" t="s">
        <v>354</v>
      </c>
      <c r="P73" s="67" t="s">
        <v>102</v>
      </c>
    </row>
    <row r="74" spans="1:16" ht="12.75" customHeight="1" x14ac:dyDescent="0.2">
      <c r="A74" s="32" t="str">
        <f t="shared" si="0"/>
        <v> BRNO 31 </v>
      </c>
      <c r="B74" s="15" t="str">
        <f t="shared" si="1"/>
        <v>I</v>
      </c>
      <c r="C74" s="32">
        <f t="shared" si="2"/>
        <v>49569.341</v>
      </c>
      <c r="D74" t="str">
        <f t="shared" si="3"/>
        <v>vis</v>
      </c>
      <c r="E74">
        <f>VLOOKUP(C74,Active!C$21:E$968,3,FALSE)</f>
        <v>-1722.997213511384</v>
      </c>
      <c r="F74" s="15" t="s">
        <v>145</v>
      </c>
      <c r="G74" t="str">
        <f t="shared" si="4"/>
        <v>49569.341</v>
      </c>
      <c r="H74" s="32">
        <f t="shared" si="5"/>
        <v>9339</v>
      </c>
      <c r="I74" s="65" t="s">
        <v>382</v>
      </c>
      <c r="J74" s="66" t="s">
        <v>383</v>
      </c>
      <c r="K74" s="65">
        <v>9339</v>
      </c>
      <c r="L74" s="65" t="s">
        <v>384</v>
      </c>
      <c r="M74" s="66" t="s">
        <v>149</v>
      </c>
      <c r="N74" s="66"/>
      <c r="O74" s="67" t="s">
        <v>362</v>
      </c>
      <c r="P74" s="67" t="s">
        <v>102</v>
      </c>
    </row>
    <row r="75" spans="1:16" ht="12.75" customHeight="1" x14ac:dyDescent="0.2">
      <c r="A75" s="32" t="str">
        <f t="shared" ref="A75:A138" si="6">P75</f>
        <v> BRNO 31 </v>
      </c>
      <c r="B75" s="15" t="str">
        <f t="shared" ref="B75:B138" si="7">IF(H75=INT(H75),"I","II")</f>
        <v>I</v>
      </c>
      <c r="C75" s="32">
        <f t="shared" ref="C75:C138" si="8">1*G75</f>
        <v>49574.43</v>
      </c>
      <c r="D75" t="str">
        <f t="shared" ref="D75:D138" si="9">VLOOKUP(F75,I$1:J$5,2,FALSE)</f>
        <v>vis</v>
      </c>
      <c r="E75">
        <f>VLOOKUP(C75,Active!C$21:E$968,3,FALSE)</f>
        <v>-1720.005685607759</v>
      </c>
      <c r="F75" s="15" t="s">
        <v>145</v>
      </c>
      <c r="G75" t="str">
        <f t="shared" ref="G75:G138" si="10">MID(I75,3,LEN(I75)-3)</f>
        <v>49574.430</v>
      </c>
      <c r="H75" s="32">
        <f t="shared" ref="H75:H138" si="11">1*K75</f>
        <v>9342</v>
      </c>
      <c r="I75" s="65" t="s">
        <v>385</v>
      </c>
      <c r="J75" s="66" t="s">
        <v>386</v>
      </c>
      <c r="K75" s="65">
        <v>9342</v>
      </c>
      <c r="L75" s="65" t="s">
        <v>387</v>
      </c>
      <c r="M75" s="66" t="s">
        <v>149</v>
      </c>
      <c r="N75" s="66"/>
      <c r="O75" s="67" t="s">
        <v>388</v>
      </c>
      <c r="P75" s="67" t="s">
        <v>102</v>
      </c>
    </row>
    <row r="76" spans="1:16" ht="12.75" customHeight="1" x14ac:dyDescent="0.2">
      <c r="A76" s="32" t="str">
        <f t="shared" si="6"/>
        <v> BRNO 31 </v>
      </c>
      <c r="B76" s="15" t="str">
        <f t="shared" si="7"/>
        <v>I</v>
      </c>
      <c r="C76" s="32">
        <f t="shared" si="8"/>
        <v>49574.432000000001</v>
      </c>
      <c r="D76" t="str">
        <f t="shared" si="9"/>
        <v>vis</v>
      </c>
      <c r="E76">
        <f>VLOOKUP(C76,Active!C$21:E$968,3,FALSE)</f>
        <v>-1720.0045099237723</v>
      </c>
      <c r="F76" s="15" t="s">
        <v>145</v>
      </c>
      <c r="G76" t="str">
        <f t="shared" si="10"/>
        <v>49574.432</v>
      </c>
      <c r="H76" s="32">
        <f t="shared" si="11"/>
        <v>9342</v>
      </c>
      <c r="I76" s="65" t="s">
        <v>389</v>
      </c>
      <c r="J76" s="66" t="s">
        <v>390</v>
      </c>
      <c r="K76" s="65">
        <v>9342</v>
      </c>
      <c r="L76" s="65" t="s">
        <v>391</v>
      </c>
      <c r="M76" s="66" t="s">
        <v>149</v>
      </c>
      <c r="N76" s="66"/>
      <c r="O76" s="67" t="s">
        <v>358</v>
      </c>
      <c r="P76" s="67" t="s">
        <v>102</v>
      </c>
    </row>
    <row r="77" spans="1:16" ht="12.75" customHeight="1" x14ac:dyDescent="0.2">
      <c r="A77" s="32" t="str">
        <f t="shared" si="6"/>
        <v> BRNO 31 </v>
      </c>
      <c r="B77" s="15" t="str">
        <f t="shared" si="7"/>
        <v>I</v>
      </c>
      <c r="C77" s="32">
        <f t="shared" si="8"/>
        <v>49574.445</v>
      </c>
      <c r="D77" t="str">
        <f t="shared" si="9"/>
        <v>vis</v>
      </c>
      <c r="E77">
        <f>VLOOKUP(C77,Active!C$21:E$968,3,FALSE)</f>
        <v>-1719.9968679778606</v>
      </c>
      <c r="F77" s="15" t="s">
        <v>145</v>
      </c>
      <c r="G77" t="str">
        <f t="shared" si="10"/>
        <v>49574.445</v>
      </c>
      <c r="H77" s="32">
        <f t="shared" si="11"/>
        <v>9342</v>
      </c>
      <c r="I77" s="65" t="s">
        <v>392</v>
      </c>
      <c r="J77" s="66" t="s">
        <v>393</v>
      </c>
      <c r="K77" s="65">
        <v>9342</v>
      </c>
      <c r="L77" s="65" t="s">
        <v>394</v>
      </c>
      <c r="M77" s="66" t="s">
        <v>149</v>
      </c>
      <c r="N77" s="66"/>
      <c r="O77" s="67" t="s">
        <v>362</v>
      </c>
      <c r="P77" s="67" t="s">
        <v>102</v>
      </c>
    </row>
    <row r="78" spans="1:16" ht="12.75" customHeight="1" x14ac:dyDescent="0.2">
      <c r="A78" s="32" t="str">
        <f t="shared" si="6"/>
        <v> BRNO 31 </v>
      </c>
      <c r="B78" s="15" t="str">
        <f t="shared" si="7"/>
        <v>I</v>
      </c>
      <c r="C78" s="32">
        <f t="shared" si="8"/>
        <v>49574.446000000004</v>
      </c>
      <c r="D78" t="str">
        <f t="shared" si="9"/>
        <v>vis</v>
      </c>
      <c r="E78">
        <f>VLOOKUP(C78,Active!C$21:E$968,3,FALSE)</f>
        <v>-1719.9962801358652</v>
      </c>
      <c r="F78" s="15" t="s">
        <v>145</v>
      </c>
      <c r="G78" t="str">
        <f t="shared" si="10"/>
        <v>49574.446</v>
      </c>
      <c r="H78" s="32">
        <f t="shared" si="11"/>
        <v>9342</v>
      </c>
      <c r="I78" s="65" t="s">
        <v>395</v>
      </c>
      <c r="J78" s="66" t="s">
        <v>396</v>
      </c>
      <c r="K78" s="65">
        <v>9342</v>
      </c>
      <c r="L78" s="65" t="s">
        <v>397</v>
      </c>
      <c r="M78" s="66" t="s">
        <v>149</v>
      </c>
      <c r="N78" s="66"/>
      <c r="O78" s="67" t="s">
        <v>398</v>
      </c>
      <c r="P78" s="67" t="s">
        <v>102</v>
      </c>
    </row>
    <row r="79" spans="1:16" ht="12.75" customHeight="1" x14ac:dyDescent="0.2">
      <c r="A79" s="32" t="str">
        <f t="shared" si="6"/>
        <v>OEJV 0060 </v>
      </c>
      <c r="B79" s="15" t="str">
        <f t="shared" si="7"/>
        <v>I</v>
      </c>
      <c r="C79" s="32">
        <f t="shared" si="8"/>
        <v>49574.446000000004</v>
      </c>
      <c r="D79" t="str">
        <f t="shared" si="9"/>
        <v>vis</v>
      </c>
      <c r="E79">
        <f>VLOOKUP(C79,Active!C$21:E$968,3,FALSE)</f>
        <v>-1719.9962801358652</v>
      </c>
      <c r="F79" s="15" t="s">
        <v>145</v>
      </c>
      <c r="G79" t="str">
        <f t="shared" si="10"/>
        <v>49574.446</v>
      </c>
      <c r="H79" s="32">
        <f t="shared" si="11"/>
        <v>9342</v>
      </c>
      <c r="I79" s="65" t="s">
        <v>395</v>
      </c>
      <c r="J79" s="66" t="s">
        <v>396</v>
      </c>
      <c r="K79" s="65">
        <v>9342</v>
      </c>
      <c r="L79" s="65" t="s">
        <v>397</v>
      </c>
      <c r="M79" s="66" t="s">
        <v>149</v>
      </c>
      <c r="N79" s="66"/>
      <c r="O79" s="67" t="s">
        <v>374</v>
      </c>
      <c r="P79" s="68" t="s">
        <v>375</v>
      </c>
    </row>
    <row r="80" spans="1:16" ht="12.75" customHeight="1" x14ac:dyDescent="0.2">
      <c r="A80" s="32" t="str">
        <f t="shared" si="6"/>
        <v> BRNO 31 </v>
      </c>
      <c r="B80" s="15" t="str">
        <f t="shared" si="7"/>
        <v>I</v>
      </c>
      <c r="C80" s="32">
        <f t="shared" si="8"/>
        <v>49574.447</v>
      </c>
      <c r="D80" t="str">
        <f t="shared" si="9"/>
        <v>vis</v>
      </c>
      <c r="E80">
        <f>VLOOKUP(C80,Active!C$21:E$968,3,FALSE)</f>
        <v>-1719.9956922938738</v>
      </c>
      <c r="F80" s="15" t="s">
        <v>145</v>
      </c>
      <c r="G80" t="str">
        <f t="shared" si="10"/>
        <v>49574.447</v>
      </c>
      <c r="H80" s="32">
        <f t="shared" si="11"/>
        <v>9342</v>
      </c>
      <c r="I80" s="65" t="s">
        <v>399</v>
      </c>
      <c r="J80" s="66" t="s">
        <v>400</v>
      </c>
      <c r="K80" s="65">
        <v>9342</v>
      </c>
      <c r="L80" s="65" t="s">
        <v>353</v>
      </c>
      <c r="M80" s="66" t="s">
        <v>149</v>
      </c>
      <c r="N80" s="66"/>
      <c r="O80" s="67" t="s">
        <v>401</v>
      </c>
      <c r="P80" s="67" t="s">
        <v>102</v>
      </c>
    </row>
    <row r="81" spans="1:16" ht="12.75" customHeight="1" x14ac:dyDescent="0.2">
      <c r="A81" s="32" t="str">
        <f t="shared" si="6"/>
        <v> BRNO 31 </v>
      </c>
      <c r="B81" s="15" t="str">
        <f t="shared" si="7"/>
        <v>I</v>
      </c>
      <c r="C81" s="32">
        <f t="shared" si="8"/>
        <v>49574.453000000001</v>
      </c>
      <c r="D81" t="str">
        <f t="shared" si="9"/>
        <v>vis</v>
      </c>
      <c r="E81">
        <f>VLOOKUP(C81,Active!C$21:E$968,3,FALSE)</f>
        <v>-1719.9921652419137</v>
      </c>
      <c r="F81" s="15" t="s">
        <v>145</v>
      </c>
      <c r="G81" t="str">
        <f t="shared" si="10"/>
        <v>49574.453</v>
      </c>
      <c r="H81" s="32">
        <f t="shared" si="11"/>
        <v>9342</v>
      </c>
      <c r="I81" s="65" t="s">
        <v>402</v>
      </c>
      <c r="J81" s="66" t="s">
        <v>403</v>
      </c>
      <c r="K81" s="65">
        <v>9342</v>
      </c>
      <c r="L81" s="65" t="s">
        <v>404</v>
      </c>
      <c r="M81" s="66" t="s">
        <v>149</v>
      </c>
      <c r="N81" s="66"/>
      <c r="O81" s="67" t="s">
        <v>370</v>
      </c>
      <c r="P81" s="67" t="s">
        <v>102</v>
      </c>
    </row>
    <row r="82" spans="1:16" ht="12.75" customHeight="1" x14ac:dyDescent="0.2">
      <c r="A82" s="32" t="str">
        <f t="shared" si="6"/>
        <v>OEJV 0060 </v>
      </c>
      <c r="B82" s="15" t="str">
        <f t="shared" si="7"/>
        <v>I</v>
      </c>
      <c r="C82" s="32">
        <f t="shared" si="8"/>
        <v>49591.453999999998</v>
      </c>
      <c r="D82" t="str">
        <f t="shared" si="9"/>
        <v>vis</v>
      </c>
      <c r="E82">
        <f>VLOOKUP(C82,Active!C$21:E$968,3,FALSE)</f>
        <v>-1709.9982635147537</v>
      </c>
      <c r="F82" s="15" t="s">
        <v>145</v>
      </c>
      <c r="G82" t="str">
        <f t="shared" si="10"/>
        <v>49591.454</v>
      </c>
      <c r="H82" s="32">
        <f t="shared" si="11"/>
        <v>9352</v>
      </c>
      <c r="I82" s="65" t="s">
        <v>405</v>
      </c>
      <c r="J82" s="66" t="s">
        <v>406</v>
      </c>
      <c r="K82" s="65">
        <v>9352</v>
      </c>
      <c r="L82" s="65" t="s">
        <v>378</v>
      </c>
      <c r="M82" s="66" t="s">
        <v>149</v>
      </c>
      <c r="N82" s="66"/>
      <c r="O82" s="67" t="s">
        <v>374</v>
      </c>
      <c r="P82" s="68" t="s">
        <v>375</v>
      </c>
    </row>
    <row r="83" spans="1:16" ht="12.75" customHeight="1" x14ac:dyDescent="0.2">
      <c r="A83" s="32" t="str">
        <f t="shared" si="6"/>
        <v>OEJV 0060 </v>
      </c>
      <c r="B83" s="15" t="str">
        <f t="shared" si="7"/>
        <v>I</v>
      </c>
      <c r="C83" s="32">
        <f t="shared" si="8"/>
        <v>49620.366999999998</v>
      </c>
      <c r="D83" t="str">
        <f t="shared" si="9"/>
        <v>vis</v>
      </c>
      <c r="E83">
        <f>VLOOKUP(C83,Active!C$21:E$968,3,FALSE)</f>
        <v>-1693.0019879640543</v>
      </c>
      <c r="F83" s="15" t="s">
        <v>145</v>
      </c>
      <c r="G83" t="str">
        <f t="shared" si="10"/>
        <v>49620.367</v>
      </c>
      <c r="H83" s="32">
        <f t="shared" si="11"/>
        <v>9369</v>
      </c>
      <c r="I83" s="65" t="s">
        <v>407</v>
      </c>
      <c r="J83" s="66" t="s">
        <v>408</v>
      </c>
      <c r="K83" s="65">
        <v>9369</v>
      </c>
      <c r="L83" s="65" t="s">
        <v>409</v>
      </c>
      <c r="M83" s="66" t="s">
        <v>149</v>
      </c>
      <c r="N83" s="66"/>
      <c r="O83" s="67" t="s">
        <v>374</v>
      </c>
      <c r="P83" s="68" t="s">
        <v>375</v>
      </c>
    </row>
    <row r="84" spans="1:16" ht="12.75" customHeight="1" x14ac:dyDescent="0.2">
      <c r="A84" s="32" t="str">
        <f t="shared" si="6"/>
        <v>OEJV 0060 </v>
      </c>
      <c r="B84" s="15" t="str">
        <f t="shared" si="7"/>
        <v>I</v>
      </c>
      <c r="C84" s="32">
        <f t="shared" si="8"/>
        <v>49625.476000000002</v>
      </c>
      <c r="D84" t="str">
        <f t="shared" si="9"/>
        <v>vis</v>
      </c>
      <c r="E84">
        <f>VLOOKUP(C84,Active!C$21:E$968,3,FALSE)</f>
        <v>-1689.998703220562</v>
      </c>
      <c r="F84" s="15" t="s">
        <v>145</v>
      </c>
      <c r="G84" t="str">
        <f t="shared" si="10"/>
        <v>49625.476</v>
      </c>
      <c r="H84" s="32">
        <f t="shared" si="11"/>
        <v>9372</v>
      </c>
      <c r="I84" s="65" t="s">
        <v>410</v>
      </c>
      <c r="J84" s="66" t="s">
        <v>411</v>
      </c>
      <c r="K84" s="65">
        <v>9372</v>
      </c>
      <c r="L84" s="65" t="s">
        <v>373</v>
      </c>
      <c r="M84" s="66" t="s">
        <v>149</v>
      </c>
      <c r="N84" s="66"/>
      <c r="O84" s="67" t="s">
        <v>374</v>
      </c>
      <c r="P84" s="68" t="s">
        <v>375</v>
      </c>
    </row>
    <row r="85" spans="1:16" ht="12.75" customHeight="1" x14ac:dyDescent="0.2">
      <c r="A85" s="32" t="str">
        <f t="shared" si="6"/>
        <v> AOEB 3 </v>
      </c>
      <c r="B85" s="15" t="str">
        <f t="shared" si="7"/>
        <v>I</v>
      </c>
      <c r="C85" s="32">
        <f t="shared" si="8"/>
        <v>49625.487000000001</v>
      </c>
      <c r="D85" t="str">
        <f t="shared" si="9"/>
        <v>vis</v>
      </c>
      <c r="E85">
        <f>VLOOKUP(C85,Active!C$21:E$968,3,FALSE)</f>
        <v>-1689.992236958637</v>
      </c>
      <c r="F85" s="15" t="s">
        <v>145</v>
      </c>
      <c r="G85" t="str">
        <f t="shared" si="10"/>
        <v>49625.487</v>
      </c>
      <c r="H85" s="32">
        <f t="shared" si="11"/>
        <v>9372</v>
      </c>
      <c r="I85" s="65" t="s">
        <v>412</v>
      </c>
      <c r="J85" s="66" t="s">
        <v>413</v>
      </c>
      <c r="K85" s="65">
        <v>9372</v>
      </c>
      <c r="L85" s="65" t="s">
        <v>414</v>
      </c>
      <c r="M85" s="66" t="s">
        <v>149</v>
      </c>
      <c r="N85" s="66"/>
      <c r="O85" s="67" t="s">
        <v>415</v>
      </c>
      <c r="P85" s="67" t="s">
        <v>232</v>
      </c>
    </row>
    <row r="86" spans="1:16" ht="12.75" customHeight="1" x14ac:dyDescent="0.2">
      <c r="A86" s="32" t="str">
        <f t="shared" si="6"/>
        <v>OEJV 0060 </v>
      </c>
      <c r="B86" s="15" t="str">
        <f t="shared" si="7"/>
        <v>I</v>
      </c>
      <c r="C86" s="32">
        <f t="shared" si="8"/>
        <v>49630.58</v>
      </c>
      <c r="D86" t="str">
        <f t="shared" si="9"/>
        <v>vis</v>
      </c>
      <c r="E86">
        <f>VLOOKUP(C86,Active!C$21:E$968,3,FALSE)</f>
        <v>-1686.9983576870386</v>
      </c>
      <c r="F86" s="15" t="s">
        <v>145</v>
      </c>
      <c r="G86" t="str">
        <f t="shared" si="10"/>
        <v>49630.580</v>
      </c>
      <c r="H86" s="32">
        <f t="shared" si="11"/>
        <v>9375</v>
      </c>
      <c r="I86" s="65" t="s">
        <v>416</v>
      </c>
      <c r="J86" s="66" t="s">
        <v>417</v>
      </c>
      <c r="K86" s="65">
        <v>9375</v>
      </c>
      <c r="L86" s="65" t="s">
        <v>378</v>
      </c>
      <c r="M86" s="66" t="s">
        <v>149</v>
      </c>
      <c r="N86" s="66"/>
      <c r="O86" s="67" t="s">
        <v>374</v>
      </c>
      <c r="P86" s="68" t="s">
        <v>375</v>
      </c>
    </row>
    <row r="87" spans="1:16" ht="12.75" customHeight="1" x14ac:dyDescent="0.2">
      <c r="A87" s="32" t="str">
        <f t="shared" si="6"/>
        <v>OEJV 0060 </v>
      </c>
      <c r="B87" s="15" t="str">
        <f t="shared" si="7"/>
        <v>I</v>
      </c>
      <c r="C87" s="32">
        <f t="shared" si="8"/>
        <v>49659.497000000003</v>
      </c>
      <c r="D87" t="str">
        <f t="shared" si="9"/>
        <v>vis</v>
      </c>
      <c r="E87">
        <f>VLOOKUP(C87,Active!C$21:E$968,3,FALSE)</f>
        <v>-1669.9997307683657</v>
      </c>
      <c r="F87" s="15" t="s">
        <v>145</v>
      </c>
      <c r="G87" t="str">
        <f t="shared" si="10"/>
        <v>49659.497</v>
      </c>
      <c r="H87" s="32">
        <f t="shared" si="11"/>
        <v>9392</v>
      </c>
      <c r="I87" s="65" t="s">
        <v>418</v>
      </c>
      <c r="J87" s="66" t="s">
        <v>419</v>
      </c>
      <c r="K87" s="65">
        <v>9392</v>
      </c>
      <c r="L87" s="65" t="s">
        <v>320</v>
      </c>
      <c r="M87" s="66" t="s">
        <v>149</v>
      </c>
      <c r="N87" s="66"/>
      <c r="O87" s="67" t="s">
        <v>374</v>
      </c>
      <c r="P87" s="68" t="s">
        <v>375</v>
      </c>
    </row>
    <row r="88" spans="1:16" ht="12.75" customHeight="1" x14ac:dyDescent="0.2">
      <c r="A88" s="32" t="str">
        <f t="shared" si="6"/>
        <v>OEJV 0060 </v>
      </c>
      <c r="B88" s="15" t="str">
        <f t="shared" si="7"/>
        <v>I</v>
      </c>
      <c r="C88" s="32">
        <f t="shared" si="8"/>
        <v>49688.417000000001</v>
      </c>
      <c r="D88" t="str">
        <f t="shared" si="9"/>
        <v>vis</v>
      </c>
      <c r="E88">
        <f>VLOOKUP(C88,Active!C$21:E$968,3,FALSE)</f>
        <v>-1652.9993403237149</v>
      </c>
      <c r="F88" s="15" t="s">
        <v>145</v>
      </c>
      <c r="G88" t="str">
        <f t="shared" si="10"/>
        <v>49688.417</v>
      </c>
      <c r="H88" s="32">
        <f t="shared" si="11"/>
        <v>9409</v>
      </c>
      <c r="I88" s="65" t="s">
        <v>420</v>
      </c>
      <c r="J88" s="66" t="s">
        <v>421</v>
      </c>
      <c r="K88" s="65">
        <v>9409</v>
      </c>
      <c r="L88" s="65" t="s">
        <v>320</v>
      </c>
      <c r="M88" s="66" t="s">
        <v>149</v>
      </c>
      <c r="N88" s="66"/>
      <c r="O88" s="67" t="s">
        <v>374</v>
      </c>
      <c r="P88" s="68" t="s">
        <v>375</v>
      </c>
    </row>
    <row r="89" spans="1:16" ht="12.75" customHeight="1" x14ac:dyDescent="0.2">
      <c r="A89" s="32" t="str">
        <f t="shared" si="6"/>
        <v>IBVS 4647 </v>
      </c>
      <c r="B89" s="15" t="str">
        <f t="shared" si="7"/>
        <v>I</v>
      </c>
      <c r="C89" s="32">
        <f t="shared" si="8"/>
        <v>49770.072200000002</v>
      </c>
      <c r="D89" t="str">
        <f t="shared" si="9"/>
        <v>vis</v>
      </c>
      <c r="E89">
        <f>VLOOKUP(C89,Active!C$21:E$968,3,FALSE)</f>
        <v>-1604.9989847968768</v>
      </c>
      <c r="F89" s="15" t="s">
        <v>145</v>
      </c>
      <c r="G89" t="str">
        <f t="shared" si="10"/>
        <v>49770.0722</v>
      </c>
      <c r="H89" s="32">
        <f t="shared" si="11"/>
        <v>9457</v>
      </c>
      <c r="I89" s="65" t="s">
        <v>422</v>
      </c>
      <c r="J89" s="66" t="s">
        <v>423</v>
      </c>
      <c r="K89" s="65">
        <v>9457</v>
      </c>
      <c r="L89" s="65" t="s">
        <v>424</v>
      </c>
      <c r="M89" s="66" t="s">
        <v>170</v>
      </c>
      <c r="N89" s="66" t="s">
        <v>171</v>
      </c>
      <c r="O89" s="67" t="s">
        <v>425</v>
      </c>
      <c r="P89" s="68" t="s">
        <v>426</v>
      </c>
    </row>
    <row r="90" spans="1:16" ht="12.75" customHeight="1" x14ac:dyDescent="0.2">
      <c r="A90" s="32" t="str">
        <f t="shared" si="6"/>
        <v>OEJV 0060 </v>
      </c>
      <c r="B90" s="15" t="str">
        <f t="shared" si="7"/>
        <v>I</v>
      </c>
      <c r="C90" s="32">
        <f t="shared" si="8"/>
        <v>49778.576000000001</v>
      </c>
      <c r="D90" t="str">
        <f t="shared" si="9"/>
        <v>vis</v>
      </c>
      <c r="E90">
        <f>VLOOKUP(C90,Active!C$21:E$968,3,FALSE)</f>
        <v>-1600.0000940547188</v>
      </c>
      <c r="F90" s="15" t="s">
        <v>145</v>
      </c>
      <c r="G90" t="str">
        <f t="shared" si="10"/>
        <v>49778.576</v>
      </c>
      <c r="H90" s="32">
        <f t="shared" si="11"/>
        <v>9462</v>
      </c>
      <c r="I90" s="65" t="s">
        <v>427</v>
      </c>
      <c r="J90" s="66" t="s">
        <v>428</v>
      </c>
      <c r="K90" s="65">
        <v>9462</v>
      </c>
      <c r="L90" s="65" t="s">
        <v>369</v>
      </c>
      <c r="M90" s="66" t="s">
        <v>149</v>
      </c>
      <c r="N90" s="66"/>
      <c r="O90" s="67" t="s">
        <v>374</v>
      </c>
      <c r="P90" s="68" t="s">
        <v>375</v>
      </c>
    </row>
    <row r="91" spans="1:16" ht="12.75" customHeight="1" x14ac:dyDescent="0.2">
      <c r="A91" s="32" t="str">
        <f t="shared" si="6"/>
        <v>OEJV 0060 </v>
      </c>
      <c r="B91" s="15" t="str">
        <f t="shared" si="7"/>
        <v>I</v>
      </c>
      <c r="C91" s="32">
        <f t="shared" si="8"/>
        <v>49785.368999999999</v>
      </c>
      <c r="D91" t="str">
        <f t="shared" si="9"/>
        <v>vis</v>
      </c>
      <c r="E91">
        <f>VLOOKUP(C91,Active!C$21:E$968,3,FALSE)</f>
        <v>-1596.0068833946052</v>
      </c>
      <c r="F91" s="15" t="s">
        <v>145</v>
      </c>
      <c r="G91" t="str">
        <f t="shared" si="10"/>
        <v>49785.369</v>
      </c>
      <c r="H91" s="32">
        <f t="shared" si="11"/>
        <v>9466</v>
      </c>
      <c r="I91" s="65" t="s">
        <v>429</v>
      </c>
      <c r="J91" s="66" t="s">
        <v>430</v>
      </c>
      <c r="K91" s="65">
        <v>9466</v>
      </c>
      <c r="L91" s="65" t="s">
        <v>431</v>
      </c>
      <c r="M91" s="66" t="s">
        <v>149</v>
      </c>
      <c r="N91" s="66"/>
      <c r="O91" s="67" t="s">
        <v>374</v>
      </c>
      <c r="P91" s="68" t="s">
        <v>375</v>
      </c>
    </row>
    <row r="92" spans="1:16" ht="12.75" customHeight="1" x14ac:dyDescent="0.2">
      <c r="A92" s="32" t="str">
        <f t="shared" si="6"/>
        <v>OEJV 0060 </v>
      </c>
      <c r="B92" s="15" t="str">
        <f t="shared" si="7"/>
        <v>I</v>
      </c>
      <c r="C92" s="32">
        <f t="shared" si="8"/>
        <v>49843.237000000001</v>
      </c>
      <c r="D92" t="str">
        <f t="shared" si="9"/>
        <v>vis</v>
      </c>
      <c r="E92">
        <f>VLOOKUP(C92,Active!C$21:E$968,3,FALSE)</f>
        <v>-1561.9896429294893</v>
      </c>
      <c r="F92" s="15" t="s">
        <v>145</v>
      </c>
      <c r="G92" t="str">
        <f t="shared" si="10"/>
        <v>49843.237</v>
      </c>
      <c r="H92" s="32">
        <f t="shared" si="11"/>
        <v>9500</v>
      </c>
      <c r="I92" s="65" t="s">
        <v>432</v>
      </c>
      <c r="J92" s="66" t="s">
        <v>433</v>
      </c>
      <c r="K92" s="65">
        <v>9500</v>
      </c>
      <c r="L92" s="65" t="s">
        <v>434</v>
      </c>
      <c r="M92" s="66" t="s">
        <v>149</v>
      </c>
      <c r="N92" s="66"/>
      <c r="O92" s="67" t="s">
        <v>374</v>
      </c>
      <c r="P92" s="68" t="s">
        <v>375</v>
      </c>
    </row>
    <row r="93" spans="1:16" ht="12.75" customHeight="1" x14ac:dyDescent="0.2">
      <c r="A93" s="32" t="str">
        <f t="shared" si="6"/>
        <v>OEJV 0060 </v>
      </c>
      <c r="B93" s="15" t="str">
        <f t="shared" si="7"/>
        <v>I</v>
      </c>
      <c r="C93" s="32">
        <f t="shared" si="8"/>
        <v>49853.421000000002</v>
      </c>
      <c r="D93" t="str">
        <f t="shared" si="9"/>
        <v>vis</v>
      </c>
      <c r="E93">
        <f>VLOOKUP(C93,Active!C$21:E$968,3,FALSE)</f>
        <v>-1556.0030600702792</v>
      </c>
      <c r="F93" s="15" t="s">
        <v>145</v>
      </c>
      <c r="G93" t="str">
        <f t="shared" si="10"/>
        <v>49853.421</v>
      </c>
      <c r="H93" s="32">
        <f t="shared" si="11"/>
        <v>9506</v>
      </c>
      <c r="I93" s="65" t="s">
        <v>435</v>
      </c>
      <c r="J93" s="66" t="s">
        <v>436</v>
      </c>
      <c r="K93" s="65">
        <v>9506</v>
      </c>
      <c r="L93" s="65" t="s">
        <v>437</v>
      </c>
      <c r="M93" s="66" t="s">
        <v>149</v>
      </c>
      <c r="N93" s="66"/>
      <c r="O93" s="67" t="s">
        <v>374</v>
      </c>
      <c r="P93" s="68" t="s">
        <v>375</v>
      </c>
    </row>
    <row r="94" spans="1:16" ht="12.75" customHeight="1" x14ac:dyDescent="0.2">
      <c r="A94" s="32" t="str">
        <f t="shared" si="6"/>
        <v>OEJV 0060 </v>
      </c>
      <c r="B94" s="15" t="str">
        <f t="shared" si="7"/>
        <v>I</v>
      </c>
      <c r="C94" s="32">
        <f t="shared" si="8"/>
        <v>49909.567999999999</v>
      </c>
      <c r="D94" t="str">
        <f t="shared" si="9"/>
        <v>vis</v>
      </c>
      <c r="E94">
        <f>VLOOKUP(C94,Active!C$21:E$968,3,FALSE)</f>
        <v>-1522.9974956755411</v>
      </c>
      <c r="F94" s="15" t="s">
        <v>145</v>
      </c>
      <c r="G94" t="str">
        <f t="shared" si="10"/>
        <v>49909.568</v>
      </c>
      <c r="H94" s="32">
        <f t="shared" si="11"/>
        <v>9539</v>
      </c>
      <c r="I94" s="65" t="s">
        <v>438</v>
      </c>
      <c r="J94" s="66" t="s">
        <v>439</v>
      </c>
      <c r="K94" s="65">
        <v>9539</v>
      </c>
      <c r="L94" s="65" t="s">
        <v>440</v>
      </c>
      <c r="M94" s="66" t="s">
        <v>149</v>
      </c>
      <c r="N94" s="66"/>
      <c r="O94" s="67" t="s">
        <v>374</v>
      </c>
      <c r="P94" s="68" t="s">
        <v>375</v>
      </c>
    </row>
    <row r="95" spans="1:16" ht="12.75" customHeight="1" x14ac:dyDescent="0.2">
      <c r="A95" s="32" t="str">
        <f t="shared" si="6"/>
        <v>OEJV 0060 </v>
      </c>
      <c r="B95" s="15" t="str">
        <f t="shared" si="7"/>
        <v>I</v>
      </c>
      <c r="C95" s="32">
        <f t="shared" si="8"/>
        <v>49989.535000000003</v>
      </c>
      <c r="D95" t="str">
        <f t="shared" si="9"/>
        <v>vis</v>
      </c>
      <c r="E95">
        <f>VLOOKUP(C95,Active!C$21:E$968,3,FALSE)</f>
        <v>-1475.989535001698</v>
      </c>
      <c r="F95" s="15" t="s">
        <v>145</v>
      </c>
      <c r="G95" t="str">
        <f t="shared" si="10"/>
        <v>49989.535</v>
      </c>
      <c r="H95" s="32">
        <f t="shared" si="11"/>
        <v>9586</v>
      </c>
      <c r="I95" s="65" t="s">
        <v>441</v>
      </c>
      <c r="J95" s="66" t="s">
        <v>442</v>
      </c>
      <c r="K95" s="65">
        <v>9586</v>
      </c>
      <c r="L95" s="65" t="s">
        <v>414</v>
      </c>
      <c r="M95" s="66" t="s">
        <v>149</v>
      </c>
      <c r="N95" s="66"/>
      <c r="O95" s="67" t="s">
        <v>374</v>
      </c>
      <c r="P95" s="68" t="s">
        <v>375</v>
      </c>
    </row>
    <row r="96" spans="1:16" ht="12.75" customHeight="1" x14ac:dyDescent="0.2">
      <c r="A96" s="32" t="str">
        <f t="shared" si="6"/>
        <v>OEJV 0060 </v>
      </c>
      <c r="B96" s="15" t="str">
        <f t="shared" si="7"/>
        <v>I</v>
      </c>
      <c r="C96" s="32">
        <f t="shared" si="8"/>
        <v>50013.334999999999</v>
      </c>
      <c r="D96" t="str">
        <f t="shared" si="9"/>
        <v>vis</v>
      </c>
      <c r="E96">
        <f>VLOOKUP(C96,Active!C$21:E$968,3,FALSE)</f>
        <v>-1461.998895562464</v>
      </c>
      <c r="F96" s="15" t="s">
        <v>145</v>
      </c>
      <c r="G96" t="str">
        <f t="shared" si="10"/>
        <v>50013.335</v>
      </c>
      <c r="H96" s="32">
        <f t="shared" si="11"/>
        <v>9600</v>
      </c>
      <c r="I96" s="65" t="s">
        <v>443</v>
      </c>
      <c r="J96" s="66" t="s">
        <v>444</v>
      </c>
      <c r="K96" s="65">
        <v>9600</v>
      </c>
      <c r="L96" s="65" t="s">
        <v>445</v>
      </c>
      <c r="M96" s="66" t="s">
        <v>149</v>
      </c>
      <c r="N96" s="66"/>
      <c r="O96" s="67" t="s">
        <v>374</v>
      </c>
      <c r="P96" s="68" t="s">
        <v>375</v>
      </c>
    </row>
    <row r="97" spans="1:16" ht="12.75" customHeight="1" x14ac:dyDescent="0.2">
      <c r="A97" s="32" t="str">
        <f t="shared" si="6"/>
        <v>IBVS 4647 </v>
      </c>
      <c r="B97" s="15" t="str">
        <f t="shared" si="7"/>
        <v>I</v>
      </c>
      <c r="C97" s="32">
        <f t="shared" si="8"/>
        <v>50464.131000000001</v>
      </c>
      <c r="D97" t="str">
        <f t="shared" si="9"/>
        <v>vis</v>
      </c>
      <c r="E97">
        <f>VLOOKUP(C97,Active!C$21:E$968,3,FALSE)</f>
        <v>-1197.0020763754883</v>
      </c>
      <c r="F97" s="15" t="s">
        <v>145</v>
      </c>
      <c r="G97" t="str">
        <f t="shared" si="10"/>
        <v>50464.131</v>
      </c>
      <c r="H97" s="32">
        <f t="shared" si="11"/>
        <v>9865</v>
      </c>
      <c r="I97" s="65" t="s">
        <v>446</v>
      </c>
      <c r="J97" s="66" t="s">
        <v>447</v>
      </c>
      <c r="K97" s="65">
        <v>9865</v>
      </c>
      <c r="L97" s="65" t="s">
        <v>431</v>
      </c>
      <c r="M97" s="66" t="s">
        <v>170</v>
      </c>
      <c r="N97" s="66" t="s">
        <v>171</v>
      </c>
      <c r="O97" s="67" t="s">
        <v>448</v>
      </c>
      <c r="P97" s="68" t="s">
        <v>426</v>
      </c>
    </row>
    <row r="98" spans="1:16" ht="12.75" customHeight="1" x14ac:dyDescent="0.2">
      <c r="A98" s="32" t="str">
        <f t="shared" si="6"/>
        <v>IBVS 4647 </v>
      </c>
      <c r="B98" s="15" t="str">
        <f t="shared" si="7"/>
        <v>I</v>
      </c>
      <c r="C98" s="32">
        <f t="shared" si="8"/>
        <v>50487.946000000004</v>
      </c>
      <c r="D98" t="str">
        <f t="shared" si="9"/>
        <v>vis</v>
      </c>
      <c r="E98">
        <f>VLOOKUP(C98,Active!C$21:E$968,3,FALSE)</f>
        <v>-1183.0026193063518</v>
      </c>
      <c r="F98" s="15" t="s">
        <v>145</v>
      </c>
      <c r="G98" t="str">
        <f t="shared" si="10"/>
        <v>50487.9460</v>
      </c>
      <c r="H98" s="32">
        <f t="shared" si="11"/>
        <v>9879</v>
      </c>
      <c r="I98" s="65" t="s">
        <v>449</v>
      </c>
      <c r="J98" s="66" t="s">
        <v>450</v>
      </c>
      <c r="K98" s="65">
        <v>9879</v>
      </c>
      <c r="L98" s="65" t="s">
        <v>451</v>
      </c>
      <c r="M98" s="66" t="s">
        <v>170</v>
      </c>
      <c r="N98" s="66" t="s">
        <v>171</v>
      </c>
      <c r="O98" s="67" t="s">
        <v>448</v>
      </c>
      <c r="P98" s="68" t="s">
        <v>426</v>
      </c>
    </row>
    <row r="99" spans="1:16" x14ac:dyDescent="0.2">
      <c r="A99" s="32" t="str">
        <f t="shared" si="6"/>
        <v>IBVS 4647 </v>
      </c>
      <c r="B99" s="15" t="str">
        <f t="shared" si="7"/>
        <v>I</v>
      </c>
      <c r="C99" s="32">
        <f t="shared" si="8"/>
        <v>50857.086600000002</v>
      </c>
      <c r="D99" t="str">
        <f t="shared" si="9"/>
        <v>vis</v>
      </c>
      <c r="E99">
        <f>VLOOKUP(C99,Active!C$21:E$968,3,FALSE)</f>
        <v>-966.00627321461411</v>
      </c>
      <c r="F99" s="15" t="s">
        <v>145</v>
      </c>
      <c r="G99" t="str">
        <f t="shared" si="10"/>
        <v>50857.0866</v>
      </c>
      <c r="H99" s="32">
        <f t="shared" si="11"/>
        <v>10096</v>
      </c>
      <c r="I99" s="65" t="s">
        <v>452</v>
      </c>
      <c r="J99" s="66" t="s">
        <v>453</v>
      </c>
      <c r="K99" s="65">
        <v>10096</v>
      </c>
      <c r="L99" s="65" t="s">
        <v>454</v>
      </c>
      <c r="M99" s="66" t="s">
        <v>170</v>
      </c>
      <c r="N99" s="66" t="s">
        <v>171</v>
      </c>
      <c r="O99" s="67" t="s">
        <v>455</v>
      </c>
      <c r="P99" s="68" t="s">
        <v>426</v>
      </c>
    </row>
    <row r="100" spans="1:16" x14ac:dyDescent="0.2">
      <c r="A100" s="32" t="str">
        <f t="shared" si="6"/>
        <v>IBVS 4877 </v>
      </c>
      <c r="B100" s="15" t="str">
        <f t="shared" si="7"/>
        <v>I</v>
      </c>
      <c r="C100" s="32">
        <f t="shared" si="8"/>
        <v>51151.394999999997</v>
      </c>
      <c r="D100" t="str">
        <f t="shared" si="9"/>
        <v>vis</v>
      </c>
      <c r="E100">
        <f>VLOOKUP(C100,Active!C$21:E$968,3,FALSE)</f>
        <v>-792.99943672980442</v>
      </c>
      <c r="F100" s="15" t="s">
        <v>145</v>
      </c>
      <c r="G100" t="str">
        <f t="shared" si="10"/>
        <v>51151.3950</v>
      </c>
      <c r="H100" s="32">
        <f t="shared" si="11"/>
        <v>10269</v>
      </c>
      <c r="I100" s="65" t="s">
        <v>456</v>
      </c>
      <c r="J100" s="66" t="s">
        <v>457</v>
      </c>
      <c r="K100" s="65">
        <v>10269</v>
      </c>
      <c r="L100" s="65" t="s">
        <v>458</v>
      </c>
      <c r="M100" s="66" t="s">
        <v>170</v>
      </c>
      <c r="N100" s="66" t="s">
        <v>171</v>
      </c>
      <c r="O100" s="67" t="s">
        <v>459</v>
      </c>
      <c r="P100" s="68" t="s">
        <v>460</v>
      </c>
    </row>
    <row r="101" spans="1:16" x14ac:dyDescent="0.2">
      <c r="A101" s="32" t="str">
        <f t="shared" si="6"/>
        <v>BAVM 158 </v>
      </c>
      <c r="B101" s="15" t="str">
        <f t="shared" si="7"/>
        <v>I</v>
      </c>
      <c r="C101" s="32">
        <f t="shared" si="8"/>
        <v>52369.408300000003</v>
      </c>
      <c r="D101" t="str">
        <f t="shared" si="9"/>
        <v>vis</v>
      </c>
      <c r="E101">
        <f>VLOOKUP(C101,Active!C$21:E$968,3,FALSE)</f>
        <v>-77.000070658606333</v>
      </c>
      <c r="F101" s="15" t="s">
        <v>145</v>
      </c>
      <c r="G101" t="str">
        <f t="shared" si="10"/>
        <v>52369.4083</v>
      </c>
      <c r="H101" s="32">
        <f t="shared" si="11"/>
        <v>10985</v>
      </c>
      <c r="I101" s="65" t="s">
        <v>461</v>
      </c>
      <c r="J101" s="66" t="s">
        <v>462</v>
      </c>
      <c r="K101" s="65">
        <v>10985</v>
      </c>
      <c r="L101" s="65" t="s">
        <v>463</v>
      </c>
      <c r="M101" s="66" t="s">
        <v>170</v>
      </c>
      <c r="N101" s="66" t="s">
        <v>145</v>
      </c>
      <c r="O101" s="67" t="s">
        <v>464</v>
      </c>
      <c r="P101" s="68" t="s">
        <v>465</v>
      </c>
    </row>
    <row r="102" spans="1:16" x14ac:dyDescent="0.2">
      <c r="A102" s="32" t="str">
        <f t="shared" si="6"/>
        <v>BAVM 172 </v>
      </c>
      <c r="B102" s="15" t="str">
        <f t="shared" si="7"/>
        <v>I</v>
      </c>
      <c r="C102" s="32">
        <f t="shared" si="8"/>
        <v>52927.383000000002</v>
      </c>
      <c r="D102" t="str">
        <f t="shared" si="9"/>
        <v>vis</v>
      </c>
      <c r="E102">
        <f>VLOOKUP(C102,Active!C$21:E$968,3,FALSE)</f>
        <v>251.00088916979956</v>
      </c>
      <c r="F102" s="15" t="s">
        <v>145</v>
      </c>
      <c r="G102" t="str">
        <f t="shared" si="10"/>
        <v>52927.3830</v>
      </c>
      <c r="H102" s="32">
        <f t="shared" si="11"/>
        <v>11313</v>
      </c>
      <c r="I102" s="65" t="s">
        <v>466</v>
      </c>
      <c r="J102" s="66" t="s">
        <v>467</v>
      </c>
      <c r="K102" s="65">
        <v>11313</v>
      </c>
      <c r="L102" s="65" t="s">
        <v>468</v>
      </c>
      <c r="M102" s="66" t="s">
        <v>170</v>
      </c>
      <c r="N102" s="66" t="s">
        <v>145</v>
      </c>
      <c r="O102" s="67" t="s">
        <v>469</v>
      </c>
      <c r="P102" s="68" t="s">
        <v>470</v>
      </c>
    </row>
    <row r="103" spans="1:16" x14ac:dyDescent="0.2">
      <c r="A103" s="32" t="str">
        <f t="shared" si="6"/>
        <v>IBVS 5694 </v>
      </c>
      <c r="B103" s="15" t="str">
        <f t="shared" si="7"/>
        <v>I</v>
      </c>
      <c r="C103" s="32">
        <f t="shared" si="8"/>
        <v>53543.191599999998</v>
      </c>
      <c r="D103" t="str">
        <f t="shared" si="9"/>
        <v>vis</v>
      </c>
      <c r="E103">
        <f>VLOOKUP(C103,Active!C$21:E$968,3,FALSE)</f>
        <v>612.99904405134919</v>
      </c>
      <c r="F103" s="15" t="s">
        <v>145</v>
      </c>
      <c r="G103" t="str">
        <f t="shared" si="10"/>
        <v>53543.1916</v>
      </c>
      <c r="H103" s="32">
        <f t="shared" si="11"/>
        <v>11675</v>
      </c>
      <c r="I103" s="65" t="s">
        <v>471</v>
      </c>
      <c r="J103" s="66" t="s">
        <v>472</v>
      </c>
      <c r="K103" s="65">
        <v>11675</v>
      </c>
      <c r="L103" s="65" t="s">
        <v>473</v>
      </c>
      <c r="M103" s="66" t="s">
        <v>170</v>
      </c>
      <c r="N103" s="66" t="s">
        <v>171</v>
      </c>
      <c r="O103" s="67" t="s">
        <v>474</v>
      </c>
      <c r="P103" s="68" t="s">
        <v>475</v>
      </c>
    </row>
    <row r="104" spans="1:16" x14ac:dyDescent="0.2">
      <c r="A104" s="32" t="str">
        <f t="shared" si="6"/>
        <v>IBVS 5694 </v>
      </c>
      <c r="B104" s="15" t="str">
        <f t="shared" si="7"/>
        <v>I</v>
      </c>
      <c r="C104" s="32">
        <f t="shared" si="8"/>
        <v>53680.983500000002</v>
      </c>
      <c r="D104" t="str">
        <f t="shared" si="9"/>
        <v>vis</v>
      </c>
      <c r="E104">
        <f>VLOOKUP(C104,Active!C$21:E$968,3,FALSE)</f>
        <v>693.9989092003982</v>
      </c>
      <c r="F104" s="15" t="s">
        <v>145</v>
      </c>
      <c r="G104" t="str">
        <f t="shared" si="10"/>
        <v>53680.9835</v>
      </c>
      <c r="H104" s="32">
        <f t="shared" si="11"/>
        <v>11756</v>
      </c>
      <c r="I104" s="65" t="s">
        <v>476</v>
      </c>
      <c r="J104" s="66" t="s">
        <v>477</v>
      </c>
      <c r="K104" s="65">
        <v>11756</v>
      </c>
      <c r="L104" s="65" t="s">
        <v>478</v>
      </c>
      <c r="M104" s="66" t="s">
        <v>170</v>
      </c>
      <c r="N104" s="66" t="s">
        <v>171</v>
      </c>
      <c r="O104" s="67" t="s">
        <v>474</v>
      </c>
      <c r="P104" s="68" t="s">
        <v>475</v>
      </c>
    </row>
    <row r="105" spans="1:16" x14ac:dyDescent="0.2">
      <c r="A105" s="32" t="str">
        <f t="shared" si="6"/>
        <v>OEJV 0074 </v>
      </c>
      <c r="B105" s="15" t="str">
        <f t="shared" si="7"/>
        <v>I</v>
      </c>
      <c r="C105" s="32">
        <f t="shared" si="8"/>
        <v>54298.493600000002</v>
      </c>
      <c r="D105" t="str">
        <f t="shared" si="9"/>
        <v>vis</v>
      </c>
      <c r="E105">
        <f>VLOOKUP(C105,Active!C$21:E$968,3,FALSE)</f>
        <v>1056.9972772334563</v>
      </c>
      <c r="F105" s="15" t="s">
        <v>145</v>
      </c>
      <c r="G105" t="str">
        <f t="shared" si="10"/>
        <v>54298.49360</v>
      </c>
      <c r="H105" s="32">
        <f t="shared" si="11"/>
        <v>12119</v>
      </c>
      <c r="I105" s="65" t="s">
        <v>479</v>
      </c>
      <c r="J105" s="66" t="s">
        <v>480</v>
      </c>
      <c r="K105" s="65">
        <v>12119</v>
      </c>
      <c r="L105" s="65" t="s">
        <v>481</v>
      </c>
      <c r="M105" s="66" t="s">
        <v>482</v>
      </c>
      <c r="N105" s="66" t="s">
        <v>145</v>
      </c>
      <c r="O105" s="67" t="s">
        <v>483</v>
      </c>
      <c r="P105" s="68" t="s">
        <v>484</v>
      </c>
    </row>
    <row r="106" spans="1:16" x14ac:dyDescent="0.2">
      <c r="A106" s="32" t="str">
        <f t="shared" si="6"/>
        <v> JAAVSO 38;85 </v>
      </c>
      <c r="B106" s="15" t="str">
        <f t="shared" si="7"/>
        <v>I</v>
      </c>
      <c r="C106" s="32">
        <f t="shared" si="8"/>
        <v>54895.5959</v>
      </c>
      <c r="D106" t="str">
        <f t="shared" si="9"/>
        <v>vis</v>
      </c>
      <c r="E106">
        <f>VLOOKUP(C106,Active!C$21:E$968,3,FALSE)</f>
        <v>1407.9990834367641</v>
      </c>
      <c r="F106" s="15" t="s">
        <v>145</v>
      </c>
      <c r="G106" t="str">
        <f t="shared" si="10"/>
        <v>54895.5959</v>
      </c>
      <c r="H106" s="32">
        <f t="shared" si="11"/>
        <v>12470</v>
      </c>
      <c r="I106" s="65" t="s">
        <v>485</v>
      </c>
      <c r="J106" s="66" t="s">
        <v>486</v>
      </c>
      <c r="K106" s="65">
        <v>12470</v>
      </c>
      <c r="L106" s="65" t="s">
        <v>487</v>
      </c>
      <c r="M106" s="66" t="s">
        <v>482</v>
      </c>
      <c r="N106" s="66" t="s">
        <v>488</v>
      </c>
      <c r="O106" s="67" t="s">
        <v>240</v>
      </c>
      <c r="P106" s="67" t="s">
        <v>489</v>
      </c>
    </row>
    <row r="107" spans="1:16" x14ac:dyDescent="0.2">
      <c r="A107" s="32" t="str">
        <f t="shared" si="6"/>
        <v>BAVM 214 </v>
      </c>
      <c r="B107" s="15" t="str">
        <f t="shared" si="7"/>
        <v>I</v>
      </c>
      <c r="C107" s="32">
        <f t="shared" si="8"/>
        <v>54924.515299999999</v>
      </c>
      <c r="D107" t="str">
        <f t="shared" si="9"/>
        <v>vis</v>
      </c>
      <c r="E107">
        <f>VLOOKUP(C107,Active!C$21:E$968,3,FALSE)</f>
        <v>1424.9991211762192</v>
      </c>
      <c r="F107" s="15" t="s">
        <v>145</v>
      </c>
      <c r="G107" t="str">
        <f t="shared" si="10"/>
        <v>54924.5153</v>
      </c>
      <c r="H107" s="32">
        <f t="shared" si="11"/>
        <v>12487</v>
      </c>
      <c r="I107" s="65" t="s">
        <v>490</v>
      </c>
      <c r="J107" s="66" t="s">
        <v>491</v>
      </c>
      <c r="K107" s="65">
        <v>12487</v>
      </c>
      <c r="L107" s="65" t="s">
        <v>492</v>
      </c>
      <c r="M107" s="66" t="s">
        <v>482</v>
      </c>
      <c r="N107" s="66" t="s">
        <v>493</v>
      </c>
      <c r="O107" s="67" t="s">
        <v>494</v>
      </c>
      <c r="P107" s="68" t="s">
        <v>495</v>
      </c>
    </row>
    <row r="108" spans="1:16" x14ac:dyDescent="0.2">
      <c r="A108" s="32" t="str">
        <f t="shared" si="6"/>
        <v>BAVM 209 </v>
      </c>
      <c r="B108" s="15" t="str">
        <f t="shared" si="7"/>
        <v>I</v>
      </c>
      <c r="C108" s="32">
        <f t="shared" si="8"/>
        <v>54936.423300000002</v>
      </c>
      <c r="D108" t="str">
        <f t="shared" si="9"/>
        <v>vis</v>
      </c>
      <c r="E108">
        <f>VLOOKUP(C108,Active!C$21:E$968,3,FALSE)</f>
        <v>1431.9991436317853</v>
      </c>
      <c r="F108" s="15" t="s">
        <v>145</v>
      </c>
      <c r="G108" t="str">
        <f t="shared" si="10"/>
        <v>54936.4233</v>
      </c>
      <c r="H108" s="32">
        <f t="shared" si="11"/>
        <v>12494</v>
      </c>
      <c r="I108" s="65" t="s">
        <v>496</v>
      </c>
      <c r="J108" s="66" t="s">
        <v>497</v>
      </c>
      <c r="K108" s="65" t="s">
        <v>498</v>
      </c>
      <c r="L108" s="65" t="s">
        <v>499</v>
      </c>
      <c r="M108" s="66" t="s">
        <v>482</v>
      </c>
      <c r="N108" s="66" t="s">
        <v>500</v>
      </c>
      <c r="O108" s="67" t="s">
        <v>501</v>
      </c>
      <c r="P108" s="68" t="s">
        <v>502</v>
      </c>
    </row>
    <row r="109" spans="1:16" x14ac:dyDescent="0.2">
      <c r="A109" s="32" t="str">
        <f t="shared" si="6"/>
        <v>BAVM 209 </v>
      </c>
      <c r="B109" s="15" t="str">
        <f t="shared" si="7"/>
        <v>I</v>
      </c>
      <c r="C109" s="32">
        <f t="shared" si="8"/>
        <v>54936.424800000001</v>
      </c>
      <c r="D109" t="str">
        <f t="shared" si="9"/>
        <v>vis</v>
      </c>
      <c r="E109">
        <f>VLOOKUP(C109,Active!C$21:E$968,3,FALSE)</f>
        <v>1432.0000253947742</v>
      </c>
      <c r="F109" s="15" t="s">
        <v>145</v>
      </c>
      <c r="G109" t="str">
        <f t="shared" si="10"/>
        <v>54936.4248</v>
      </c>
      <c r="H109" s="32">
        <f t="shared" si="11"/>
        <v>12494</v>
      </c>
      <c r="I109" s="65" t="s">
        <v>503</v>
      </c>
      <c r="J109" s="66" t="s">
        <v>504</v>
      </c>
      <c r="K109" s="65" t="s">
        <v>498</v>
      </c>
      <c r="L109" s="65" t="s">
        <v>505</v>
      </c>
      <c r="M109" s="66" t="s">
        <v>482</v>
      </c>
      <c r="N109" s="66" t="s">
        <v>500</v>
      </c>
      <c r="O109" s="67" t="s">
        <v>501</v>
      </c>
      <c r="P109" s="68" t="s">
        <v>502</v>
      </c>
    </row>
    <row r="110" spans="1:16" x14ac:dyDescent="0.2">
      <c r="A110" s="32" t="str">
        <f t="shared" si="6"/>
        <v>BAVM 209 </v>
      </c>
      <c r="B110" s="15" t="str">
        <f t="shared" si="7"/>
        <v>I</v>
      </c>
      <c r="C110" s="32">
        <f t="shared" si="8"/>
        <v>54936.424800000001</v>
      </c>
      <c r="D110" t="str">
        <f t="shared" si="9"/>
        <v>vis</v>
      </c>
      <c r="E110">
        <f>VLOOKUP(C110,Active!C$21:E$968,3,FALSE)</f>
        <v>1432.0000253947742</v>
      </c>
      <c r="F110" s="15" t="s">
        <v>145</v>
      </c>
      <c r="G110" t="str">
        <f t="shared" si="10"/>
        <v>54936.4248</v>
      </c>
      <c r="H110" s="32">
        <f t="shared" si="11"/>
        <v>12494</v>
      </c>
      <c r="I110" s="65" t="s">
        <v>503</v>
      </c>
      <c r="J110" s="66" t="s">
        <v>504</v>
      </c>
      <c r="K110" s="65" t="s">
        <v>498</v>
      </c>
      <c r="L110" s="65" t="s">
        <v>505</v>
      </c>
      <c r="M110" s="66" t="s">
        <v>482</v>
      </c>
      <c r="N110" s="66" t="s">
        <v>145</v>
      </c>
      <c r="O110" s="67" t="s">
        <v>501</v>
      </c>
      <c r="P110" s="68" t="s">
        <v>502</v>
      </c>
    </row>
    <row r="111" spans="1:16" x14ac:dyDescent="0.2">
      <c r="A111" s="32" t="str">
        <f t="shared" si="6"/>
        <v> JAAVSO 38;120 </v>
      </c>
      <c r="B111" s="15" t="str">
        <f t="shared" si="7"/>
        <v>I</v>
      </c>
      <c r="C111" s="32">
        <f t="shared" si="8"/>
        <v>55157.570500000002</v>
      </c>
      <c r="D111" t="str">
        <f t="shared" si="9"/>
        <v>vis</v>
      </c>
      <c r="E111">
        <f>VLOOKUP(C111,Active!C$21:E$968,3,FALSE)</f>
        <v>1561.9987544803853</v>
      </c>
      <c r="F111" s="15" t="s">
        <v>145</v>
      </c>
      <c r="G111" t="str">
        <f t="shared" si="10"/>
        <v>55157.5705</v>
      </c>
      <c r="H111" s="32">
        <f t="shared" si="11"/>
        <v>12624</v>
      </c>
      <c r="I111" s="65" t="s">
        <v>506</v>
      </c>
      <c r="J111" s="66" t="s">
        <v>507</v>
      </c>
      <c r="K111" s="65" t="s">
        <v>508</v>
      </c>
      <c r="L111" s="65" t="s">
        <v>509</v>
      </c>
      <c r="M111" s="66" t="s">
        <v>482</v>
      </c>
      <c r="N111" s="66" t="s">
        <v>488</v>
      </c>
      <c r="O111" s="67" t="s">
        <v>240</v>
      </c>
      <c r="P111" s="67" t="s">
        <v>510</v>
      </c>
    </row>
    <row r="112" spans="1:16" x14ac:dyDescent="0.2">
      <c r="A112" s="32" t="str">
        <f t="shared" si="6"/>
        <v>BAVM 214 </v>
      </c>
      <c r="B112" s="15" t="str">
        <f t="shared" si="7"/>
        <v>I</v>
      </c>
      <c r="C112" s="32">
        <f t="shared" si="8"/>
        <v>55397.432399999998</v>
      </c>
      <c r="D112" t="str">
        <f t="shared" si="9"/>
        <v>vis</v>
      </c>
      <c r="E112">
        <f>VLOOKUP(C112,Active!C$21:E$968,3,FALSE)</f>
        <v>1702.9996518799701</v>
      </c>
      <c r="F112" s="15" t="s">
        <v>145</v>
      </c>
      <c r="G112" t="str">
        <f t="shared" si="10"/>
        <v>55397.4324</v>
      </c>
      <c r="H112" s="32">
        <f t="shared" si="11"/>
        <v>12765</v>
      </c>
      <c r="I112" s="65" t="s">
        <v>511</v>
      </c>
      <c r="J112" s="66" t="s">
        <v>512</v>
      </c>
      <c r="K112" s="65" t="s">
        <v>513</v>
      </c>
      <c r="L112" s="65" t="s">
        <v>514</v>
      </c>
      <c r="M112" s="66" t="s">
        <v>482</v>
      </c>
      <c r="N112" s="66" t="s">
        <v>515</v>
      </c>
      <c r="O112" s="67" t="s">
        <v>516</v>
      </c>
      <c r="P112" s="68" t="s">
        <v>495</v>
      </c>
    </row>
    <row r="113" spans="1:16" x14ac:dyDescent="0.2">
      <c r="A113" s="32" t="str">
        <f t="shared" si="6"/>
        <v>OEJV 0142 </v>
      </c>
      <c r="B113" s="15" t="str">
        <f t="shared" si="7"/>
        <v>II</v>
      </c>
      <c r="C113" s="32">
        <f t="shared" si="8"/>
        <v>55784.447999999997</v>
      </c>
      <c r="D113" t="str">
        <f t="shared" si="9"/>
        <v>vis</v>
      </c>
      <c r="E113">
        <f>VLOOKUP(C113,Active!C$21:E$968,3,FALSE)</f>
        <v>1930.5036736009661</v>
      </c>
      <c r="F113" s="15" t="s">
        <v>145</v>
      </c>
      <c r="G113" t="str">
        <f t="shared" si="10"/>
        <v>55784.448</v>
      </c>
      <c r="H113" s="32">
        <f t="shared" si="11"/>
        <v>12992.5</v>
      </c>
      <c r="I113" s="65" t="s">
        <v>517</v>
      </c>
      <c r="J113" s="66" t="s">
        <v>518</v>
      </c>
      <c r="K113" s="65" t="s">
        <v>519</v>
      </c>
      <c r="L113" s="65" t="s">
        <v>520</v>
      </c>
      <c r="M113" s="66" t="s">
        <v>482</v>
      </c>
      <c r="N113" s="66" t="s">
        <v>515</v>
      </c>
      <c r="O113" s="67" t="s">
        <v>330</v>
      </c>
      <c r="P113" s="68" t="s">
        <v>521</v>
      </c>
    </row>
    <row r="114" spans="1:16" x14ac:dyDescent="0.2">
      <c r="A114" s="32" t="str">
        <f t="shared" si="6"/>
        <v> JAAVSO 41;328 </v>
      </c>
      <c r="B114" s="15" t="str">
        <f t="shared" si="7"/>
        <v>I</v>
      </c>
      <c r="C114" s="32">
        <f t="shared" si="8"/>
        <v>56431.724699999999</v>
      </c>
      <c r="D114" t="str">
        <f t="shared" si="9"/>
        <v>vis</v>
      </c>
      <c r="E114">
        <f>VLOOKUP(C114,Active!C$21:E$968,3,FALSE)</f>
        <v>2311.0000991101592</v>
      </c>
      <c r="F114" s="15" t="s">
        <v>145</v>
      </c>
      <c r="G114" t="str">
        <f t="shared" si="10"/>
        <v>56431.7247</v>
      </c>
      <c r="H114" s="32">
        <f t="shared" si="11"/>
        <v>13373</v>
      </c>
      <c r="I114" s="65" t="s">
        <v>522</v>
      </c>
      <c r="J114" s="66" t="s">
        <v>523</v>
      </c>
      <c r="K114" s="65" t="s">
        <v>524</v>
      </c>
      <c r="L114" s="65" t="s">
        <v>525</v>
      </c>
      <c r="M114" s="66" t="s">
        <v>482</v>
      </c>
      <c r="N114" s="66" t="s">
        <v>145</v>
      </c>
      <c r="O114" s="67" t="s">
        <v>240</v>
      </c>
      <c r="P114" s="67" t="s">
        <v>526</v>
      </c>
    </row>
    <row r="115" spans="1:16" x14ac:dyDescent="0.2">
      <c r="A115" s="32" t="str">
        <f t="shared" si="6"/>
        <v>BAVM 238 </v>
      </c>
      <c r="B115" s="15" t="str">
        <f t="shared" si="7"/>
        <v>I</v>
      </c>
      <c r="C115" s="32">
        <f t="shared" si="8"/>
        <v>56734.530200000001</v>
      </c>
      <c r="D115" t="str">
        <f t="shared" si="9"/>
        <v>vis</v>
      </c>
      <c r="E115">
        <f>VLOOKUP(C115,Active!C$21:E$968,3,FALSE)</f>
        <v>2489.0018877957773</v>
      </c>
      <c r="F115" s="15" t="s">
        <v>145</v>
      </c>
      <c r="G115" t="str">
        <f t="shared" si="10"/>
        <v>56734.5302</v>
      </c>
      <c r="H115" s="32">
        <f t="shared" si="11"/>
        <v>13551</v>
      </c>
      <c r="I115" s="65" t="s">
        <v>527</v>
      </c>
      <c r="J115" s="66" t="s">
        <v>528</v>
      </c>
      <c r="K115" s="65" t="s">
        <v>529</v>
      </c>
      <c r="L115" s="65" t="s">
        <v>530</v>
      </c>
      <c r="M115" s="66" t="s">
        <v>482</v>
      </c>
      <c r="N115" s="66" t="s">
        <v>531</v>
      </c>
      <c r="O115" s="67" t="s">
        <v>501</v>
      </c>
      <c r="P115" s="68" t="s">
        <v>532</v>
      </c>
    </row>
    <row r="116" spans="1:16" ht="12.75" customHeight="1" x14ac:dyDescent="0.2">
      <c r="A116" s="32" t="str">
        <f t="shared" si="6"/>
        <v> AN 195.416 </v>
      </c>
      <c r="B116" s="15" t="str">
        <f t="shared" si="7"/>
        <v>I</v>
      </c>
      <c r="C116" s="32">
        <f t="shared" si="8"/>
        <v>19487.849999999999</v>
      </c>
      <c r="D116" t="str">
        <f t="shared" si="9"/>
        <v>vis</v>
      </c>
      <c r="E116">
        <f>VLOOKUP(C116,Active!C$21:E$968,3,FALSE)</f>
        <v>-19406.16084273969</v>
      </c>
      <c r="F116" s="15" t="s">
        <v>145</v>
      </c>
      <c r="G116" t="str">
        <f t="shared" si="10"/>
        <v>19487.850</v>
      </c>
      <c r="H116" s="32">
        <f t="shared" si="11"/>
        <v>-8344</v>
      </c>
      <c r="I116" s="65" t="s">
        <v>533</v>
      </c>
      <c r="J116" s="66" t="s">
        <v>534</v>
      </c>
      <c r="K116" s="65">
        <v>-8344</v>
      </c>
      <c r="L116" s="65" t="s">
        <v>188</v>
      </c>
      <c r="M116" s="66" t="s">
        <v>274</v>
      </c>
      <c r="N116" s="66"/>
      <c r="O116" s="67" t="s">
        <v>535</v>
      </c>
      <c r="P116" s="67" t="s">
        <v>48</v>
      </c>
    </row>
    <row r="117" spans="1:16" ht="12.75" customHeight="1" x14ac:dyDescent="0.2">
      <c r="A117" s="32" t="str">
        <f t="shared" si="6"/>
        <v> CPRI 10.16 </v>
      </c>
      <c r="B117" s="15" t="str">
        <f t="shared" si="7"/>
        <v>I</v>
      </c>
      <c r="C117" s="32">
        <f t="shared" si="8"/>
        <v>21219.685000000001</v>
      </c>
      <c r="D117" t="str">
        <f t="shared" si="9"/>
        <v>vis</v>
      </c>
      <c r="E117">
        <f>VLOOKUP(C117,Active!C$21:E$968,3,FALSE)</f>
        <v>-18388.115504367845</v>
      </c>
      <c r="F117" s="15" t="s">
        <v>145</v>
      </c>
      <c r="G117" t="str">
        <f t="shared" si="10"/>
        <v>21219.685</v>
      </c>
      <c r="H117" s="32">
        <f t="shared" si="11"/>
        <v>-7326</v>
      </c>
      <c r="I117" s="65" t="s">
        <v>536</v>
      </c>
      <c r="J117" s="66" t="s">
        <v>537</v>
      </c>
      <c r="K117" s="65">
        <v>-7326</v>
      </c>
      <c r="L117" s="65" t="s">
        <v>538</v>
      </c>
      <c r="M117" s="66" t="s">
        <v>274</v>
      </c>
      <c r="N117" s="66"/>
      <c r="O117" s="67" t="s">
        <v>539</v>
      </c>
      <c r="P117" s="67" t="s">
        <v>50</v>
      </c>
    </row>
    <row r="118" spans="1:16" ht="12.75" customHeight="1" x14ac:dyDescent="0.2">
      <c r="A118" s="32" t="str">
        <f t="shared" si="6"/>
        <v> AJ 36.113 </v>
      </c>
      <c r="B118" s="15" t="str">
        <f t="shared" si="7"/>
        <v>I</v>
      </c>
      <c r="C118" s="32">
        <f t="shared" si="8"/>
        <v>22609.475999999999</v>
      </c>
      <c r="D118" t="str">
        <f t="shared" si="9"/>
        <v>vis</v>
      </c>
      <c r="E118">
        <f>VLOOKUP(C118,Active!C$21:E$968,3,FALSE)</f>
        <v>-17571.137992733569</v>
      </c>
      <c r="F118" s="15" t="s">
        <v>145</v>
      </c>
      <c r="G118" t="str">
        <f t="shared" si="10"/>
        <v>22609.476</v>
      </c>
      <c r="H118" s="32">
        <f t="shared" si="11"/>
        <v>-6509</v>
      </c>
      <c r="I118" s="65" t="s">
        <v>540</v>
      </c>
      <c r="J118" s="66" t="s">
        <v>541</v>
      </c>
      <c r="K118" s="65">
        <v>-6509</v>
      </c>
      <c r="L118" s="65" t="s">
        <v>148</v>
      </c>
      <c r="M118" s="66" t="s">
        <v>149</v>
      </c>
      <c r="N118" s="66"/>
      <c r="O118" s="67" t="s">
        <v>542</v>
      </c>
      <c r="P118" s="67" t="s">
        <v>51</v>
      </c>
    </row>
    <row r="119" spans="1:16" ht="12.75" customHeight="1" x14ac:dyDescent="0.2">
      <c r="A119" s="32" t="str">
        <f t="shared" si="6"/>
        <v> AJ 36.113 </v>
      </c>
      <c r="B119" s="15" t="str">
        <f t="shared" si="7"/>
        <v>I</v>
      </c>
      <c r="C119" s="32">
        <f t="shared" si="8"/>
        <v>22888.448</v>
      </c>
      <c r="D119" t="str">
        <f t="shared" si="9"/>
        <v>vis</v>
      </c>
      <c r="E119">
        <f>VLOOKUP(C119,Active!C$21:E$968,3,FALSE)</f>
        <v>-17407.146536193963</v>
      </c>
      <c r="F119" s="15" t="s">
        <v>145</v>
      </c>
      <c r="G119" t="str">
        <f t="shared" si="10"/>
        <v>22888.448</v>
      </c>
      <c r="H119" s="32">
        <f t="shared" si="11"/>
        <v>-6345</v>
      </c>
      <c r="I119" s="65" t="s">
        <v>543</v>
      </c>
      <c r="J119" s="66" t="s">
        <v>544</v>
      </c>
      <c r="K119" s="65">
        <v>-6345</v>
      </c>
      <c r="L119" s="65" t="s">
        <v>284</v>
      </c>
      <c r="M119" s="66" t="s">
        <v>149</v>
      </c>
      <c r="N119" s="66"/>
      <c r="O119" s="67" t="s">
        <v>542</v>
      </c>
      <c r="P119" s="67" t="s">
        <v>51</v>
      </c>
    </row>
    <row r="120" spans="1:16" ht="12.75" customHeight="1" x14ac:dyDescent="0.2">
      <c r="A120" s="32" t="str">
        <f t="shared" si="6"/>
        <v> AJ 36.113 </v>
      </c>
      <c r="B120" s="15" t="str">
        <f t="shared" si="7"/>
        <v>I</v>
      </c>
      <c r="C120" s="32">
        <f t="shared" si="8"/>
        <v>22922.481</v>
      </c>
      <c r="D120" t="str">
        <f t="shared" si="9"/>
        <v>vis</v>
      </c>
      <c r="E120">
        <f>VLOOKUP(C120,Active!C$21:E$968,3,FALSE)</f>
        <v>-17387.140509637848</v>
      </c>
      <c r="F120" s="15" t="s">
        <v>145</v>
      </c>
      <c r="G120" t="str">
        <f t="shared" si="10"/>
        <v>22922.481</v>
      </c>
      <c r="H120" s="32">
        <f t="shared" si="11"/>
        <v>-6325</v>
      </c>
      <c r="I120" s="65" t="s">
        <v>545</v>
      </c>
      <c r="J120" s="66" t="s">
        <v>546</v>
      </c>
      <c r="K120" s="65">
        <v>-6325</v>
      </c>
      <c r="L120" s="65" t="s">
        <v>547</v>
      </c>
      <c r="M120" s="66" t="s">
        <v>149</v>
      </c>
      <c r="N120" s="66"/>
      <c r="O120" s="67" t="s">
        <v>542</v>
      </c>
      <c r="P120" s="67" t="s">
        <v>51</v>
      </c>
    </row>
    <row r="121" spans="1:16" ht="12.75" customHeight="1" x14ac:dyDescent="0.2">
      <c r="A121" s="32" t="str">
        <f t="shared" si="6"/>
        <v> AJ 36.113 </v>
      </c>
      <c r="B121" s="15" t="str">
        <f t="shared" si="7"/>
        <v>I</v>
      </c>
      <c r="C121" s="32">
        <f t="shared" si="8"/>
        <v>23019.451000000001</v>
      </c>
      <c r="D121" t="str">
        <f t="shared" si="9"/>
        <v>vis</v>
      </c>
      <c r="E121">
        <f>VLOOKUP(C121,Active!C$21:E$968,3,FALSE)</f>
        <v>-17330.137471552858</v>
      </c>
      <c r="F121" s="15" t="s">
        <v>145</v>
      </c>
      <c r="G121" t="str">
        <f t="shared" si="10"/>
        <v>23019.451</v>
      </c>
      <c r="H121" s="32">
        <f t="shared" si="11"/>
        <v>-6268</v>
      </c>
      <c r="I121" s="65" t="s">
        <v>548</v>
      </c>
      <c r="J121" s="66" t="s">
        <v>549</v>
      </c>
      <c r="K121" s="65">
        <v>-6268</v>
      </c>
      <c r="L121" s="65" t="s">
        <v>176</v>
      </c>
      <c r="M121" s="66" t="s">
        <v>149</v>
      </c>
      <c r="N121" s="66"/>
      <c r="O121" s="67" t="s">
        <v>542</v>
      </c>
      <c r="P121" s="67" t="s">
        <v>51</v>
      </c>
    </row>
    <row r="122" spans="1:16" ht="12.75" customHeight="1" x14ac:dyDescent="0.2">
      <c r="A122" s="32" t="str">
        <f t="shared" si="6"/>
        <v> CRAC 22 </v>
      </c>
      <c r="B122" s="15" t="str">
        <f t="shared" si="7"/>
        <v>I</v>
      </c>
      <c r="C122" s="32">
        <f t="shared" si="8"/>
        <v>23757.735000000001</v>
      </c>
      <c r="D122" t="str">
        <f t="shared" si="9"/>
        <v>vis</v>
      </c>
      <c r="E122">
        <f>VLOOKUP(C122,Active!C$21:E$968,3,FALSE)</f>
        <v>-16896.143133411799</v>
      </c>
      <c r="F122" s="15" t="s">
        <v>145</v>
      </c>
      <c r="G122" t="str">
        <f t="shared" si="10"/>
        <v>23757.735</v>
      </c>
      <c r="H122" s="32">
        <f t="shared" si="11"/>
        <v>-5834</v>
      </c>
      <c r="I122" s="65" t="s">
        <v>550</v>
      </c>
      <c r="J122" s="66" t="s">
        <v>551</v>
      </c>
      <c r="K122" s="65">
        <v>-5834</v>
      </c>
      <c r="L122" s="65" t="s">
        <v>552</v>
      </c>
      <c r="M122" s="66" t="s">
        <v>149</v>
      </c>
      <c r="N122" s="66"/>
      <c r="O122" s="67" t="s">
        <v>553</v>
      </c>
      <c r="P122" s="67" t="s">
        <v>52</v>
      </c>
    </row>
    <row r="123" spans="1:16" ht="12.75" customHeight="1" x14ac:dyDescent="0.2">
      <c r="A123" s="32" t="str">
        <f t="shared" si="6"/>
        <v> CPRI 10.16 </v>
      </c>
      <c r="B123" s="15" t="str">
        <f t="shared" si="7"/>
        <v>I</v>
      </c>
      <c r="C123" s="32">
        <f t="shared" si="8"/>
        <v>23912.562999999998</v>
      </c>
      <c r="D123" t="str">
        <f t="shared" si="9"/>
        <v>vis</v>
      </c>
      <c r="E123">
        <f>VLOOKUP(C123,Active!C$21:E$968,3,FALSE)</f>
        <v>-16805.128733281628</v>
      </c>
      <c r="F123" s="15" t="s">
        <v>145</v>
      </c>
      <c r="G123" t="str">
        <f t="shared" si="10"/>
        <v>23912.563</v>
      </c>
      <c r="H123" s="32">
        <f t="shared" si="11"/>
        <v>-5743</v>
      </c>
      <c r="I123" s="65" t="s">
        <v>554</v>
      </c>
      <c r="J123" s="66" t="s">
        <v>555</v>
      </c>
      <c r="K123" s="65">
        <v>-5743</v>
      </c>
      <c r="L123" s="65" t="s">
        <v>148</v>
      </c>
      <c r="M123" s="66" t="s">
        <v>149</v>
      </c>
      <c r="N123" s="66"/>
      <c r="O123" s="67" t="s">
        <v>556</v>
      </c>
      <c r="P123" s="67" t="s">
        <v>50</v>
      </c>
    </row>
    <row r="124" spans="1:16" ht="12.75" customHeight="1" x14ac:dyDescent="0.2">
      <c r="A124" s="32" t="str">
        <f t="shared" si="6"/>
        <v> CPRI 10.16 </v>
      </c>
      <c r="B124" s="15" t="str">
        <f t="shared" si="7"/>
        <v>I</v>
      </c>
      <c r="C124" s="32">
        <f t="shared" si="8"/>
        <v>24009.53</v>
      </c>
      <c r="D124" t="str">
        <f t="shared" si="9"/>
        <v>vis</v>
      </c>
      <c r="E124">
        <f>VLOOKUP(C124,Active!C$21:E$968,3,FALSE)</f>
        <v>-16748.127458722618</v>
      </c>
      <c r="F124" s="15" t="s">
        <v>145</v>
      </c>
      <c r="G124" t="str">
        <f t="shared" si="10"/>
        <v>24009.53</v>
      </c>
      <c r="H124" s="32">
        <f t="shared" si="11"/>
        <v>-5686</v>
      </c>
      <c r="I124" s="65" t="s">
        <v>557</v>
      </c>
      <c r="J124" s="66" t="s">
        <v>558</v>
      </c>
      <c r="K124" s="65">
        <v>-5686</v>
      </c>
      <c r="L124" s="65" t="s">
        <v>559</v>
      </c>
      <c r="M124" s="66" t="s">
        <v>149</v>
      </c>
      <c r="N124" s="66"/>
      <c r="O124" s="67" t="s">
        <v>560</v>
      </c>
      <c r="P124" s="67" t="s">
        <v>50</v>
      </c>
    </row>
    <row r="125" spans="1:16" ht="12.75" customHeight="1" x14ac:dyDescent="0.2">
      <c r="A125" s="32" t="str">
        <f t="shared" si="6"/>
        <v> AN 233.41 </v>
      </c>
      <c r="B125" s="15" t="str">
        <f t="shared" si="7"/>
        <v>I</v>
      </c>
      <c r="C125" s="32">
        <f t="shared" si="8"/>
        <v>24232.383000000002</v>
      </c>
      <c r="D125" t="str">
        <f t="shared" si="9"/>
        <v>vis</v>
      </c>
      <c r="E125">
        <f>VLOOKUP(C125,Active!C$21:E$968,3,FALSE)</f>
        <v>-16617.125107001939</v>
      </c>
      <c r="F125" s="15" t="s">
        <v>145</v>
      </c>
      <c r="G125" t="str">
        <f t="shared" si="10"/>
        <v>24232.383</v>
      </c>
      <c r="H125" s="32">
        <f t="shared" si="11"/>
        <v>-5555</v>
      </c>
      <c r="I125" s="65" t="s">
        <v>561</v>
      </c>
      <c r="J125" s="66" t="s">
        <v>562</v>
      </c>
      <c r="K125" s="65">
        <v>-5555</v>
      </c>
      <c r="L125" s="65" t="s">
        <v>563</v>
      </c>
      <c r="M125" s="66" t="s">
        <v>149</v>
      </c>
      <c r="N125" s="66"/>
      <c r="O125" s="67" t="s">
        <v>564</v>
      </c>
      <c r="P125" s="67" t="s">
        <v>53</v>
      </c>
    </row>
    <row r="126" spans="1:16" ht="12.75" customHeight="1" x14ac:dyDescent="0.2">
      <c r="A126" s="32" t="str">
        <f t="shared" si="6"/>
        <v> AN 233.41 </v>
      </c>
      <c r="B126" s="15" t="str">
        <f t="shared" si="7"/>
        <v>I</v>
      </c>
      <c r="C126" s="32">
        <f t="shared" si="8"/>
        <v>24249.4</v>
      </c>
      <c r="D126" t="str">
        <f t="shared" si="9"/>
        <v>vis</v>
      </c>
      <c r="E126">
        <f>VLOOKUP(C126,Active!C$21:E$968,3,FALSE)</f>
        <v>-16607.121799802884</v>
      </c>
      <c r="F126" s="15" t="s">
        <v>145</v>
      </c>
      <c r="G126" t="str">
        <f t="shared" si="10"/>
        <v>24249.400</v>
      </c>
      <c r="H126" s="32">
        <f t="shared" si="11"/>
        <v>-5545</v>
      </c>
      <c r="I126" s="65" t="s">
        <v>565</v>
      </c>
      <c r="J126" s="66" t="s">
        <v>566</v>
      </c>
      <c r="K126" s="65">
        <v>-5545</v>
      </c>
      <c r="L126" s="65" t="s">
        <v>154</v>
      </c>
      <c r="M126" s="66" t="s">
        <v>149</v>
      </c>
      <c r="N126" s="66"/>
      <c r="O126" s="67" t="s">
        <v>564</v>
      </c>
      <c r="P126" s="67" t="s">
        <v>53</v>
      </c>
    </row>
    <row r="127" spans="1:16" ht="12.75" customHeight="1" x14ac:dyDescent="0.2">
      <c r="A127" s="32" t="str">
        <f t="shared" si="6"/>
        <v> CPRI 10.16 </v>
      </c>
      <c r="B127" s="15" t="str">
        <f t="shared" si="7"/>
        <v>I</v>
      </c>
      <c r="C127" s="32">
        <f t="shared" si="8"/>
        <v>24266.405999999999</v>
      </c>
      <c r="D127" t="str">
        <f t="shared" si="9"/>
        <v>vis</v>
      </c>
      <c r="E127">
        <f>VLOOKUP(C127,Active!C$21:E$968,3,FALSE)</f>
        <v>-16597.124958865759</v>
      </c>
      <c r="F127" s="15" t="s">
        <v>145</v>
      </c>
      <c r="G127" t="str">
        <f t="shared" si="10"/>
        <v>24266.406</v>
      </c>
      <c r="H127" s="32">
        <f t="shared" si="11"/>
        <v>-5535</v>
      </c>
      <c r="I127" s="65" t="s">
        <v>567</v>
      </c>
      <c r="J127" s="66" t="s">
        <v>568</v>
      </c>
      <c r="K127" s="65">
        <v>-5535</v>
      </c>
      <c r="L127" s="65" t="s">
        <v>563</v>
      </c>
      <c r="M127" s="66" t="s">
        <v>149</v>
      </c>
      <c r="N127" s="66"/>
      <c r="O127" s="67" t="s">
        <v>569</v>
      </c>
      <c r="P127" s="67" t="s">
        <v>50</v>
      </c>
    </row>
    <row r="128" spans="1:16" ht="12.75" customHeight="1" x14ac:dyDescent="0.2">
      <c r="A128" s="32" t="str">
        <f t="shared" si="6"/>
        <v> AN 233.41 </v>
      </c>
      <c r="B128" s="15" t="str">
        <f t="shared" si="7"/>
        <v>I</v>
      </c>
      <c r="C128" s="32">
        <f t="shared" si="8"/>
        <v>24283.432000000001</v>
      </c>
      <c r="D128" t="str">
        <f t="shared" si="9"/>
        <v>vis</v>
      </c>
      <c r="E128">
        <f>VLOOKUP(C128,Active!C$21:E$968,3,FALSE)</f>
        <v>-16587.116361088763</v>
      </c>
      <c r="F128" s="15" t="s">
        <v>145</v>
      </c>
      <c r="G128" t="str">
        <f t="shared" si="10"/>
        <v>24283.432</v>
      </c>
      <c r="H128" s="32">
        <f t="shared" si="11"/>
        <v>-5525</v>
      </c>
      <c r="I128" s="65" t="s">
        <v>570</v>
      </c>
      <c r="J128" s="66" t="s">
        <v>571</v>
      </c>
      <c r="K128" s="65">
        <v>-5525</v>
      </c>
      <c r="L128" s="65" t="s">
        <v>572</v>
      </c>
      <c r="M128" s="66" t="s">
        <v>149</v>
      </c>
      <c r="N128" s="66"/>
      <c r="O128" s="67" t="s">
        <v>564</v>
      </c>
      <c r="P128" s="67" t="s">
        <v>53</v>
      </c>
    </row>
    <row r="129" spans="1:16" ht="12.75" customHeight="1" x14ac:dyDescent="0.2">
      <c r="A129" s="32" t="str">
        <f t="shared" si="6"/>
        <v> CPRI 10.16 </v>
      </c>
      <c r="B129" s="15" t="str">
        <f t="shared" si="7"/>
        <v>I</v>
      </c>
      <c r="C129" s="32">
        <f t="shared" si="8"/>
        <v>24550.495999999999</v>
      </c>
      <c r="D129" t="str">
        <f t="shared" si="9"/>
        <v>vis</v>
      </c>
      <c r="E129">
        <f>VLOOKUP(C129,Active!C$21:E$968,3,FALSE)</f>
        <v>-16430.124927004723</v>
      </c>
      <c r="F129" s="15" t="s">
        <v>145</v>
      </c>
      <c r="G129" t="str">
        <f t="shared" si="10"/>
        <v>24550.496</v>
      </c>
      <c r="H129" s="32">
        <f t="shared" si="11"/>
        <v>-5368</v>
      </c>
      <c r="I129" s="65" t="s">
        <v>573</v>
      </c>
      <c r="J129" s="66" t="s">
        <v>574</v>
      </c>
      <c r="K129" s="65">
        <v>-5368</v>
      </c>
      <c r="L129" s="65" t="s">
        <v>199</v>
      </c>
      <c r="M129" s="66" t="s">
        <v>149</v>
      </c>
      <c r="N129" s="66"/>
      <c r="O129" s="67" t="s">
        <v>569</v>
      </c>
      <c r="P129" s="67" t="s">
        <v>50</v>
      </c>
    </row>
    <row r="130" spans="1:16" ht="12.75" customHeight="1" x14ac:dyDescent="0.2">
      <c r="A130" s="32" t="str">
        <f t="shared" si="6"/>
        <v> CPRI 10.16 </v>
      </c>
      <c r="B130" s="15" t="str">
        <f t="shared" si="7"/>
        <v>I</v>
      </c>
      <c r="C130" s="32">
        <f t="shared" si="8"/>
        <v>24623.651999999998</v>
      </c>
      <c r="D130" t="str">
        <f t="shared" si="9"/>
        <v>vis</v>
      </c>
      <c r="E130">
        <f>VLOOKUP(C130,Active!C$21:E$968,3,FALSE)</f>
        <v>-16387.120758146873</v>
      </c>
      <c r="F130" s="15" t="s">
        <v>145</v>
      </c>
      <c r="G130" t="str">
        <f t="shared" si="10"/>
        <v>24623.652</v>
      </c>
      <c r="H130" s="32">
        <f t="shared" si="11"/>
        <v>-5325</v>
      </c>
      <c r="I130" s="65" t="s">
        <v>575</v>
      </c>
      <c r="J130" s="66" t="s">
        <v>576</v>
      </c>
      <c r="K130" s="65">
        <v>-5325</v>
      </c>
      <c r="L130" s="65" t="s">
        <v>248</v>
      </c>
      <c r="M130" s="66" t="s">
        <v>149</v>
      </c>
      <c r="N130" s="66"/>
      <c r="O130" s="67" t="s">
        <v>556</v>
      </c>
      <c r="P130" s="67" t="s">
        <v>50</v>
      </c>
    </row>
    <row r="131" spans="1:16" ht="12.75" customHeight="1" x14ac:dyDescent="0.2">
      <c r="A131" s="32" t="str">
        <f t="shared" si="6"/>
        <v> CPRI 10.16 </v>
      </c>
      <c r="B131" s="15" t="str">
        <f t="shared" si="7"/>
        <v>I</v>
      </c>
      <c r="C131" s="32">
        <f t="shared" si="8"/>
        <v>24657.668000000001</v>
      </c>
      <c r="D131" t="str">
        <f t="shared" si="9"/>
        <v>vis</v>
      </c>
      <c r="E131">
        <f>VLOOKUP(C131,Active!C$21:E$968,3,FALSE)</f>
        <v>-16367.124724904643</v>
      </c>
      <c r="F131" s="15" t="s">
        <v>145</v>
      </c>
      <c r="G131" t="str">
        <f t="shared" si="10"/>
        <v>24657.668</v>
      </c>
      <c r="H131" s="32">
        <f t="shared" si="11"/>
        <v>-5305</v>
      </c>
      <c r="I131" s="65" t="s">
        <v>577</v>
      </c>
      <c r="J131" s="66" t="s">
        <v>578</v>
      </c>
      <c r="K131" s="65">
        <v>-5305</v>
      </c>
      <c r="L131" s="65" t="s">
        <v>188</v>
      </c>
      <c r="M131" s="66" t="s">
        <v>149</v>
      </c>
      <c r="N131" s="66"/>
      <c r="O131" s="67" t="s">
        <v>556</v>
      </c>
      <c r="P131" s="67" t="s">
        <v>50</v>
      </c>
    </row>
    <row r="132" spans="1:16" ht="12.75" customHeight="1" x14ac:dyDescent="0.2">
      <c r="A132" s="32" t="str">
        <f t="shared" si="6"/>
        <v> CPRI 10.16 </v>
      </c>
      <c r="B132" s="15" t="str">
        <f t="shared" si="7"/>
        <v>I</v>
      </c>
      <c r="C132" s="32">
        <f t="shared" si="8"/>
        <v>24769.940999999999</v>
      </c>
      <c r="D132" t="str">
        <f t="shared" si="9"/>
        <v>vis</v>
      </c>
      <c r="E132">
        <f>VLOOKUP(C132,Active!C$21:E$968,3,FALSE)</f>
        <v>-16301.125940797025</v>
      </c>
      <c r="F132" s="15" t="s">
        <v>145</v>
      </c>
      <c r="G132" t="str">
        <f t="shared" si="10"/>
        <v>24769.941</v>
      </c>
      <c r="H132" s="32">
        <f t="shared" si="11"/>
        <v>-5239</v>
      </c>
      <c r="I132" s="65" t="s">
        <v>579</v>
      </c>
      <c r="J132" s="66" t="s">
        <v>580</v>
      </c>
      <c r="K132" s="65">
        <v>-5239</v>
      </c>
      <c r="L132" s="65" t="s">
        <v>581</v>
      </c>
      <c r="M132" s="66" t="s">
        <v>149</v>
      </c>
      <c r="N132" s="66"/>
      <c r="O132" s="67" t="s">
        <v>582</v>
      </c>
      <c r="P132" s="67" t="s">
        <v>50</v>
      </c>
    </row>
    <row r="133" spans="1:16" ht="12.75" customHeight="1" x14ac:dyDescent="0.2">
      <c r="A133" s="32" t="str">
        <f t="shared" si="6"/>
        <v> CPRI 10.16 </v>
      </c>
      <c r="B133" s="15" t="str">
        <f t="shared" si="7"/>
        <v>I</v>
      </c>
      <c r="C133" s="32">
        <f t="shared" si="8"/>
        <v>24769.946</v>
      </c>
      <c r="D133" t="str">
        <f t="shared" si="9"/>
        <v>vis</v>
      </c>
      <c r="E133">
        <f>VLOOKUP(C133,Active!C$21:E$968,3,FALSE)</f>
        <v>-16301.123001587057</v>
      </c>
      <c r="F133" s="15" t="s">
        <v>145</v>
      </c>
      <c r="G133" t="str">
        <f t="shared" si="10"/>
        <v>24769.946</v>
      </c>
      <c r="H133" s="32">
        <f t="shared" si="11"/>
        <v>-5239</v>
      </c>
      <c r="I133" s="65" t="s">
        <v>583</v>
      </c>
      <c r="J133" s="66" t="s">
        <v>584</v>
      </c>
      <c r="K133" s="65">
        <v>-5239</v>
      </c>
      <c r="L133" s="65" t="s">
        <v>148</v>
      </c>
      <c r="M133" s="66" t="s">
        <v>149</v>
      </c>
      <c r="N133" s="66"/>
      <c r="O133" s="67" t="s">
        <v>569</v>
      </c>
      <c r="P133" s="67" t="s">
        <v>50</v>
      </c>
    </row>
    <row r="134" spans="1:16" ht="12.75" customHeight="1" x14ac:dyDescent="0.2">
      <c r="A134" s="32" t="str">
        <f t="shared" si="6"/>
        <v> AN 233.42 </v>
      </c>
      <c r="B134" s="15" t="str">
        <f t="shared" si="7"/>
        <v>I</v>
      </c>
      <c r="C134" s="32">
        <f t="shared" si="8"/>
        <v>24921.3537</v>
      </c>
      <c r="D134" t="str">
        <f t="shared" si="9"/>
        <v>vis</v>
      </c>
      <c r="E134">
        <f>VLOOKUP(C134,Active!C$21:E$968,3,FALSE)</f>
        <v>-16212.119197426382</v>
      </c>
      <c r="F134" s="15" t="s">
        <v>145</v>
      </c>
      <c r="G134" t="str">
        <f t="shared" si="10"/>
        <v>24921.3537</v>
      </c>
      <c r="H134" s="32">
        <f t="shared" si="11"/>
        <v>-5150</v>
      </c>
      <c r="I134" s="65" t="s">
        <v>585</v>
      </c>
      <c r="J134" s="66" t="s">
        <v>586</v>
      </c>
      <c r="K134" s="65">
        <v>-5150</v>
      </c>
      <c r="L134" s="65" t="s">
        <v>587</v>
      </c>
      <c r="M134" s="66" t="s">
        <v>274</v>
      </c>
      <c r="N134" s="66"/>
      <c r="O134" s="67" t="s">
        <v>588</v>
      </c>
      <c r="P134" s="67" t="s">
        <v>54</v>
      </c>
    </row>
    <row r="135" spans="1:16" ht="12.75" customHeight="1" x14ac:dyDescent="0.2">
      <c r="A135" s="32" t="str">
        <f t="shared" si="6"/>
        <v> CPRI 10.16 </v>
      </c>
      <c r="B135" s="15" t="str">
        <f t="shared" si="7"/>
        <v>I</v>
      </c>
      <c r="C135" s="32">
        <f t="shared" si="8"/>
        <v>24936.669000000002</v>
      </c>
      <c r="D135" t="str">
        <f t="shared" si="9"/>
        <v>vis</v>
      </c>
      <c r="E135">
        <f>VLOOKUP(C135,Active!C$21:E$968,3,FALSE)</f>
        <v>-16203.116220947233</v>
      </c>
      <c r="F135" s="15" t="s">
        <v>145</v>
      </c>
      <c r="G135" t="str">
        <f t="shared" si="10"/>
        <v>24936.669</v>
      </c>
      <c r="H135" s="32">
        <f t="shared" si="11"/>
        <v>-5141</v>
      </c>
      <c r="I135" s="65" t="s">
        <v>589</v>
      </c>
      <c r="J135" s="66" t="s">
        <v>590</v>
      </c>
      <c r="K135" s="65">
        <v>-5141</v>
      </c>
      <c r="L135" s="65" t="s">
        <v>591</v>
      </c>
      <c r="M135" s="66" t="s">
        <v>149</v>
      </c>
      <c r="N135" s="66"/>
      <c r="O135" s="67" t="s">
        <v>569</v>
      </c>
      <c r="P135" s="67" t="s">
        <v>50</v>
      </c>
    </row>
    <row r="136" spans="1:16" ht="12.75" customHeight="1" x14ac:dyDescent="0.2">
      <c r="A136" s="32" t="str">
        <f t="shared" si="6"/>
        <v> CPRI 10.16 </v>
      </c>
      <c r="B136" s="15" t="str">
        <f t="shared" si="7"/>
        <v>I</v>
      </c>
      <c r="C136" s="32">
        <f t="shared" si="8"/>
        <v>24999.606</v>
      </c>
      <c r="D136" t="str">
        <f t="shared" si="9"/>
        <v>vis</v>
      </c>
      <c r="E136">
        <f>VLOOKUP(C136,Active!C$21:E$968,3,FALSE)</f>
        <v>-16166.119209418359</v>
      </c>
      <c r="F136" s="15" t="s">
        <v>145</v>
      </c>
      <c r="G136" t="str">
        <f t="shared" si="10"/>
        <v>24999.606</v>
      </c>
      <c r="H136" s="32">
        <f t="shared" si="11"/>
        <v>-5104</v>
      </c>
      <c r="I136" s="65" t="s">
        <v>592</v>
      </c>
      <c r="J136" s="66" t="s">
        <v>593</v>
      </c>
      <c r="K136" s="65">
        <v>-5104</v>
      </c>
      <c r="L136" s="65" t="s">
        <v>594</v>
      </c>
      <c r="M136" s="66" t="s">
        <v>149</v>
      </c>
      <c r="N136" s="66"/>
      <c r="O136" s="67" t="s">
        <v>556</v>
      </c>
      <c r="P136" s="67" t="s">
        <v>50</v>
      </c>
    </row>
    <row r="137" spans="1:16" ht="12.75" customHeight="1" x14ac:dyDescent="0.2">
      <c r="A137" s="32" t="str">
        <f t="shared" si="6"/>
        <v> CPRI 10.16 </v>
      </c>
      <c r="B137" s="15" t="str">
        <f t="shared" si="7"/>
        <v>I</v>
      </c>
      <c r="C137" s="32">
        <f t="shared" si="8"/>
        <v>25021.715</v>
      </c>
      <c r="D137" t="str">
        <f t="shared" si="9"/>
        <v>vis</v>
      </c>
      <c r="E137">
        <f>VLOOKUP(C137,Active!C$21:E$968,3,FALSE)</f>
        <v>-16153.1226107897</v>
      </c>
      <c r="F137" s="15" t="s">
        <v>145</v>
      </c>
      <c r="G137" t="str">
        <f t="shared" si="10"/>
        <v>25021.715</v>
      </c>
      <c r="H137" s="32">
        <f t="shared" si="11"/>
        <v>-5091</v>
      </c>
      <c r="I137" s="65" t="s">
        <v>595</v>
      </c>
      <c r="J137" s="66" t="s">
        <v>596</v>
      </c>
      <c r="K137" s="65">
        <v>-5091</v>
      </c>
      <c r="L137" s="65" t="s">
        <v>211</v>
      </c>
      <c r="M137" s="66" t="s">
        <v>149</v>
      </c>
      <c r="N137" s="66"/>
      <c r="O137" s="67" t="s">
        <v>556</v>
      </c>
      <c r="P137" s="67" t="s">
        <v>50</v>
      </c>
    </row>
    <row r="138" spans="1:16" ht="12.75" customHeight="1" x14ac:dyDescent="0.2">
      <c r="A138" s="32" t="str">
        <f t="shared" si="6"/>
        <v> CPRI 10.16 </v>
      </c>
      <c r="B138" s="15" t="str">
        <f t="shared" si="7"/>
        <v>I</v>
      </c>
      <c r="C138" s="32">
        <f t="shared" si="8"/>
        <v>25103.371999999999</v>
      </c>
      <c r="D138" t="str">
        <f t="shared" si="9"/>
        <v>vis</v>
      </c>
      <c r="E138">
        <f>VLOOKUP(C138,Active!C$21:E$968,3,FALSE)</f>
        <v>-16105.121197147275</v>
      </c>
      <c r="F138" s="15" t="s">
        <v>145</v>
      </c>
      <c r="G138" t="str">
        <f t="shared" si="10"/>
        <v>25103.372</v>
      </c>
      <c r="H138" s="32">
        <f t="shared" si="11"/>
        <v>-5043</v>
      </c>
      <c r="I138" s="65" t="s">
        <v>597</v>
      </c>
      <c r="J138" s="66" t="s">
        <v>598</v>
      </c>
      <c r="K138" s="65">
        <v>-5043</v>
      </c>
      <c r="L138" s="65" t="s">
        <v>199</v>
      </c>
      <c r="M138" s="66" t="s">
        <v>149</v>
      </c>
      <c r="N138" s="66"/>
      <c r="O138" s="67" t="s">
        <v>569</v>
      </c>
      <c r="P138" s="67" t="s">
        <v>50</v>
      </c>
    </row>
    <row r="139" spans="1:16" ht="12.75" customHeight="1" x14ac:dyDescent="0.2">
      <c r="A139" s="32" t="str">
        <f t="shared" ref="A139:A202" si="12">P139</f>
        <v> AAC 1.93 </v>
      </c>
      <c r="B139" s="15" t="str">
        <f t="shared" ref="B139:B202" si="13">IF(H139=INT(H139),"I","II")</f>
        <v>I</v>
      </c>
      <c r="C139" s="32">
        <f t="shared" ref="C139:C202" si="14">1*G139</f>
        <v>25212.27</v>
      </c>
      <c r="D139" t="str">
        <f t="shared" ref="D139:D202" si="15">VLOOKUP(F139,I$1:J$5,2,FALSE)</f>
        <v>vis</v>
      </c>
      <c r="E139">
        <f>VLOOKUP(C139,Active!C$21:E$968,3,FALSE)</f>
        <v>-16041.106379766856</v>
      </c>
      <c r="F139" s="15" t="s">
        <v>145</v>
      </c>
      <c r="G139" t="str">
        <f t="shared" ref="G139:G202" si="16">MID(I139,3,LEN(I139)-3)</f>
        <v>25212.270</v>
      </c>
      <c r="H139" s="32">
        <f t="shared" ref="H139:H202" si="17">1*K139</f>
        <v>-4979</v>
      </c>
      <c r="I139" s="65" t="s">
        <v>599</v>
      </c>
      <c r="J139" s="66" t="s">
        <v>600</v>
      </c>
      <c r="K139" s="65">
        <v>-4979</v>
      </c>
      <c r="L139" s="65" t="s">
        <v>601</v>
      </c>
      <c r="M139" s="66" t="s">
        <v>149</v>
      </c>
      <c r="N139" s="66"/>
      <c r="O139" s="67" t="s">
        <v>602</v>
      </c>
      <c r="P139" s="67" t="s">
        <v>55</v>
      </c>
    </row>
    <row r="140" spans="1:16" ht="12.75" customHeight="1" x14ac:dyDescent="0.2">
      <c r="A140" s="32" t="str">
        <f t="shared" si="12"/>
        <v> AAC 1.93 </v>
      </c>
      <c r="B140" s="15" t="str">
        <f t="shared" si="13"/>
        <v>I</v>
      </c>
      <c r="C140" s="32">
        <f t="shared" si="14"/>
        <v>25324.54</v>
      </c>
      <c r="D140" t="str">
        <f t="shared" si="15"/>
        <v>vis</v>
      </c>
      <c r="E140">
        <f>VLOOKUP(C140,Active!C$21:E$968,3,FALSE)</f>
        <v>-15975.109359185213</v>
      </c>
      <c r="F140" s="15" t="s">
        <v>145</v>
      </c>
      <c r="G140" t="str">
        <f t="shared" si="16"/>
        <v>25324.540</v>
      </c>
      <c r="H140" s="32">
        <f t="shared" si="17"/>
        <v>-4913</v>
      </c>
      <c r="I140" s="65" t="s">
        <v>603</v>
      </c>
      <c r="J140" s="66" t="s">
        <v>604</v>
      </c>
      <c r="K140" s="65">
        <v>-4913</v>
      </c>
      <c r="L140" s="65" t="s">
        <v>166</v>
      </c>
      <c r="M140" s="66" t="s">
        <v>149</v>
      </c>
      <c r="N140" s="66"/>
      <c r="O140" s="67" t="s">
        <v>602</v>
      </c>
      <c r="P140" s="67" t="s">
        <v>55</v>
      </c>
    </row>
    <row r="141" spans="1:16" ht="12.75" customHeight="1" x14ac:dyDescent="0.2">
      <c r="A141" s="32" t="str">
        <f t="shared" si="12"/>
        <v> AN 250.376 </v>
      </c>
      <c r="B141" s="15" t="str">
        <f t="shared" si="13"/>
        <v>I</v>
      </c>
      <c r="C141" s="32">
        <f t="shared" si="14"/>
        <v>25557.585999999999</v>
      </c>
      <c r="D141" t="str">
        <f t="shared" si="15"/>
        <v>vis</v>
      </c>
      <c r="E141">
        <f>VLOOKUP(C141,Active!C$21:E$968,3,FALSE)</f>
        <v>-15838.115134027388</v>
      </c>
      <c r="F141" s="15" t="s">
        <v>145</v>
      </c>
      <c r="G141" t="str">
        <f t="shared" si="16"/>
        <v>25557.586</v>
      </c>
      <c r="H141" s="32">
        <f t="shared" si="17"/>
        <v>-4776</v>
      </c>
      <c r="I141" s="65" t="s">
        <v>605</v>
      </c>
      <c r="J141" s="66" t="s">
        <v>606</v>
      </c>
      <c r="K141" s="65">
        <v>-4776</v>
      </c>
      <c r="L141" s="65" t="s">
        <v>607</v>
      </c>
      <c r="M141" s="66" t="s">
        <v>149</v>
      </c>
      <c r="N141" s="66"/>
      <c r="O141" s="67" t="s">
        <v>608</v>
      </c>
      <c r="P141" s="67" t="s">
        <v>56</v>
      </c>
    </row>
    <row r="142" spans="1:16" ht="12.75" customHeight="1" x14ac:dyDescent="0.2">
      <c r="A142" s="32" t="str">
        <f t="shared" si="12"/>
        <v> CPRI 10.16 </v>
      </c>
      <c r="B142" s="15" t="str">
        <f t="shared" si="13"/>
        <v>I</v>
      </c>
      <c r="C142" s="32">
        <f t="shared" si="14"/>
        <v>25574.595000000001</v>
      </c>
      <c r="D142" t="str">
        <f t="shared" si="15"/>
        <v>vis</v>
      </c>
      <c r="E142">
        <f>VLOOKUP(C142,Active!C$21:E$968,3,FALSE)</f>
        <v>-15828.116529564279</v>
      </c>
      <c r="F142" s="15" t="s">
        <v>145</v>
      </c>
      <c r="G142" t="str">
        <f t="shared" si="16"/>
        <v>25574.595</v>
      </c>
      <c r="H142" s="32">
        <f t="shared" si="17"/>
        <v>-4766</v>
      </c>
      <c r="I142" s="65" t="s">
        <v>609</v>
      </c>
      <c r="J142" s="66" t="s">
        <v>610</v>
      </c>
      <c r="K142" s="65">
        <v>-4766</v>
      </c>
      <c r="L142" s="65" t="s">
        <v>160</v>
      </c>
      <c r="M142" s="66" t="s">
        <v>149</v>
      </c>
      <c r="N142" s="66"/>
      <c r="O142" s="67" t="s">
        <v>556</v>
      </c>
      <c r="P142" s="67" t="s">
        <v>50</v>
      </c>
    </row>
    <row r="143" spans="1:16" ht="12.75" customHeight="1" x14ac:dyDescent="0.2">
      <c r="A143" s="32" t="str">
        <f t="shared" si="12"/>
        <v> AAC 1.93 </v>
      </c>
      <c r="B143" s="15" t="str">
        <f t="shared" si="13"/>
        <v>I</v>
      </c>
      <c r="C143" s="32">
        <f t="shared" si="14"/>
        <v>25855.279999999999</v>
      </c>
      <c r="D143" t="str">
        <f t="shared" si="15"/>
        <v>vis</v>
      </c>
      <c r="E143">
        <f>VLOOKUP(C143,Active!C$21:E$968,3,FALSE)</f>
        <v>-15663.118099690244</v>
      </c>
      <c r="F143" s="15" t="s">
        <v>145</v>
      </c>
      <c r="G143" t="str">
        <f t="shared" si="16"/>
        <v>25855.280</v>
      </c>
      <c r="H143" s="32">
        <f t="shared" si="17"/>
        <v>-4601</v>
      </c>
      <c r="I143" s="65" t="s">
        <v>611</v>
      </c>
      <c r="J143" s="66" t="s">
        <v>612</v>
      </c>
      <c r="K143" s="65">
        <v>-4601</v>
      </c>
      <c r="L143" s="65" t="s">
        <v>581</v>
      </c>
      <c r="M143" s="66" t="s">
        <v>149</v>
      </c>
      <c r="N143" s="66"/>
      <c r="O143" s="67" t="s">
        <v>602</v>
      </c>
      <c r="P143" s="67" t="s">
        <v>55</v>
      </c>
    </row>
    <row r="144" spans="1:16" ht="12.75" customHeight="1" x14ac:dyDescent="0.2">
      <c r="A144" s="32" t="str">
        <f t="shared" si="12"/>
        <v> AAC 3.95 </v>
      </c>
      <c r="B144" s="15" t="str">
        <f t="shared" si="13"/>
        <v>I</v>
      </c>
      <c r="C144" s="32">
        <f t="shared" si="14"/>
        <v>26947.43</v>
      </c>
      <c r="D144" t="str">
        <f t="shared" si="15"/>
        <v>vis</v>
      </c>
      <c r="E144">
        <f>VLOOKUP(C144,Active!C$21:E$968,3,FALSE)</f>
        <v>-15021.106466767471</v>
      </c>
      <c r="F144" s="15" t="s">
        <v>145</v>
      </c>
      <c r="G144" t="str">
        <f t="shared" si="16"/>
        <v>26947.430</v>
      </c>
      <c r="H144" s="32">
        <f t="shared" si="17"/>
        <v>-3959</v>
      </c>
      <c r="I144" s="65" t="s">
        <v>613</v>
      </c>
      <c r="J144" s="66" t="s">
        <v>614</v>
      </c>
      <c r="K144" s="65">
        <v>-3959</v>
      </c>
      <c r="L144" s="65" t="s">
        <v>563</v>
      </c>
      <c r="M144" s="66" t="s">
        <v>149</v>
      </c>
      <c r="N144" s="66"/>
      <c r="O144" s="67" t="s">
        <v>615</v>
      </c>
      <c r="P144" s="67" t="s">
        <v>57</v>
      </c>
    </row>
    <row r="145" spans="1:16" ht="12.75" customHeight="1" x14ac:dyDescent="0.2">
      <c r="A145" s="32" t="str">
        <f t="shared" si="12"/>
        <v> AN 261.255 </v>
      </c>
      <c r="B145" s="15" t="str">
        <f t="shared" si="13"/>
        <v>I</v>
      </c>
      <c r="C145" s="32">
        <f t="shared" si="14"/>
        <v>27624.485000000001</v>
      </c>
      <c r="D145" t="str">
        <f t="shared" si="15"/>
        <v>vis</v>
      </c>
      <c r="E145">
        <f>VLOOKUP(C145,Active!C$21:E$968,3,FALSE)</f>
        <v>-14623.105106030825</v>
      </c>
      <c r="F145" s="15" t="s">
        <v>145</v>
      </c>
      <c r="G145" t="str">
        <f t="shared" si="16"/>
        <v>27624.485</v>
      </c>
      <c r="H145" s="32">
        <f t="shared" si="17"/>
        <v>-3561</v>
      </c>
      <c r="I145" s="65" t="s">
        <v>616</v>
      </c>
      <c r="J145" s="66" t="s">
        <v>617</v>
      </c>
      <c r="K145" s="65">
        <v>-3561</v>
      </c>
      <c r="L145" s="65" t="s">
        <v>176</v>
      </c>
      <c r="M145" s="66" t="s">
        <v>149</v>
      </c>
      <c r="N145" s="66"/>
      <c r="O145" s="67" t="s">
        <v>618</v>
      </c>
      <c r="P145" s="67" t="s">
        <v>58</v>
      </c>
    </row>
    <row r="146" spans="1:16" ht="12.75" customHeight="1" x14ac:dyDescent="0.2">
      <c r="A146" s="32" t="str">
        <f t="shared" si="12"/>
        <v> AAC 2.140 </v>
      </c>
      <c r="B146" s="15" t="str">
        <f t="shared" si="13"/>
        <v>I</v>
      </c>
      <c r="C146" s="32">
        <f t="shared" si="14"/>
        <v>27908.576000000001</v>
      </c>
      <c r="D146" t="str">
        <f t="shared" si="15"/>
        <v>vis</v>
      </c>
      <c r="E146">
        <f>VLOOKUP(C146,Active!C$21:E$968,3,FALSE)</f>
        <v>-14456.104486327795</v>
      </c>
      <c r="F146" s="15" t="s">
        <v>145</v>
      </c>
      <c r="G146" t="str">
        <f t="shared" si="16"/>
        <v>27908.576</v>
      </c>
      <c r="H146" s="32">
        <f t="shared" si="17"/>
        <v>-3394</v>
      </c>
      <c r="I146" s="65" t="s">
        <v>619</v>
      </c>
      <c r="J146" s="66" t="s">
        <v>620</v>
      </c>
      <c r="K146" s="65">
        <v>-3394</v>
      </c>
      <c r="L146" s="65" t="s">
        <v>181</v>
      </c>
      <c r="M146" s="66" t="s">
        <v>149</v>
      </c>
      <c r="N146" s="66"/>
      <c r="O146" s="67" t="s">
        <v>621</v>
      </c>
      <c r="P146" s="67" t="s">
        <v>59</v>
      </c>
    </row>
    <row r="147" spans="1:16" ht="12.75" customHeight="1" x14ac:dyDescent="0.2">
      <c r="A147" s="32" t="str">
        <f t="shared" si="12"/>
        <v> AAC 2.140 </v>
      </c>
      <c r="B147" s="15" t="str">
        <f t="shared" si="13"/>
        <v>I</v>
      </c>
      <c r="C147" s="32">
        <f t="shared" si="14"/>
        <v>27915.377</v>
      </c>
      <c r="D147" t="str">
        <f t="shared" si="15"/>
        <v>vis</v>
      </c>
      <c r="E147">
        <f>VLOOKUP(C147,Active!C$21:E$968,3,FALSE)</f>
        <v>-14452.106572931734</v>
      </c>
      <c r="F147" s="15" t="s">
        <v>145</v>
      </c>
      <c r="G147" t="str">
        <f t="shared" si="16"/>
        <v>27915.377</v>
      </c>
      <c r="H147" s="32">
        <f t="shared" si="17"/>
        <v>-3390</v>
      </c>
      <c r="I147" s="65" t="s">
        <v>622</v>
      </c>
      <c r="J147" s="66" t="s">
        <v>623</v>
      </c>
      <c r="K147" s="65">
        <v>-3390</v>
      </c>
      <c r="L147" s="65" t="s">
        <v>264</v>
      </c>
      <c r="M147" s="66" t="s">
        <v>149</v>
      </c>
      <c r="N147" s="66"/>
      <c r="O147" s="67" t="s">
        <v>621</v>
      </c>
      <c r="P147" s="67" t="s">
        <v>59</v>
      </c>
    </row>
    <row r="148" spans="1:16" ht="12.75" customHeight="1" x14ac:dyDescent="0.2">
      <c r="A148" s="32" t="str">
        <f t="shared" si="12"/>
        <v> AAC 2.140 </v>
      </c>
      <c r="B148" s="15" t="str">
        <f t="shared" si="13"/>
        <v>I</v>
      </c>
      <c r="C148" s="32">
        <f t="shared" si="14"/>
        <v>27920.503000000001</v>
      </c>
      <c r="D148" t="str">
        <f t="shared" si="15"/>
        <v>vis</v>
      </c>
      <c r="E148">
        <f>VLOOKUP(C148,Active!C$21:E$968,3,FALSE)</f>
        <v>-14449.093294874359</v>
      </c>
      <c r="F148" s="15" t="s">
        <v>145</v>
      </c>
      <c r="G148" t="str">
        <f t="shared" si="16"/>
        <v>27920.503</v>
      </c>
      <c r="H148" s="32">
        <f t="shared" si="17"/>
        <v>-3387</v>
      </c>
      <c r="I148" s="65" t="s">
        <v>624</v>
      </c>
      <c r="J148" s="66" t="s">
        <v>625</v>
      </c>
      <c r="K148" s="65">
        <v>-3387</v>
      </c>
      <c r="L148" s="65" t="s">
        <v>626</v>
      </c>
      <c r="M148" s="66" t="s">
        <v>149</v>
      </c>
      <c r="N148" s="66"/>
      <c r="O148" s="67" t="s">
        <v>621</v>
      </c>
      <c r="P148" s="67" t="s">
        <v>59</v>
      </c>
    </row>
    <row r="149" spans="1:16" ht="12.75" customHeight="1" x14ac:dyDescent="0.2">
      <c r="A149" s="32" t="str">
        <f t="shared" si="12"/>
        <v> AAC 2.140 </v>
      </c>
      <c r="B149" s="15" t="str">
        <f t="shared" si="13"/>
        <v>I</v>
      </c>
      <c r="C149" s="32">
        <f t="shared" si="14"/>
        <v>27927.303</v>
      </c>
      <c r="D149" t="str">
        <f t="shared" si="15"/>
        <v>vis</v>
      </c>
      <c r="E149">
        <f>VLOOKUP(C149,Active!C$21:E$968,3,FALSE)</f>
        <v>-14445.095969320293</v>
      </c>
      <c r="F149" s="15" t="s">
        <v>145</v>
      </c>
      <c r="G149" t="str">
        <f t="shared" si="16"/>
        <v>27927.303</v>
      </c>
      <c r="H149" s="32">
        <f t="shared" si="17"/>
        <v>-3383</v>
      </c>
      <c r="I149" s="65" t="s">
        <v>627</v>
      </c>
      <c r="J149" s="66" t="s">
        <v>628</v>
      </c>
      <c r="K149" s="65">
        <v>-3383</v>
      </c>
      <c r="L149" s="65" t="s">
        <v>154</v>
      </c>
      <c r="M149" s="66" t="s">
        <v>149</v>
      </c>
      <c r="N149" s="66"/>
      <c r="O149" s="67" t="s">
        <v>621</v>
      </c>
      <c r="P149" s="67" t="s">
        <v>59</v>
      </c>
    </row>
    <row r="150" spans="1:16" ht="12.75" customHeight="1" x14ac:dyDescent="0.2">
      <c r="A150" s="32" t="str">
        <f t="shared" si="12"/>
        <v> AAC 2.140 </v>
      </c>
      <c r="B150" s="15" t="str">
        <f t="shared" si="13"/>
        <v>I</v>
      </c>
      <c r="C150" s="32">
        <f t="shared" si="14"/>
        <v>27932.407999999999</v>
      </c>
      <c r="D150" t="str">
        <f t="shared" si="15"/>
        <v>vis</v>
      </c>
      <c r="E150">
        <f>VLOOKUP(C150,Active!C$21:E$968,3,FALSE)</f>
        <v>-14442.095035944776</v>
      </c>
      <c r="F150" s="15" t="s">
        <v>145</v>
      </c>
      <c r="G150" t="str">
        <f t="shared" si="16"/>
        <v>27932.408</v>
      </c>
      <c r="H150" s="32">
        <f t="shared" si="17"/>
        <v>-3380</v>
      </c>
      <c r="I150" s="65" t="s">
        <v>629</v>
      </c>
      <c r="J150" s="66" t="s">
        <v>630</v>
      </c>
      <c r="K150" s="65">
        <v>-3380</v>
      </c>
      <c r="L150" s="65" t="s">
        <v>273</v>
      </c>
      <c r="M150" s="66" t="s">
        <v>149</v>
      </c>
      <c r="N150" s="66"/>
      <c r="O150" s="67" t="s">
        <v>621</v>
      </c>
      <c r="P150" s="67" t="s">
        <v>59</v>
      </c>
    </row>
    <row r="151" spans="1:16" ht="12.75" customHeight="1" x14ac:dyDescent="0.2">
      <c r="A151" s="32" t="str">
        <f t="shared" si="12"/>
        <v> AAC 2.140 </v>
      </c>
      <c r="B151" s="15" t="str">
        <f t="shared" si="13"/>
        <v>I</v>
      </c>
      <c r="C151" s="32">
        <f t="shared" si="14"/>
        <v>27937.5</v>
      </c>
      <c r="D151" t="str">
        <f t="shared" si="15"/>
        <v>vis</v>
      </c>
      <c r="E151">
        <f>VLOOKUP(C151,Active!C$21:E$968,3,FALSE)</f>
        <v>-14439.10174451517</v>
      </c>
      <c r="F151" s="15" t="s">
        <v>145</v>
      </c>
      <c r="G151" t="str">
        <f t="shared" si="16"/>
        <v>27937.500</v>
      </c>
      <c r="H151" s="32">
        <f t="shared" si="17"/>
        <v>-3377</v>
      </c>
      <c r="I151" s="65" t="s">
        <v>631</v>
      </c>
      <c r="J151" s="66" t="s">
        <v>632</v>
      </c>
      <c r="K151" s="65">
        <v>-3377</v>
      </c>
      <c r="L151" s="65" t="s">
        <v>188</v>
      </c>
      <c r="M151" s="66" t="s">
        <v>149</v>
      </c>
      <c r="N151" s="66"/>
      <c r="O151" s="67" t="s">
        <v>621</v>
      </c>
      <c r="P151" s="67" t="s">
        <v>59</v>
      </c>
    </row>
    <row r="152" spans="1:16" ht="12.75" customHeight="1" x14ac:dyDescent="0.2">
      <c r="A152" s="32" t="str">
        <f t="shared" si="12"/>
        <v> AAC 2.140 </v>
      </c>
      <c r="B152" s="15" t="str">
        <f t="shared" si="13"/>
        <v>I</v>
      </c>
      <c r="C152" s="32">
        <f t="shared" si="14"/>
        <v>27944.324000000001</v>
      </c>
      <c r="D152" t="str">
        <f t="shared" si="15"/>
        <v>vis</v>
      </c>
      <c r="E152">
        <f>VLOOKUP(C152,Active!C$21:E$968,3,FALSE)</f>
        <v>-14435.090310753265</v>
      </c>
      <c r="F152" s="15" t="s">
        <v>145</v>
      </c>
      <c r="G152" t="str">
        <f t="shared" si="16"/>
        <v>27944.324</v>
      </c>
      <c r="H152" s="32">
        <f t="shared" si="17"/>
        <v>-3373</v>
      </c>
      <c r="I152" s="65" t="s">
        <v>633</v>
      </c>
      <c r="J152" s="66" t="s">
        <v>634</v>
      </c>
      <c r="K152" s="65">
        <v>-3373</v>
      </c>
      <c r="L152" s="65" t="s">
        <v>163</v>
      </c>
      <c r="M152" s="66" t="s">
        <v>149</v>
      </c>
      <c r="N152" s="66"/>
      <c r="O152" s="67" t="s">
        <v>621</v>
      </c>
      <c r="P152" s="67" t="s">
        <v>59</v>
      </c>
    </row>
    <row r="153" spans="1:16" ht="12.75" customHeight="1" x14ac:dyDescent="0.2">
      <c r="A153" s="32" t="str">
        <f t="shared" si="12"/>
        <v> AAC 2.140 </v>
      </c>
      <c r="B153" s="15" t="str">
        <f t="shared" si="13"/>
        <v>I</v>
      </c>
      <c r="C153" s="32">
        <f t="shared" si="14"/>
        <v>27961.312000000002</v>
      </c>
      <c r="D153" t="str">
        <f t="shared" si="15"/>
        <v>vis</v>
      </c>
      <c r="E153">
        <f>VLOOKUP(C153,Active!C$21:E$968,3,FALSE)</f>
        <v>-14425.104050972015</v>
      </c>
      <c r="F153" s="15" t="s">
        <v>145</v>
      </c>
      <c r="G153" t="str">
        <f t="shared" si="16"/>
        <v>27961.312</v>
      </c>
      <c r="H153" s="32">
        <f t="shared" si="17"/>
        <v>-3363</v>
      </c>
      <c r="I153" s="65" t="s">
        <v>635</v>
      </c>
      <c r="J153" s="66" t="s">
        <v>636</v>
      </c>
      <c r="K153" s="65">
        <v>-3363</v>
      </c>
      <c r="L153" s="65" t="s">
        <v>181</v>
      </c>
      <c r="M153" s="66" t="s">
        <v>149</v>
      </c>
      <c r="N153" s="66"/>
      <c r="O153" s="67" t="s">
        <v>621</v>
      </c>
      <c r="P153" s="67" t="s">
        <v>59</v>
      </c>
    </row>
    <row r="154" spans="1:16" ht="12.75" customHeight="1" x14ac:dyDescent="0.2">
      <c r="A154" s="32" t="str">
        <f t="shared" si="12"/>
        <v> AAC 4.118 </v>
      </c>
      <c r="B154" s="15" t="str">
        <f t="shared" si="13"/>
        <v>I</v>
      </c>
      <c r="C154" s="32">
        <f t="shared" si="14"/>
        <v>32646.3</v>
      </c>
      <c r="D154" t="str">
        <f t="shared" si="15"/>
        <v>vis</v>
      </c>
      <c r="E154">
        <f>VLOOKUP(C154,Active!C$21:E$968,3,FALSE)</f>
        <v>-11671.071366722055</v>
      </c>
      <c r="F154" s="15" t="s">
        <v>145</v>
      </c>
      <c r="G154" t="str">
        <f t="shared" si="16"/>
        <v>32646.300</v>
      </c>
      <c r="H154" s="32">
        <f t="shared" si="17"/>
        <v>-609</v>
      </c>
      <c r="I154" s="65" t="s">
        <v>637</v>
      </c>
      <c r="J154" s="66" t="s">
        <v>638</v>
      </c>
      <c r="K154" s="65">
        <v>-609</v>
      </c>
      <c r="L154" s="65" t="s">
        <v>181</v>
      </c>
      <c r="M154" s="66" t="s">
        <v>149</v>
      </c>
      <c r="N154" s="66"/>
      <c r="O154" s="67" t="s">
        <v>639</v>
      </c>
      <c r="P154" s="67" t="s">
        <v>60</v>
      </c>
    </row>
    <row r="155" spans="1:16" ht="12.75" customHeight="1" x14ac:dyDescent="0.2">
      <c r="A155" s="32" t="str">
        <f t="shared" si="12"/>
        <v> AAC 4.118 </v>
      </c>
      <c r="B155" s="15" t="str">
        <f t="shared" si="13"/>
        <v>I</v>
      </c>
      <c r="C155" s="32">
        <f t="shared" si="14"/>
        <v>33003.561999999998</v>
      </c>
      <c r="D155" t="str">
        <f t="shared" si="15"/>
        <v>vis</v>
      </c>
      <c r="E155">
        <f>VLOOKUP(C155,Active!C$21:E$968,3,FALSE)</f>
        <v>-11461.057760531279</v>
      </c>
      <c r="F155" s="15" t="s">
        <v>145</v>
      </c>
      <c r="G155" t="str">
        <f t="shared" si="16"/>
        <v>33003.562</v>
      </c>
      <c r="H155" s="32">
        <f t="shared" si="17"/>
        <v>-399</v>
      </c>
      <c r="I155" s="65" t="s">
        <v>640</v>
      </c>
      <c r="J155" s="66" t="s">
        <v>641</v>
      </c>
      <c r="K155" s="65">
        <v>-399</v>
      </c>
      <c r="L155" s="65" t="s">
        <v>626</v>
      </c>
      <c r="M155" s="66" t="s">
        <v>149</v>
      </c>
      <c r="N155" s="66"/>
      <c r="O155" s="67" t="s">
        <v>639</v>
      </c>
      <c r="P155" s="67" t="s">
        <v>60</v>
      </c>
    </row>
    <row r="156" spans="1:16" ht="12.75" customHeight="1" x14ac:dyDescent="0.2">
      <c r="A156" s="32" t="str">
        <f t="shared" si="12"/>
        <v> AAC 5.78 </v>
      </c>
      <c r="B156" s="15" t="str">
        <f t="shared" si="13"/>
        <v>I</v>
      </c>
      <c r="C156" s="32">
        <f t="shared" si="14"/>
        <v>33187.288999999997</v>
      </c>
      <c r="D156" t="str">
        <f t="shared" si="15"/>
        <v>vis</v>
      </c>
      <c r="E156">
        <f>VLOOKUP(C156,Active!C$21:E$968,3,FALSE)</f>
        <v>-11353.055314638315</v>
      </c>
      <c r="F156" s="15" t="s">
        <v>145</v>
      </c>
      <c r="G156" t="str">
        <f t="shared" si="16"/>
        <v>33187.289</v>
      </c>
      <c r="H156" s="32">
        <f t="shared" si="17"/>
        <v>-291</v>
      </c>
      <c r="I156" s="65" t="s">
        <v>642</v>
      </c>
      <c r="J156" s="66" t="s">
        <v>643</v>
      </c>
      <c r="K156" s="65">
        <v>-291</v>
      </c>
      <c r="L156" s="65" t="s">
        <v>644</v>
      </c>
      <c r="M156" s="66" t="s">
        <v>149</v>
      </c>
      <c r="N156" s="66"/>
      <c r="O156" s="67" t="s">
        <v>639</v>
      </c>
      <c r="P156" s="67" t="s">
        <v>61</v>
      </c>
    </row>
    <row r="157" spans="1:16" ht="12.75" customHeight="1" x14ac:dyDescent="0.2">
      <c r="A157" s="32" t="str">
        <f t="shared" si="12"/>
        <v> AAC 5.78 </v>
      </c>
      <c r="B157" s="15" t="str">
        <f t="shared" si="13"/>
        <v>I</v>
      </c>
      <c r="C157" s="32">
        <f t="shared" si="14"/>
        <v>33362.491999999998</v>
      </c>
      <c r="D157" t="str">
        <f t="shared" si="15"/>
        <v>vis</v>
      </c>
      <c r="E157">
        <f>VLOOKUP(C157,Active!C$21:E$968,3,FALSE)</f>
        <v>-11250.06363389577</v>
      </c>
      <c r="F157" s="15" t="s">
        <v>145</v>
      </c>
      <c r="G157" t="str">
        <f t="shared" si="16"/>
        <v>33362.492</v>
      </c>
      <c r="H157" s="32">
        <f t="shared" si="17"/>
        <v>-188</v>
      </c>
      <c r="I157" s="65" t="s">
        <v>645</v>
      </c>
      <c r="J157" s="66" t="s">
        <v>646</v>
      </c>
      <c r="K157" s="65">
        <v>-188</v>
      </c>
      <c r="L157" s="65" t="s">
        <v>199</v>
      </c>
      <c r="M157" s="66" t="s">
        <v>149</v>
      </c>
      <c r="N157" s="66"/>
      <c r="O157" s="67" t="s">
        <v>639</v>
      </c>
      <c r="P157" s="67" t="s">
        <v>61</v>
      </c>
    </row>
    <row r="158" spans="1:16" ht="12.75" customHeight="1" x14ac:dyDescent="0.2">
      <c r="A158" s="32" t="str">
        <f t="shared" si="12"/>
        <v> AJ 52.183 </v>
      </c>
      <c r="B158" s="15" t="str">
        <f t="shared" si="13"/>
        <v>I</v>
      </c>
      <c r="C158" s="32">
        <f t="shared" si="14"/>
        <v>33457.762000000002</v>
      </c>
      <c r="D158" t="str">
        <f t="shared" si="15"/>
        <v>vis</v>
      </c>
      <c r="E158">
        <f>VLOOKUP(C158,Active!C$21:E$968,3,FALSE)</f>
        <v>-11194.059927199296</v>
      </c>
      <c r="F158" s="15" t="s">
        <v>145</v>
      </c>
      <c r="G158" t="str">
        <f t="shared" si="16"/>
        <v>33457.762</v>
      </c>
      <c r="H158" s="32">
        <f t="shared" si="17"/>
        <v>-132</v>
      </c>
      <c r="I158" s="65" t="s">
        <v>647</v>
      </c>
      <c r="J158" s="66" t="s">
        <v>648</v>
      </c>
      <c r="K158" s="65">
        <v>-132</v>
      </c>
      <c r="L158" s="65" t="s">
        <v>607</v>
      </c>
      <c r="M158" s="66" t="s">
        <v>170</v>
      </c>
      <c r="N158" s="66" t="s">
        <v>171</v>
      </c>
      <c r="O158" s="67" t="s">
        <v>649</v>
      </c>
      <c r="P158" s="67" t="s">
        <v>62</v>
      </c>
    </row>
    <row r="159" spans="1:16" ht="12.75" customHeight="1" x14ac:dyDescent="0.2">
      <c r="A159" s="32" t="str">
        <f t="shared" si="12"/>
        <v>BAVM 4 </v>
      </c>
      <c r="B159" s="15" t="str">
        <f t="shared" si="13"/>
        <v>I</v>
      </c>
      <c r="C159" s="32">
        <f t="shared" si="14"/>
        <v>33476.5</v>
      </c>
      <c r="D159" t="str">
        <f t="shared" si="15"/>
        <v>vis</v>
      </c>
      <c r="E159">
        <f>VLOOKUP(C159,Active!C$21:E$968,3,FALSE)</f>
        <v>-11183.044943929868</v>
      </c>
      <c r="F159" s="15" t="s">
        <v>145</v>
      </c>
      <c r="G159" t="str">
        <f t="shared" si="16"/>
        <v>33476.500</v>
      </c>
      <c r="H159" s="32">
        <f t="shared" si="17"/>
        <v>-121</v>
      </c>
      <c r="I159" s="65" t="s">
        <v>650</v>
      </c>
      <c r="J159" s="66" t="s">
        <v>651</v>
      </c>
      <c r="K159" s="65">
        <v>-121</v>
      </c>
      <c r="L159" s="65" t="s">
        <v>652</v>
      </c>
      <c r="M159" s="66" t="s">
        <v>149</v>
      </c>
      <c r="N159" s="66"/>
      <c r="O159" s="67" t="s">
        <v>653</v>
      </c>
      <c r="P159" s="68" t="s">
        <v>63</v>
      </c>
    </row>
    <row r="160" spans="1:16" ht="12.75" customHeight="1" x14ac:dyDescent="0.2">
      <c r="A160" s="32" t="str">
        <f t="shared" si="12"/>
        <v> AAC 5.78 </v>
      </c>
      <c r="B160" s="15" t="str">
        <f t="shared" si="13"/>
        <v>I</v>
      </c>
      <c r="C160" s="32">
        <f t="shared" si="14"/>
        <v>33682.315000000002</v>
      </c>
      <c r="D160" t="str">
        <f t="shared" si="15"/>
        <v>vis</v>
      </c>
      <c r="E160">
        <f>VLOOKUP(C160,Active!C$21:E$968,3,FALSE)</f>
        <v>-11062.0582440901</v>
      </c>
      <c r="F160" s="15" t="s">
        <v>145</v>
      </c>
      <c r="G160" t="str">
        <f t="shared" si="16"/>
        <v>33682.315</v>
      </c>
      <c r="H160" s="32">
        <f t="shared" si="17"/>
        <v>0</v>
      </c>
      <c r="I160" s="65" t="s">
        <v>654</v>
      </c>
      <c r="J160" s="66" t="s">
        <v>655</v>
      </c>
      <c r="K160" s="65">
        <v>0</v>
      </c>
      <c r="L160" s="65" t="s">
        <v>607</v>
      </c>
      <c r="M160" s="66" t="s">
        <v>149</v>
      </c>
      <c r="N160" s="66"/>
      <c r="O160" s="67" t="s">
        <v>639</v>
      </c>
      <c r="P160" s="67" t="s">
        <v>61</v>
      </c>
    </row>
    <row r="161" spans="1:16" ht="12.75" customHeight="1" x14ac:dyDescent="0.2">
      <c r="A161" s="32" t="str">
        <f t="shared" si="12"/>
        <v> AA 6.145 </v>
      </c>
      <c r="B161" s="15" t="str">
        <f t="shared" si="13"/>
        <v>I</v>
      </c>
      <c r="C161" s="32">
        <f t="shared" si="14"/>
        <v>33823.517999999996</v>
      </c>
      <c r="D161" t="str">
        <f t="shared" si="15"/>
        <v>vis</v>
      </c>
      <c r="E161">
        <f>VLOOKUP(C161,Active!C$21:E$968,3,FALSE)</f>
        <v>-10979.053191117899</v>
      </c>
      <c r="F161" s="15" t="s">
        <v>145</v>
      </c>
      <c r="G161" t="str">
        <f t="shared" si="16"/>
        <v>33823.518</v>
      </c>
      <c r="H161" s="32">
        <f t="shared" si="17"/>
        <v>83</v>
      </c>
      <c r="I161" s="65" t="s">
        <v>656</v>
      </c>
      <c r="J161" s="66" t="s">
        <v>657</v>
      </c>
      <c r="K161" s="65">
        <v>83</v>
      </c>
      <c r="L161" s="65" t="s">
        <v>658</v>
      </c>
      <c r="M161" s="66" t="s">
        <v>149</v>
      </c>
      <c r="N161" s="66"/>
      <c r="O161" s="67" t="s">
        <v>639</v>
      </c>
      <c r="P161" s="67" t="s">
        <v>65</v>
      </c>
    </row>
    <row r="162" spans="1:16" ht="12.75" customHeight="1" x14ac:dyDescent="0.2">
      <c r="A162" s="32" t="str">
        <f t="shared" si="12"/>
        <v>BAVM 8 </v>
      </c>
      <c r="B162" s="15" t="str">
        <f t="shared" si="13"/>
        <v>I</v>
      </c>
      <c r="C162" s="32">
        <f t="shared" si="14"/>
        <v>33891.506000000001</v>
      </c>
      <c r="D162" t="str">
        <f t="shared" si="15"/>
        <v>vis</v>
      </c>
      <c r="E162">
        <f>VLOOKUP(C162,Active!C$21:E$968,3,FALSE)</f>
        <v>-10939.08698968114</v>
      </c>
      <c r="F162" s="15" t="s">
        <v>145</v>
      </c>
      <c r="G162" t="str">
        <f t="shared" si="16"/>
        <v>33891.506</v>
      </c>
      <c r="H162" s="32">
        <f t="shared" si="17"/>
        <v>123</v>
      </c>
      <c r="I162" s="65" t="s">
        <v>659</v>
      </c>
      <c r="J162" s="66" t="s">
        <v>660</v>
      </c>
      <c r="K162" s="65">
        <v>123</v>
      </c>
      <c r="L162" s="65" t="s">
        <v>326</v>
      </c>
      <c r="M162" s="66" t="s">
        <v>149</v>
      </c>
      <c r="N162" s="66"/>
      <c r="O162" s="67" t="s">
        <v>661</v>
      </c>
      <c r="P162" s="68" t="s">
        <v>66</v>
      </c>
    </row>
    <row r="163" spans="1:16" ht="12.75" customHeight="1" x14ac:dyDescent="0.2">
      <c r="A163" s="32" t="str">
        <f t="shared" si="12"/>
        <v> URAS 1.33 </v>
      </c>
      <c r="B163" s="15" t="str">
        <f t="shared" si="13"/>
        <v>I</v>
      </c>
      <c r="C163" s="32">
        <f t="shared" si="14"/>
        <v>34888.445</v>
      </c>
      <c r="D163" t="str">
        <f t="shared" si="15"/>
        <v>vis</v>
      </c>
      <c r="E163">
        <f>VLOOKUP(C163,Active!C$21:E$968,3,FALSE)</f>
        <v>-10353.044380777239</v>
      </c>
      <c r="F163" s="15" t="s">
        <v>145</v>
      </c>
      <c r="G163" t="str">
        <f t="shared" si="16"/>
        <v>34888.445</v>
      </c>
      <c r="H163" s="32">
        <f t="shared" si="17"/>
        <v>709</v>
      </c>
      <c r="I163" s="65" t="s">
        <v>662</v>
      </c>
      <c r="J163" s="66" t="s">
        <v>663</v>
      </c>
      <c r="K163" s="65">
        <v>709</v>
      </c>
      <c r="L163" s="65" t="s">
        <v>626</v>
      </c>
      <c r="M163" s="66" t="s">
        <v>149</v>
      </c>
      <c r="N163" s="66"/>
      <c r="O163" s="67" t="s">
        <v>664</v>
      </c>
      <c r="P163" s="67" t="s">
        <v>67</v>
      </c>
    </row>
    <row r="164" spans="1:16" ht="12.75" customHeight="1" x14ac:dyDescent="0.2">
      <c r="A164" s="32" t="str">
        <f t="shared" si="12"/>
        <v>BAVM 12 </v>
      </c>
      <c r="B164" s="15" t="str">
        <f t="shared" si="13"/>
        <v>I</v>
      </c>
      <c r="C164" s="32">
        <f t="shared" si="14"/>
        <v>35298.411</v>
      </c>
      <c r="D164" t="str">
        <f t="shared" si="15"/>
        <v>vis</v>
      </c>
      <c r="E164">
        <f>VLOOKUP(C164,Active!C$21:E$968,3,FALSE)</f>
        <v>-10112.049150174467</v>
      </c>
      <c r="F164" s="15" t="s">
        <v>145</v>
      </c>
      <c r="G164" t="str">
        <f t="shared" si="16"/>
        <v>35298.411</v>
      </c>
      <c r="H164" s="32">
        <f t="shared" si="17"/>
        <v>950</v>
      </c>
      <c r="I164" s="65" t="s">
        <v>665</v>
      </c>
      <c r="J164" s="66" t="s">
        <v>666</v>
      </c>
      <c r="K164" s="65">
        <v>950</v>
      </c>
      <c r="L164" s="65" t="s">
        <v>148</v>
      </c>
      <c r="M164" s="66" t="s">
        <v>149</v>
      </c>
      <c r="N164" s="66"/>
      <c r="O164" s="67" t="s">
        <v>667</v>
      </c>
      <c r="P164" s="68" t="s">
        <v>68</v>
      </c>
    </row>
    <row r="165" spans="1:16" ht="12.75" customHeight="1" x14ac:dyDescent="0.2">
      <c r="A165" s="32" t="str">
        <f t="shared" si="12"/>
        <v>BAVM 12 </v>
      </c>
      <c r="B165" s="15" t="str">
        <f t="shared" si="13"/>
        <v>I</v>
      </c>
      <c r="C165" s="32">
        <f t="shared" si="14"/>
        <v>35298.413</v>
      </c>
      <c r="D165" t="str">
        <f t="shared" si="15"/>
        <v>vis</v>
      </c>
      <c r="E165">
        <f>VLOOKUP(C165,Active!C$21:E$968,3,FALSE)</f>
        <v>-10112.047974490481</v>
      </c>
      <c r="F165" s="15" t="s">
        <v>145</v>
      </c>
      <c r="G165" t="str">
        <f t="shared" si="16"/>
        <v>35298.413</v>
      </c>
      <c r="H165" s="32">
        <f t="shared" si="17"/>
        <v>950</v>
      </c>
      <c r="I165" s="65" t="s">
        <v>668</v>
      </c>
      <c r="J165" s="66" t="s">
        <v>669</v>
      </c>
      <c r="K165" s="65">
        <v>950</v>
      </c>
      <c r="L165" s="65" t="s">
        <v>563</v>
      </c>
      <c r="M165" s="66" t="s">
        <v>149</v>
      </c>
      <c r="N165" s="66"/>
      <c r="O165" s="67" t="s">
        <v>670</v>
      </c>
      <c r="P165" s="68" t="s">
        <v>68</v>
      </c>
    </row>
    <row r="166" spans="1:16" ht="12.75" customHeight="1" x14ac:dyDescent="0.2">
      <c r="A166" s="32" t="str">
        <f t="shared" si="12"/>
        <v>BAVM 12 </v>
      </c>
      <c r="B166" s="15" t="str">
        <f t="shared" si="13"/>
        <v>I</v>
      </c>
      <c r="C166" s="32">
        <f t="shared" si="14"/>
        <v>35332.410000000003</v>
      </c>
      <c r="D166" t="str">
        <f t="shared" si="15"/>
        <v>vis</v>
      </c>
      <c r="E166">
        <f>VLOOKUP(C166,Active!C$21:E$968,3,FALSE)</f>
        <v>-10092.063110246119</v>
      </c>
      <c r="F166" s="15" t="s">
        <v>145</v>
      </c>
      <c r="G166" t="str">
        <f t="shared" si="16"/>
        <v>35332.410</v>
      </c>
      <c r="H166" s="32">
        <f t="shared" si="17"/>
        <v>970</v>
      </c>
      <c r="I166" s="65" t="s">
        <v>671</v>
      </c>
      <c r="J166" s="66" t="s">
        <v>672</v>
      </c>
      <c r="K166" s="65">
        <v>970</v>
      </c>
      <c r="L166" s="65" t="s">
        <v>673</v>
      </c>
      <c r="M166" s="66" t="s">
        <v>149</v>
      </c>
      <c r="N166" s="66"/>
      <c r="O166" s="67" t="s">
        <v>670</v>
      </c>
      <c r="P166" s="68" t="s">
        <v>68</v>
      </c>
    </row>
    <row r="167" spans="1:16" ht="12.75" customHeight="1" x14ac:dyDescent="0.2">
      <c r="A167" s="32" t="str">
        <f t="shared" si="12"/>
        <v>BAVM 12 </v>
      </c>
      <c r="B167" s="15" t="str">
        <f t="shared" si="13"/>
        <v>I</v>
      </c>
      <c r="C167" s="32">
        <f t="shared" si="14"/>
        <v>35332.411</v>
      </c>
      <c r="D167" t="str">
        <f t="shared" si="15"/>
        <v>vis</v>
      </c>
      <c r="E167">
        <f>VLOOKUP(C167,Active!C$21:E$968,3,FALSE)</f>
        <v>-10092.062522404129</v>
      </c>
      <c r="F167" s="15" t="s">
        <v>145</v>
      </c>
      <c r="G167" t="str">
        <f t="shared" si="16"/>
        <v>35332.411</v>
      </c>
      <c r="H167" s="32">
        <f t="shared" si="17"/>
        <v>970</v>
      </c>
      <c r="I167" s="65" t="s">
        <v>674</v>
      </c>
      <c r="J167" s="66" t="s">
        <v>675</v>
      </c>
      <c r="K167" s="65">
        <v>970</v>
      </c>
      <c r="L167" s="65" t="s">
        <v>552</v>
      </c>
      <c r="M167" s="66" t="s">
        <v>149</v>
      </c>
      <c r="N167" s="66"/>
      <c r="O167" s="67" t="s">
        <v>661</v>
      </c>
      <c r="P167" s="68" t="s">
        <v>68</v>
      </c>
    </row>
    <row r="168" spans="1:16" ht="12.75" customHeight="1" x14ac:dyDescent="0.2">
      <c r="A168" s="32" t="str">
        <f t="shared" si="12"/>
        <v>BAVM 12 </v>
      </c>
      <c r="B168" s="15" t="str">
        <f t="shared" si="13"/>
        <v>I</v>
      </c>
      <c r="C168" s="32">
        <f t="shared" si="14"/>
        <v>35953.347000000002</v>
      </c>
      <c r="D168" t="str">
        <f t="shared" si="15"/>
        <v>vis</v>
      </c>
      <c r="E168">
        <f>VLOOKUP(C168,Active!C$21:E$968,3,FALSE)</f>
        <v>-9727.0502664864107</v>
      </c>
      <c r="F168" s="15" t="s">
        <v>145</v>
      </c>
      <c r="G168" t="str">
        <f t="shared" si="16"/>
        <v>35953.347</v>
      </c>
      <c r="H168" s="32">
        <f t="shared" si="17"/>
        <v>1335</v>
      </c>
      <c r="I168" s="65" t="s">
        <v>676</v>
      </c>
      <c r="J168" s="66" t="s">
        <v>677</v>
      </c>
      <c r="K168" s="65">
        <v>1335</v>
      </c>
      <c r="L168" s="65" t="s">
        <v>192</v>
      </c>
      <c r="M168" s="66" t="s">
        <v>149</v>
      </c>
      <c r="N168" s="66"/>
      <c r="O168" s="67" t="s">
        <v>678</v>
      </c>
      <c r="P168" s="68" t="s">
        <v>68</v>
      </c>
    </row>
    <row r="169" spans="1:16" ht="12.75" customHeight="1" x14ac:dyDescent="0.2">
      <c r="A169" s="32" t="str">
        <f t="shared" si="12"/>
        <v>BAVM 12 </v>
      </c>
      <c r="B169" s="15" t="str">
        <f t="shared" si="13"/>
        <v>I</v>
      </c>
      <c r="C169" s="32">
        <f t="shared" si="14"/>
        <v>36106.453000000001</v>
      </c>
      <c r="D169" t="str">
        <f t="shared" si="15"/>
        <v>vis</v>
      </c>
      <c r="E169">
        <f>VLOOKUP(C169,Active!C$21:E$968,3,FALSE)</f>
        <v>-9637.0481302686076</v>
      </c>
      <c r="F169" s="15" t="s">
        <v>145</v>
      </c>
      <c r="G169" t="str">
        <f t="shared" si="16"/>
        <v>36106.453</v>
      </c>
      <c r="H169" s="32">
        <f t="shared" si="17"/>
        <v>1425</v>
      </c>
      <c r="I169" s="65" t="s">
        <v>679</v>
      </c>
      <c r="J169" s="66" t="s">
        <v>680</v>
      </c>
      <c r="K169" s="65">
        <v>1425</v>
      </c>
      <c r="L169" s="65" t="s">
        <v>547</v>
      </c>
      <c r="M169" s="66" t="s">
        <v>149</v>
      </c>
      <c r="N169" s="66"/>
      <c r="O169" s="67" t="s">
        <v>670</v>
      </c>
      <c r="P169" s="68" t="s">
        <v>68</v>
      </c>
    </row>
    <row r="170" spans="1:16" ht="12.75" customHeight="1" x14ac:dyDescent="0.2">
      <c r="A170" s="32" t="str">
        <f t="shared" si="12"/>
        <v>BAVM 12 </v>
      </c>
      <c r="B170" s="15" t="str">
        <f t="shared" si="13"/>
        <v>I</v>
      </c>
      <c r="C170" s="32">
        <f t="shared" si="14"/>
        <v>36106.453999999998</v>
      </c>
      <c r="D170" t="str">
        <f t="shared" si="15"/>
        <v>vis</v>
      </c>
      <c r="E170">
        <f>VLOOKUP(C170,Active!C$21:E$968,3,FALSE)</f>
        <v>-9637.0475424266169</v>
      </c>
      <c r="F170" s="15" t="s">
        <v>145</v>
      </c>
      <c r="G170" t="str">
        <f t="shared" si="16"/>
        <v>36106.454</v>
      </c>
      <c r="H170" s="32">
        <f t="shared" si="17"/>
        <v>1425</v>
      </c>
      <c r="I170" s="65" t="s">
        <v>681</v>
      </c>
      <c r="J170" s="66" t="s">
        <v>682</v>
      </c>
      <c r="K170" s="65">
        <v>1425</v>
      </c>
      <c r="L170" s="65" t="s">
        <v>683</v>
      </c>
      <c r="M170" s="66" t="s">
        <v>149</v>
      </c>
      <c r="N170" s="66"/>
      <c r="O170" s="67" t="s">
        <v>678</v>
      </c>
      <c r="P170" s="68" t="s">
        <v>68</v>
      </c>
    </row>
    <row r="171" spans="1:16" ht="12.75" customHeight="1" x14ac:dyDescent="0.2">
      <c r="A171" s="32" t="str">
        <f t="shared" si="12"/>
        <v>BAVM 12 </v>
      </c>
      <c r="B171" s="15" t="str">
        <f t="shared" si="13"/>
        <v>I</v>
      </c>
      <c r="C171" s="32">
        <f t="shared" si="14"/>
        <v>36111.559000000001</v>
      </c>
      <c r="D171" t="str">
        <f t="shared" si="15"/>
        <v>vis</v>
      </c>
      <c r="E171">
        <f>VLOOKUP(C171,Active!C$21:E$968,3,FALSE)</f>
        <v>-9634.0466090510981</v>
      </c>
      <c r="F171" s="15" t="s">
        <v>145</v>
      </c>
      <c r="G171" t="str">
        <f t="shared" si="16"/>
        <v>36111.559</v>
      </c>
      <c r="H171" s="32">
        <f t="shared" si="17"/>
        <v>1428</v>
      </c>
      <c r="I171" s="65" t="s">
        <v>684</v>
      </c>
      <c r="J171" s="66" t="s">
        <v>685</v>
      </c>
      <c r="K171" s="65">
        <v>1428</v>
      </c>
      <c r="L171" s="65" t="s">
        <v>581</v>
      </c>
      <c r="M171" s="66" t="s">
        <v>149</v>
      </c>
      <c r="N171" s="66"/>
      <c r="O171" s="67" t="s">
        <v>670</v>
      </c>
      <c r="P171" s="68" t="s">
        <v>68</v>
      </c>
    </row>
    <row r="172" spans="1:16" ht="12.75" customHeight="1" x14ac:dyDescent="0.2">
      <c r="A172" s="32" t="str">
        <f t="shared" si="12"/>
        <v>BAVM 12 </v>
      </c>
      <c r="B172" s="15" t="str">
        <f t="shared" si="13"/>
        <v>I</v>
      </c>
      <c r="C172" s="32">
        <f t="shared" si="14"/>
        <v>36111.561000000002</v>
      </c>
      <c r="D172" t="str">
        <f t="shared" si="15"/>
        <v>vis</v>
      </c>
      <c r="E172">
        <f>VLOOKUP(C172,Active!C$21:E$968,3,FALSE)</f>
        <v>-9634.0454333671114</v>
      </c>
      <c r="F172" s="15" t="s">
        <v>145</v>
      </c>
      <c r="G172" t="str">
        <f t="shared" si="16"/>
        <v>36111.561</v>
      </c>
      <c r="H172" s="32">
        <f t="shared" si="17"/>
        <v>1428</v>
      </c>
      <c r="I172" s="65" t="s">
        <v>686</v>
      </c>
      <c r="J172" s="66" t="s">
        <v>687</v>
      </c>
      <c r="K172" s="65">
        <v>1428</v>
      </c>
      <c r="L172" s="65" t="s">
        <v>211</v>
      </c>
      <c r="M172" s="66" t="s">
        <v>149</v>
      </c>
      <c r="N172" s="66"/>
      <c r="O172" s="67" t="s">
        <v>280</v>
      </c>
      <c r="P172" s="68" t="s">
        <v>68</v>
      </c>
    </row>
    <row r="173" spans="1:16" ht="12.75" customHeight="1" x14ac:dyDescent="0.2">
      <c r="A173" s="32" t="str">
        <f t="shared" si="12"/>
        <v>BAVM 12 </v>
      </c>
      <c r="B173" s="15" t="str">
        <f t="shared" si="13"/>
        <v>I</v>
      </c>
      <c r="C173" s="32">
        <f t="shared" si="14"/>
        <v>36111.563000000002</v>
      </c>
      <c r="D173" t="str">
        <f t="shared" si="15"/>
        <v>vis</v>
      </c>
      <c r="E173">
        <f>VLOOKUP(C173,Active!C$21:E$968,3,FALSE)</f>
        <v>-9634.0442576831247</v>
      </c>
      <c r="F173" s="15" t="s">
        <v>145</v>
      </c>
      <c r="G173" t="str">
        <f t="shared" si="16"/>
        <v>36111.563</v>
      </c>
      <c r="H173" s="32">
        <f t="shared" si="17"/>
        <v>1428</v>
      </c>
      <c r="I173" s="65" t="s">
        <v>688</v>
      </c>
      <c r="J173" s="66" t="s">
        <v>689</v>
      </c>
      <c r="K173" s="65">
        <v>1428</v>
      </c>
      <c r="L173" s="65" t="s">
        <v>199</v>
      </c>
      <c r="M173" s="66" t="s">
        <v>149</v>
      </c>
      <c r="N173" s="66"/>
      <c r="O173" s="67" t="s">
        <v>678</v>
      </c>
      <c r="P173" s="68" t="s">
        <v>68</v>
      </c>
    </row>
    <row r="174" spans="1:16" ht="12.75" customHeight="1" x14ac:dyDescent="0.2">
      <c r="A174" s="32" t="str">
        <f t="shared" si="12"/>
        <v>BAVM 13 </v>
      </c>
      <c r="B174" s="15" t="str">
        <f t="shared" si="13"/>
        <v>I</v>
      </c>
      <c r="C174" s="32">
        <f t="shared" si="14"/>
        <v>36232.324999999997</v>
      </c>
      <c r="D174" t="str">
        <f t="shared" si="15"/>
        <v>vis</v>
      </c>
      <c r="E174">
        <f>VLOOKUP(C174,Active!C$21:E$968,3,FALSE)</f>
        <v>-9563.0552828948476</v>
      </c>
      <c r="F174" s="15" t="s">
        <v>145</v>
      </c>
      <c r="G174" t="str">
        <f t="shared" si="16"/>
        <v>36232.325</v>
      </c>
      <c r="H174" s="32">
        <f t="shared" si="17"/>
        <v>1499</v>
      </c>
      <c r="I174" s="65" t="s">
        <v>690</v>
      </c>
      <c r="J174" s="66" t="s">
        <v>691</v>
      </c>
      <c r="K174" s="65">
        <v>1499</v>
      </c>
      <c r="L174" s="65" t="s">
        <v>692</v>
      </c>
      <c r="M174" s="66" t="s">
        <v>149</v>
      </c>
      <c r="N174" s="66"/>
      <c r="O174" s="67" t="s">
        <v>661</v>
      </c>
      <c r="P174" s="68" t="s">
        <v>70</v>
      </c>
    </row>
    <row r="175" spans="1:16" ht="12.75" customHeight="1" x14ac:dyDescent="0.2">
      <c r="A175" s="32" t="str">
        <f t="shared" si="12"/>
        <v>BAVM 13 </v>
      </c>
      <c r="B175" s="15" t="str">
        <f t="shared" si="13"/>
        <v>I</v>
      </c>
      <c r="C175" s="32">
        <f t="shared" si="14"/>
        <v>36232.33</v>
      </c>
      <c r="D175" t="str">
        <f t="shared" si="15"/>
        <v>vis</v>
      </c>
      <c r="E175">
        <f>VLOOKUP(C175,Active!C$21:E$968,3,FALSE)</f>
        <v>-9563.052343684878</v>
      </c>
      <c r="F175" s="15" t="s">
        <v>145</v>
      </c>
      <c r="G175" t="str">
        <f t="shared" si="16"/>
        <v>36232.330</v>
      </c>
      <c r="H175" s="32">
        <f t="shared" si="17"/>
        <v>1499</v>
      </c>
      <c r="I175" s="65" t="s">
        <v>693</v>
      </c>
      <c r="J175" s="66" t="s">
        <v>694</v>
      </c>
      <c r="K175" s="65">
        <v>1499</v>
      </c>
      <c r="L175" s="65" t="s">
        <v>223</v>
      </c>
      <c r="M175" s="66" t="s">
        <v>149</v>
      </c>
      <c r="N175" s="66"/>
      <c r="O175" s="67" t="s">
        <v>670</v>
      </c>
      <c r="P175" s="68" t="s">
        <v>70</v>
      </c>
    </row>
    <row r="176" spans="1:16" ht="12.75" customHeight="1" x14ac:dyDescent="0.2">
      <c r="A176" s="32" t="str">
        <f t="shared" si="12"/>
        <v>BAVM 13 </v>
      </c>
      <c r="B176" s="15" t="str">
        <f t="shared" si="13"/>
        <v>I</v>
      </c>
      <c r="C176" s="32">
        <f t="shared" si="14"/>
        <v>36288.472000000002</v>
      </c>
      <c r="D176" t="str">
        <f t="shared" si="15"/>
        <v>vis</v>
      </c>
      <c r="E176">
        <f>VLOOKUP(C176,Active!C$21:E$968,3,FALSE)</f>
        <v>-9530.0497185001041</v>
      </c>
      <c r="F176" s="15" t="s">
        <v>145</v>
      </c>
      <c r="G176" t="str">
        <f t="shared" si="16"/>
        <v>36288.472</v>
      </c>
      <c r="H176" s="32">
        <f t="shared" si="17"/>
        <v>1532</v>
      </c>
      <c r="I176" s="65" t="s">
        <v>695</v>
      </c>
      <c r="J176" s="66" t="s">
        <v>696</v>
      </c>
      <c r="K176" s="65">
        <v>1532</v>
      </c>
      <c r="L176" s="65" t="s">
        <v>292</v>
      </c>
      <c r="M176" s="66" t="s">
        <v>149</v>
      </c>
      <c r="N176" s="66"/>
      <c r="O176" s="67" t="s">
        <v>678</v>
      </c>
      <c r="P176" s="68" t="s">
        <v>70</v>
      </c>
    </row>
    <row r="177" spans="1:16" ht="12.75" customHeight="1" x14ac:dyDescent="0.2">
      <c r="A177" s="32" t="str">
        <f t="shared" si="12"/>
        <v>BAVM 13 </v>
      </c>
      <c r="B177" s="15" t="str">
        <f t="shared" si="13"/>
        <v>I</v>
      </c>
      <c r="C177" s="32">
        <f t="shared" si="14"/>
        <v>36288.472000000002</v>
      </c>
      <c r="D177" t="str">
        <f t="shared" si="15"/>
        <v>vis</v>
      </c>
      <c r="E177">
        <f>VLOOKUP(C177,Active!C$21:E$968,3,FALSE)</f>
        <v>-9530.0497185001041</v>
      </c>
      <c r="F177" s="15" t="s">
        <v>145</v>
      </c>
      <c r="G177" t="str">
        <f t="shared" si="16"/>
        <v>36288.472</v>
      </c>
      <c r="H177" s="32">
        <f t="shared" si="17"/>
        <v>1532</v>
      </c>
      <c r="I177" s="65" t="s">
        <v>695</v>
      </c>
      <c r="J177" s="66" t="s">
        <v>696</v>
      </c>
      <c r="K177" s="65">
        <v>1532</v>
      </c>
      <c r="L177" s="65" t="s">
        <v>292</v>
      </c>
      <c r="M177" s="66" t="s">
        <v>149</v>
      </c>
      <c r="N177" s="66"/>
      <c r="O177" s="67" t="s">
        <v>697</v>
      </c>
      <c r="P177" s="68" t="s">
        <v>70</v>
      </c>
    </row>
    <row r="178" spans="1:16" ht="12.75" customHeight="1" x14ac:dyDescent="0.2">
      <c r="A178" s="32" t="str">
        <f t="shared" si="12"/>
        <v>BAVM 13 </v>
      </c>
      <c r="B178" s="15" t="str">
        <f t="shared" si="13"/>
        <v>I</v>
      </c>
      <c r="C178" s="32">
        <f t="shared" si="14"/>
        <v>36288.474999999999</v>
      </c>
      <c r="D178" t="str">
        <f t="shared" si="15"/>
        <v>vis</v>
      </c>
      <c r="E178">
        <f>VLOOKUP(C178,Active!C$21:E$968,3,FALSE)</f>
        <v>-9530.0479549741267</v>
      </c>
      <c r="F178" s="15" t="s">
        <v>145</v>
      </c>
      <c r="G178" t="str">
        <f t="shared" si="16"/>
        <v>36288.475</v>
      </c>
      <c r="H178" s="32">
        <f t="shared" si="17"/>
        <v>1532</v>
      </c>
      <c r="I178" s="65" t="s">
        <v>698</v>
      </c>
      <c r="J178" s="66" t="s">
        <v>699</v>
      </c>
      <c r="K178" s="65">
        <v>1532</v>
      </c>
      <c r="L178" s="65" t="s">
        <v>192</v>
      </c>
      <c r="M178" s="66" t="s">
        <v>149</v>
      </c>
      <c r="N178" s="66"/>
      <c r="O178" s="67" t="s">
        <v>670</v>
      </c>
      <c r="P178" s="68" t="s">
        <v>70</v>
      </c>
    </row>
    <row r="179" spans="1:16" ht="12.75" customHeight="1" x14ac:dyDescent="0.2">
      <c r="A179" s="32" t="str">
        <f t="shared" si="12"/>
        <v>BAVM 13 </v>
      </c>
      <c r="B179" s="15" t="str">
        <f t="shared" si="13"/>
        <v>I</v>
      </c>
      <c r="C179" s="32">
        <f t="shared" si="14"/>
        <v>36453.491999999998</v>
      </c>
      <c r="D179" t="str">
        <f t="shared" si="15"/>
        <v>vis</v>
      </c>
      <c r="E179">
        <f>VLOOKUP(C179,Active!C$21:E$968,3,FALSE)</f>
        <v>-9433.0440327747801</v>
      </c>
      <c r="F179" s="15" t="s">
        <v>145</v>
      </c>
      <c r="G179" t="str">
        <f t="shared" si="16"/>
        <v>36453.492</v>
      </c>
      <c r="H179" s="32">
        <f t="shared" si="17"/>
        <v>1629</v>
      </c>
      <c r="I179" s="65" t="s">
        <v>700</v>
      </c>
      <c r="J179" s="66" t="s">
        <v>701</v>
      </c>
      <c r="K179" s="65">
        <v>1629</v>
      </c>
      <c r="L179" s="65" t="s">
        <v>581</v>
      </c>
      <c r="M179" s="66" t="s">
        <v>149</v>
      </c>
      <c r="N179" s="66"/>
      <c r="O179" s="67" t="s">
        <v>678</v>
      </c>
      <c r="P179" s="68" t="s">
        <v>70</v>
      </c>
    </row>
    <row r="180" spans="1:16" ht="12.75" customHeight="1" x14ac:dyDescent="0.2">
      <c r="A180" s="32" t="str">
        <f t="shared" si="12"/>
        <v>BAVM 13 </v>
      </c>
      <c r="B180" s="15" t="str">
        <f t="shared" si="13"/>
        <v>I</v>
      </c>
      <c r="C180" s="32">
        <f t="shared" si="14"/>
        <v>36453.495999999999</v>
      </c>
      <c r="D180" t="str">
        <f t="shared" si="15"/>
        <v>vis</v>
      </c>
      <c r="E180">
        <f>VLOOKUP(C180,Active!C$21:E$968,3,FALSE)</f>
        <v>-9433.0416814068067</v>
      </c>
      <c r="F180" s="15" t="s">
        <v>145</v>
      </c>
      <c r="G180" t="str">
        <f t="shared" si="16"/>
        <v>36453.496</v>
      </c>
      <c r="H180" s="32">
        <f t="shared" si="17"/>
        <v>1629</v>
      </c>
      <c r="I180" s="65" t="s">
        <v>702</v>
      </c>
      <c r="J180" s="66" t="s">
        <v>703</v>
      </c>
      <c r="K180" s="65">
        <v>1629</v>
      </c>
      <c r="L180" s="65" t="s">
        <v>199</v>
      </c>
      <c r="M180" s="66" t="s">
        <v>149</v>
      </c>
      <c r="N180" s="66"/>
      <c r="O180" s="67" t="s">
        <v>697</v>
      </c>
      <c r="P180" s="68" t="s">
        <v>70</v>
      </c>
    </row>
    <row r="181" spans="1:16" ht="12.75" customHeight="1" x14ac:dyDescent="0.2">
      <c r="A181" s="32" t="str">
        <f t="shared" si="12"/>
        <v>BAVM 13 </v>
      </c>
      <c r="B181" s="15" t="str">
        <f t="shared" si="13"/>
        <v>I</v>
      </c>
      <c r="C181" s="32">
        <f t="shared" si="14"/>
        <v>36482.379999999997</v>
      </c>
      <c r="D181" t="str">
        <f t="shared" si="15"/>
        <v>vis</v>
      </c>
      <c r="E181">
        <f>VLOOKUP(C181,Active!C$21:E$968,3,FALSE)</f>
        <v>-9416.0624532739112</v>
      </c>
      <c r="F181" s="15" t="s">
        <v>145</v>
      </c>
      <c r="G181" t="str">
        <f t="shared" si="16"/>
        <v>36482.380</v>
      </c>
      <c r="H181" s="32">
        <f t="shared" si="17"/>
        <v>1646</v>
      </c>
      <c r="I181" s="65" t="s">
        <v>704</v>
      </c>
      <c r="J181" s="66" t="s">
        <v>705</v>
      </c>
      <c r="K181" s="65">
        <v>1646</v>
      </c>
      <c r="L181" s="65" t="s">
        <v>287</v>
      </c>
      <c r="M181" s="66" t="s">
        <v>149</v>
      </c>
      <c r="N181" s="66"/>
      <c r="O181" s="67" t="s">
        <v>678</v>
      </c>
      <c r="P181" s="68" t="s">
        <v>70</v>
      </c>
    </row>
    <row r="182" spans="1:16" ht="12.75" customHeight="1" x14ac:dyDescent="0.2">
      <c r="A182" s="32" t="str">
        <f t="shared" si="12"/>
        <v>BAVM 13 </v>
      </c>
      <c r="B182" s="15" t="str">
        <f t="shared" si="13"/>
        <v>I</v>
      </c>
      <c r="C182" s="32">
        <f t="shared" si="14"/>
        <v>36841.366000000002</v>
      </c>
      <c r="D182" t="str">
        <f t="shared" si="15"/>
        <v>vis</v>
      </c>
      <c r="E182">
        <f>VLOOKUP(C182,Active!C$21:E$968,3,FALSE)</f>
        <v>-9205.0354074867791</v>
      </c>
      <c r="F182" s="15" t="str">
        <f>LEFT(M182,1)</f>
        <v>V</v>
      </c>
      <c r="G182" t="str">
        <f t="shared" si="16"/>
        <v>36841.366</v>
      </c>
      <c r="H182" s="32">
        <f t="shared" si="17"/>
        <v>1857</v>
      </c>
      <c r="I182" s="65" t="s">
        <v>706</v>
      </c>
      <c r="J182" s="66" t="s">
        <v>707</v>
      </c>
      <c r="K182" s="65">
        <v>1857</v>
      </c>
      <c r="L182" s="65" t="s">
        <v>248</v>
      </c>
      <c r="M182" s="66" t="s">
        <v>149</v>
      </c>
      <c r="N182" s="66"/>
      <c r="O182" s="67" t="s">
        <v>670</v>
      </c>
      <c r="P182" s="68" t="s">
        <v>70</v>
      </c>
    </row>
    <row r="183" spans="1:16" ht="12.75" customHeight="1" x14ac:dyDescent="0.2">
      <c r="A183" s="32" t="str">
        <f t="shared" si="12"/>
        <v>BAVM 15 </v>
      </c>
      <c r="B183" s="15" t="str">
        <f t="shared" si="13"/>
        <v>I</v>
      </c>
      <c r="C183" s="32">
        <f t="shared" si="14"/>
        <v>37933.51</v>
      </c>
      <c r="D183" t="str">
        <f t="shared" si="15"/>
        <v>vis</v>
      </c>
      <c r="E183">
        <f>VLOOKUP(C183,Active!C$21:E$968,3,FALSE)</f>
        <v>-8563.0273016159663</v>
      </c>
      <c r="F183" s="15" t="str">
        <f>LEFT(M183,1)</f>
        <v>V</v>
      </c>
      <c r="G183" t="str">
        <f t="shared" si="16"/>
        <v>37933.510</v>
      </c>
      <c r="H183" s="32">
        <f t="shared" si="17"/>
        <v>2499</v>
      </c>
      <c r="I183" s="65" t="s">
        <v>708</v>
      </c>
      <c r="J183" s="66" t="s">
        <v>709</v>
      </c>
      <c r="K183" s="65">
        <v>2499</v>
      </c>
      <c r="L183" s="65" t="s">
        <v>710</v>
      </c>
      <c r="M183" s="66" t="s">
        <v>149</v>
      </c>
      <c r="N183" s="66"/>
      <c r="O183" s="67" t="s">
        <v>711</v>
      </c>
      <c r="P183" s="68" t="s">
        <v>71</v>
      </c>
    </row>
    <row r="184" spans="1:16" ht="12.75" customHeight="1" x14ac:dyDescent="0.2">
      <c r="A184" s="32" t="str">
        <f t="shared" si="12"/>
        <v>BAVM 18 </v>
      </c>
      <c r="B184" s="15" t="str">
        <f t="shared" si="13"/>
        <v>I</v>
      </c>
      <c r="C184" s="32">
        <f t="shared" si="14"/>
        <v>38935.47</v>
      </c>
      <c r="D184" t="str">
        <f t="shared" si="15"/>
        <v>vis</v>
      </c>
      <c r="E184">
        <f>VLOOKUP(C184,Active!C$21:E$968,3,FALSE)</f>
        <v>-7974.03313806398</v>
      </c>
      <c r="F184" s="15" t="s">
        <v>145</v>
      </c>
      <c r="G184" t="str">
        <f t="shared" si="16"/>
        <v>38935.470</v>
      </c>
      <c r="H184" s="32">
        <f t="shared" si="17"/>
        <v>3088</v>
      </c>
      <c r="I184" s="65" t="s">
        <v>712</v>
      </c>
      <c r="J184" s="66" t="s">
        <v>713</v>
      </c>
      <c r="K184" s="65">
        <v>3088</v>
      </c>
      <c r="L184" s="65" t="s">
        <v>223</v>
      </c>
      <c r="M184" s="66" t="s">
        <v>149</v>
      </c>
      <c r="N184" s="66"/>
      <c r="O184" s="67" t="s">
        <v>280</v>
      </c>
      <c r="P184" s="68" t="s">
        <v>72</v>
      </c>
    </row>
    <row r="185" spans="1:16" ht="12.75" customHeight="1" x14ac:dyDescent="0.2">
      <c r="A185" s="32" t="str">
        <f t="shared" si="12"/>
        <v>BAVM 18 </v>
      </c>
      <c r="B185" s="15" t="str">
        <f t="shared" si="13"/>
        <v>I</v>
      </c>
      <c r="C185" s="32">
        <f t="shared" si="14"/>
        <v>38935.476000000002</v>
      </c>
      <c r="D185" t="str">
        <f t="shared" si="15"/>
        <v>vis</v>
      </c>
      <c r="E185">
        <f>VLOOKUP(C185,Active!C$21:E$968,3,FALSE)</f>
        <v>-7974.0296110120198</v>
      </c>
      <c r="F185" s="15" t="s">
        <v>145</v>
      </c>
      <c r="G185" t="str">
        <f t="shared" si="16"/>
        <v>38935.476</v>
      </c>
      <c r="H185" s="32">
        <f t="shared" si="17"/>
        <v>3088</v>
      </c>
      <c r="I185" s="65" t="s">
        <v>714</v>
      </c>
      <c r="J185" s="66" t="s">
        <v>715</v>
      </c>
      <c r="K185" s="65">
        <v>3088</v>
      </c>
      <c r="L185" s="65" t="s">
        <v>264</v>
      </c>
      <c r="M185" s="66" t="s">
        <v>149</v>
      </c>
      <c r="N185" s="66"/>
      <c r="O185" s="67" t="s">
        <v>716</v>
      </c>
      <c r="P185" s="68" t="s">
        <v>72</v>
      </c>
    </row>
    <row r="186" spans="1:16" ht="12.75" customHeight="1" x14ac:dyDescent="0.2">
      <c r="A186" s="32" t="str">
        <f t="shared" si="12"/>
        <v>BAVM 18 </v>
      </c>
      <c r="B186" s="15" t="str">
        <f t="shared" si="13"/>
        <v>I</v>
      </c>
      <c r="C186" s="32">
        <f t="shared" si="14"/>
        <v>38952.487000000001</v>
      </c>
      <c r="D186" t="str">
        <f t="shared" si="15"/>
        <v>vis</v>
      </c>
      <c r="E186">
        <f>VLOOKUP(C186,Active!C$21:E$968,3,FALSE)</f>
        <v>-7964.0298308649262</v>
      </c>
      <c r="F186" s="15" t="s">
        <v>145</v>
      </c>
      <c r="G186" t="str">
        <f t="shared" si="16"/>
        <v>38952.487</v>
      </c>
      <c r="H186" s="32">
        <f t="shared" si="17"/>
        <v>3098</v>
      </c>
      <c r="I186" s="65" t="s">
        <v>717</v>
      </c>
      <c r="J186" s="66" t="s">
        <v>718</v>
      </c>
      <c r="K186" s="65">
        <v>3098</v>
      </c>
      <c r="L186" s="65" t="s">
        <v>264</v>
      </c>
      <c r="M186" s="66" t="s">
        <v>149</v>
      </c>
      <c r="N186" s="66"/>
      <c r="O186" s="67" t="s">
        <v>280</v>
      </c>
      <c r="P186" s="68" t="s">
        <v>72</v>
      </c>
    </row>
    <row r="187" spans="1:16" ht="12.75" customHeight="1" x14ac:dyDescent="0.2">
      <c r="A187" s="32" t="str">
        <f t="shared" si="12"/>
        <v>BAVM 18 </v>
      </c>
      <c r="B187" s="15" t="str">
        <f t="shared" si="13"/>
        <v>I</v>
      </c>
      <c r="C187" s="32">
        <f t="shared" si="14"/>
        <v>39015.442999999999</v>
      </c>
      <c r="D187" t="str">
        <f t="shared" si="15"/>
        <v>vis</v>
      </c>
      <c r="E187">
        <f>VLOOKUP(C187,Active!C$21:E$968,3,FALSE)</f>
        <v>-7927.0216503381807</v>
      </c>
      <c r="F187" s="15" t="s">
        <v>145</v>
      </c>
      <c r="G187" t="str">
        <f t="shared" si="16"/>
        <v>39015.443</v>
      </c>
      <c r="H187" s="32">
        <f t="shared" si="17"/>
        <v>3135</v>
      </c>
      <c r="I187" s="65" t="s">
        <v>719</v>
      </c>
      <c r="J187" s="66" t="s">
        <v>720</v>
      </c>
      <c r="K187" s="65">
        <v>3135</v>
      </c>
      <c r="L187" s="65" t="s">
        <v>594</v>
      </c>
      <c r="M187" s="66" t="s">
        <v>149</v>
      </c>
      <c r="N187" s="66"/>
      <c r="O187" s="67" t="s">
        <v>280</v>
      </c>
      <c r="P187" s="68" t="s">
        <v>72</v>
      </c>
    </row>
    <row r="188" spans="1:16" ht="12.75" customHeight="1" x14ac:dyDescent="0.2">
      <c r="A188" s="32" t="str">
        <f t="shared" si="12"/>
        <v>BAVM 18 </v>
      </c>
      <c r="B188" s="15" t="str">
        <f t="shared" si="13"/>
        <v>I</v>
      </c>
      <c r="C188" s="32">
        <f t="shared" si="14"/>
        <v>39027.357000000004</v>
      </c>
      <c r="D188" t="str">
        <f t="shared" si="15"/>
        <v>vis</v>
      </c>
      <c r="E188">
        <f>VLOOKUP(C188,Active!C$21:E$968,3,FALSE)</f>
        <v>-7920.0181008306545</v>
      </c>
      <c r="F188" s="15" t="s">
        <v>145</v>
      </c>
      <c r="G188" t="str">
        <f t="shared" si="16"/>
        <v>39027.357</v>
      </c>
      <c r="H188" s="32">
        <f t="shared" si="17"/>
        <v>3142</v>
      </c>
      <c r="I188" s="65" t="s">
        <v>721</v>
      </c>
      <c r="J188" s="66" t="s">
        <v>722</v>
      </c>
      <c r="K188" s="65">
        <v>3142</v>
      </c>
      <c r="L188" s="65" t="s">
        <v>591</v>
      </c>
      <c r="M188" s="66" t="s">
        <v>149</v>
      </c>
      <c r="N188" s="66"/>
      <c r="O188" s="67" t="s">
        <v>280</v>
      </c>
      <c r="P188" s="68" t="s">
        <v>72</v>
      </c>
    </row>
    <row r="189" spans="1:16" x14ac:dyDescent="0.2">
      <c r="A189" s="32" t="str">
        <f t="shared" si="12"/>
        <v>BAVM 26 </v>
      </c>
      <c r="B189" s="15" t="str">
        <f t="shared" si="13"/>
        <v>I</v>
      </c>
      <c r="C189" s="32">
        <f t="shared" si="14"/>
        <v>40483.517</v>
      </c>
      <c r="D189" t="str">
        <f t="shared" si="15"/>
        <v>vis</v>
      </c>
      <c r="E189">
        <f>VLOOKUP(C189,Active!C$21:E$968,3,FALSE)</f>
        <v>-7064.0261039466895</v>
      </c>
      <c r="F189" s="15" t="s">
        <v>145</v>
      </c>
      <c r="G189" t="str">
        <f t="shared" si="16"/>
        <v>40483.517</v>
      </c>
      <c r="H189" s="32">
        <f t="shared" si="17"/>
        <v>3998</v>
      </c>
      <c r="I189" s="65" t="s">
        <v>723</v>
      </c>
      <c r="J189" s="66" t="s">
        <v>724</v>
      </c>
      <c r="K189" s="65">
        <v>3998</v>
      </c>
      <c r="L189" s="65" t="s">
        <v>725</v>
      </c>
      <c r="M189" s="66" t="s">
        <v>149</v>
      </c>
      <c r="N189" s="66"/>
      <c r="O189" s="67" t="s">
        <v>726</v>
      </c>
      <c r="P189" s="68" t="s">
        <v>74</v>
      </c>
    </row>
    <row r="190" spans="1:16" x14ac:dyDescent="0.2">
      <c r="A190" s="32" t="str">
        <f t="shared" si="12"/>
        <v> ORI 121 </v>
      </c>
      <c r="B190" s="15" t="str">
        <f t="shared" si="13"/>
        <v>I</v>
      </c>
      <c r="C190" s="32">
        <f t="shared" si="14"/>
        <v>40837.366999999998</v>
      </c>
      <c r="D190" t="str">
        <f t="shared" si="15"/>
        <v>vis</v>
      </c>
      <c r="E190">
        <f>VLOOKUP(C190,Active!C$21:E$968,3,FALSE)</f>
        <v>-6856.0182146368679</v>
      </c>
      <c r="F190" s="15" t="s">
        <v>145</v>
      </c>
      <c r="G190" t="str">
        <f t="shared" si="16"/>
        <v>40837.367</v>
      </c>
      <c r="H190" s="32">
        <f t="shared" si="17"/>
        <v>4206</v>
      </c>
      <c r="I190" s="65" t="s">
        <v>727</v>
      </c>
      <c r="J190" s="66" t="s">
        <v>728</v>
      </c>
      <c r="K190" s="65">
        <v>4206</v>
      </c>
      <c r="L190" s="65" t="s">
        <v>729</v>
      </c>
      <c r="M190" s="66" t="s">
        <v>149</v>
      </c>
      <c r="N190" s="66"/>
      <c r="O190" s="67" t="s">
        <v>177</v>
      </c>
      <c r="P190" s="67" t="s">
        <v>77</v>
      </c>
    </row>
    <row r="191" spans="1:16" x14ac:dyDescent="0.2">
      <c r="A191" s="32" t="str">
        <f t="shared" si="12"/>
        <v>BAVM 25 </v>
      </c>
      <c r="B191" s="15" t="str">
        <f t="shared" si="13"/>
        <v>I</v>
      </c>
      <c r="C191" s="32">
        <f t="shared" si="14"/>
        <v>40837.377</v>
      </c>
      <c r="D191" t="str">
        <f t="shared" si="15"/>
        <v>vis</v>
      </c>
      <c r="E191">
        <f>VLOOKUP(C191,Active!C$21:E$968,3,FALSE)</f>
        <v>-6856.0123362169343</v>
      </c>
      <c r="F191" s="15" t="s">
        <v>145</v>
      </c>
      <c r="G191" t="str">
        <f t="shared" si="16"/>
        <v>40837.377</v>
      </c>
      <c r="H191" s="32">
        <f t="shared" si="17"/>
        <v>4206</v>
      </c>
      <c r="I191" s="65" t="s">
        <v>730</v>
      </c>
      <c r="J191" s="66" t="s">
        <v>731</v>
      </c>
      <c r="K191" s="65">
        <v>4206</v>
      </c>
      <c r="L191" s="65" t="s">
        <v>211</v>
      </c>
      <c r="M191" s="66" t="s">
        <v>149</v>
      </c>
      <c r="N191" s="66"/>
      <c r="O191" s="67" t="s">
        <v>295</v>
      </c>
      <c r="P191" s="68" t="s">
        <v>78</v>
      </c>
    </row>
    <row r="192" spans="1:16" x14ac:dyDescent="0.2">
      <c r="A192" s="32" t="str">
        <f t="shared" si="12"/>
        <v>BAVM 25 </v>
      </c>
      <c r="B192" s="15" t="str">
        <f t="shared" si="13"/>
        <v>I</v>
      </c>
      <c r="C192" s="32">
        <f t="shared" si="14"/>
        <v>40837.383000000002</v>
      </c>
      <c r="D192" t="str">
        <f t="shared" si="15"/>
        <v>vis</v>
      </c>
      <c r="E192">
        <f>VLOOKUP(C192,Active!C$21:E$968,3,FALSE)</f>
        <v>-6856.0088091649741</v>
      </c>
      <c r="F192" s="15" t="s">
        <v>145</v>
      </c>
      <c r="G192" t="str">
        <f t="shared" si="16"/>
        <v>40837.383</v>
      </c>
      <c r="H192" s="32">
        <f t="shared" si="17"/>
        <v>4206</v>
      </c>
      <c r="I192" s="65" t="s">
        <v>732</v>
      </c>
      <c r="J192" s="66" t="s">
        <v>733</v>
      </c>
      <c r="K192" s="65">
        <v>4206</v>
      </c>
      <c r="L192" s="65" t="s">
        <v>594</v>
      </c>
      <c r="M192" s="66" t="s">
        <v>149</v>
      </c>
      <c r="N192" s="66"/>
      <c r="O192" s="67" t="s">
        <v>280</v>
      </c>
      <c r="P192" s="68" t="s">
        <v>78</v>
      </c>
    </row>
    <row r="193" spans="1:16" x14ac:dyDescent="0.2">
      <c r="A193" s="32" t="str">
        <f t="shared" si="12"/>
        <v>BAVM 25 </v>
      </c>
      <c r="B193" s="15" t="str">
        <f t="shared" si="13"/>
        <v>I</v>
      </c>
      <c r="C193" s="32">
        <f t="shared" si="14"/>
        <v>40951.358</v>
      </c>
      <c r="D193" t="str">
        <f t="shared" si="15"/>
        <v>vis</v>
      </c>
      <c r="E193">
        <f>VLOOKUP(C193,Active!C$21:E$968,3,FALSE)</f>
        <v>-6789.0095179848504</v>
      </c>
      <c r="F193" s="15" t="s">
        <v>145</v>
      </c>
      <c r="G193" t="str">
        <f t="shared" si="16"/>
        <v>40951.358</v>
      </c>
      <c r="H193" s="32">
        <f t="shared" si="17"/>
        <v>4273</v>
      </c>
      <c r="I193" s="65" t="s">
        <v>734</v>
      </c>
      <c r="J193" s="66" t="s">
        <v>735</v>
      </c>
      <c r="K193" s="65">
        <v>4273</v>
      </c>
      <c r="L193" s="65" t="s">
        <v>160</v>
      </c>
      <c r="M193" s="66" t="s">
        <v>149</v>
      </c>
      <c r="N193" s="66"/>
      <c r="O193" s="67" t="s">
        <v>736</v>
      </c>
      <c r="P193" s="68" t="s">
        <v>78</v>
      </c>
    </row>
    <row r="194" spans="1:16" x14ac:dyDescent="0.2">
      <c r="A194" s="32" t="str">
        <f t="shared" si="12"/>
        <v> VSSC 68.36 </v>
      </c>
      <c r="B194" s="15" t="str">
        <f t="shared" si="13"/>
        <v>I</v>
      </c>
      <c r="C194" s="32">
        <f t="shared" si="14"/>
        <v>46114.341</v>
      </c>
      <c r="D194" t="str">
        <f t="shared" si="15"/>
        <v>vis</v>
      </c>
      <c r="E194">
        <f>VLOOKUP(C194,Active!C$21:E$968,3,FALSE)</f>
        <v>-3753.9913001736372</v>
      </c>
      <c r="F194" s="15" t="s">
        <v>145</v>
      </c>
      <c r="G194" t="str">
        <f t="shared" si="16"/>
        <v>46114.341</v>
      </c>
      <c r="H194" s="32">
        <f t="shared" si="17"/>
        <v>7308</v>
      </c>
      <c r="I194" s="65" t="s">
        <v>737</v>
      </c>
      <c r="J194" s="66" t="s">
        <v>738</v>
      </c>
      <c r="K194" s="65">
        <v>7308</v>
      </c>
      <c r="L194" s="65" t="s">
        <v>329</v>
      </c>
      <c r="M194" s="66" t="s">
        <v>149</v>
      </c>
      <c r="N194" s="66"/>
      <c r="O194" s="67" t="s">
        <v>257</v>
      </c>
      <c r="P194" s="67" t="s">
        <v>96</v>
      </c>
    </row>
    <row r="195" spans="1:16" x14ac:dyDescent="0.2">
      <c r="A195" s="32" t="str">
        <f t="shared" si="12"/>
        <v> VSSC 68.36 </v>
      </c>
      <c r="B195" s="15" t="str">
        <f t="shared" si="13"/>
        <v>I</v>
      </c>
      <c r="C195" s="32">
        <f t="shared" si="14"/>
        <v>46136.442000000003</v>
      </c>
      <c r="D195" t="str">
        <f t="shared" si="15"/>
        <v>vis</v>
      </c>
      <c r="E195">
        <f>VLOOKUP(C195,Active!C$21:E$968,3,FALSE)</f>
        <v>-3740.999404280923</v>
      </c>
      <c r="F195" s="15" t="s">
        <v>145</v>
      </c>
      <c r="G195" t="str">
        <f t="shared" si="16"/>
        <v>46136.442</v>
      </c>
      <c r="H195" s="32">
        <f t="shared" si="17"/>
        <v>7321</v>
      </c>
      <c r="I195" s="65" t="s">
        <v>739</v>
      </c>
      <c r="J195" s="66" t="s">
        <v>740</v>
      </c>
      <c r="K195" s="65">
        <v>7321</v>
      </c>
      <c r="L195" s="65" t="s">
        <v>270</v>
      </c>
      <c r="M195" s="66" t="s">
        <v>149</v>
      </c>
      <c r="N195" s="66"/>
      <c r="O195" s="67" t="s">
        <v>741</v>
      </c>
      <c r="P195" s="67" t="s">
        <v>96</v>
      </c>
    </row>
    <row r="196" spans="1:16" x14ac:dyDescent="0.2">
      <c r="A196" s="32" t="str">
        <f t="shared" si="12"/>
        <v> BRNO 32 </v>
      </c>
      <c r="B196" s="15" t="str">
        <f t="shared" si="13"/>
        <v>I</v>
      </c>
      <c r="C196" s="32">
        <f t="shared" si="14"/>
        <v>49416.252999999997</v>
      </c>
      <c r="D196" t="str">
        <f t="shared" si="15"/>
        <v>vis</v>
      </c>
      <c r="E196">
        <f>VLOOKUP(C196,Active!C$21:E$968,3,FALSE)</f>
        <v>-1812.9887685733108</v>
      </c>
      <c r="F196" s="15" t="s">
        <v>145</v>
      </c>
      <c r="G196" t="str">
        <f t="shared" si="16"/>
        <v>49416.2530</v>
      </c>
      <c r="H196" s="32">
        <f t="shared" si="17"/>
        <v>9249</v>
      </c>
      <c r="I196" s="65" t="s">
        <v>742</v>
      </c>
      <c r="J196" s="66" t="s">
        <v>743</v>
      </c>
      <c r="K196" s="65">
        <v>9249</v>
      </c>
      <c r="L196" s="65" t="s">
        <v>744</v>
      </c>
      <c r="M196" s="66" t="s">
        <v>149</v>
      </c>
      <c r="N196" s="66"/>
      <c r="O196" s="67" t="s">
        <v>362</v>
      </c>
      <c r="P196" s="67" t="s">
        <v>101</v>
      </c>
    </row>
    <row r="197" spans="1:16" x14ac:dyDescent="0.2">
      <c r="A197" s="32" t="str">
        <f t="shared" si="12"/>
        <v> BRNO 31 </v>
      </c>
      <c r="B197" s="15" t="str">
        <f t="shared" si="13"/>
        <v>I</v>
      </c>
      <c r="C197" s="32">
        <f t="shared" si="14"/>
        <v>49545.512000000002</v>
      </c>
      <c r="D197" t="str">
        <f t="shared" si="15"/>
        <v>vis</v>
      </c>
      <c r="E197">
        <f>VLOOKUP(C197,Active!C$21:E$968,3,FALSE)</f>
        <v>-1737.004900368423</v>
      </c>
      <c r="F197" s="15" t="s">
        <v>145</v>
      </c>
      <c r="G197" t="str">
        <f t="shared" si="16"/>
        <v>49545.512</v>
      </c>
      <c r="H197" s="32">
        <f t="shared" si="17"/>
        <v>9325</v>
      </c>
      <c r="I197" s="65" t="s">
        <v>745</v>
      </c>
      <c r="J197" s="66" t="s">
        <v>746</v>
      </c>
      <c r="K197" s="65">
        <v>9325</v>
      </c>
      <c r="L197" s="65" t="s">
        <v>437</v>
      </c>
      <c r="M197" s="66" t="s">
        <v>149</v>
      </c>
      <c r="N197" s="66"/>
      <c r="O197" s="67" t="s">
        <v>747</v>
      </c>
      <c r="P197" s="67" t="s">
        <v>102</v>
      </c>
    </row>
    <row r="198" spans="1:16" x14ac:dyDescent="0.2">
      <c r="A198" s="32" t="str">
        <f t="shared" si="12"/>
        <v> BRNO 32 </v>
      </c>
      <c r="B198" s="15" t="str">
        <f t="shared" si="13"/>
        <v>I</v>
      </c>
      <c r="C198" s="32">
        <f t="shared" si="14"/>
        <v>49933.387999999999</v>
      </c>
      <c r="D198" t="str">
        <f t="shared" si="15"/>
        <v>vis</v>
      </c>
      <c r="E198">
        <f>VLOOKUP(C198,Active!C$21:E$968,3,FALSE)</f>
        <v>-1508.9950993964401</v>
      </c>
      <c r="F198" s="15" t="s">
        <v>145</v>
      </c>
      <c r="G198" t="str">
        <f t="shared" si="16"/>
        <v>49933.3880</v>
      </c>
      <c r="H198" s="32">
        <f t="shared" si="17"/>
        <v>9553</v>
      </c>
      <c r="I198" s="65" t="s">
        <v>748</v>
      </c>
      <c r="J198" s="66" t="s">
        <v>749</v>
      </c>
      <c r="K198" s="65">
        <v>9553</v>
      </c>
      <c r="L198" s="65" t="s">
        <v>750</v>
      </c>
      <c r="M198" s="66" t="s">
        <v>149</v>
      </c>
      <c r="N198" s="66"/>
      <c r="O198" s="67" t="s">
        <v>358</v>
      </c>
      <c r="P198" s="67" t="s">
        <v>101</v>
      </c>
    </row>
    <row r="199" spans="1:16" x14ac:dyDescent="0.2">
      <c r="A199" s="32" t="str">
        <f t="shared" si="12"/>
        <v> BRNO 32 </v>
      </c>
      <c r="B199" s="15" t="str">
        <f t="shared" si="13"/>
        <v>I</v>
      </c>
      <c r="C199" s="32">
        <f t="shared" si="14"/>
        <v>49933.404999999999</v>
      </c>
      <c r="D199" t="str">
        <f t="shared" si="15"/>
        <v>vis</v>
      </c>
      <c r="E199">
        <f>VLOOKUP(C199,Active!C$21:E$968,3,FALSE)</f>
        <v>-1508.9851060825551</v>
      </c>
      <c r="F199" s="15" t="s">
        <v>145</v>
      </c>
      <c r="G199" t="str">
        <f t="shared" si="16"/>
        <v>49933.4050</v>
      </c>
      <c r="H199" s="32">
        <f t="shared" si="17"/>
        <v>9553</v>
      </c>
      <c r="I199" s="65" t="s">
        <v>751</v>
      </c>
      <c r="J199" s="66" t="s">
        <v>752</v>
      </c>
      <c r="K199" s="65">
        <v>9553</v>
      </c>
      <c r="L199" s="65" t="s">
        <v>744</v>
      </c>
      <c r="M199" s="66" t="s">
        <v>149</v>
      </c>
      <c r="N199" s="66"/>
      <c r="O199" s="67" t="s">
        <v>362</v>
      </c>
      <c r="P199" s="67" t="s">
        <v>101</v>
      </c>
    </row>
    <row r="200" spans="1:16" x14ac:dyDescent="0.2">
      <c r="A200" s="32" t="str">
        <f t="shared" si="12"/>
        <v> BRNO 32 </v>
      </c>
      <c r="B200" s="15" t="str">
        <f t="shared" si="13"/>
        <v>I</v>
      </c>
      <c r="C200" s="32">
        <f t="shared" si="14"/>
        <v>49977.635000000002</v>
      </c>
      <c r="D200" t="str">
        <f t="shared" si="15"/>
        <v>vis</v>
      </c>
      <c r="E200">
        <f>VLOOKUP(C200,Active!C$21:E$968,3,FALSE)</f>
        <v>-1482.9848547213169</v>
      </c>
      <c r="F200" s="15" t="s">
        <v>145</v>
      </c>
      <c r="G200" t="str">
        <f t="shared" si="16"/>
        <v>49977.6350</v>
      </c>
      <c r="H200" s="32">
        <f t="shared" si="17"/>
        <v>9579</v>
      </c>
      <c r="I200" s="65" t="s">
        <v>753</v>
      </c>
      <c r="J200" s="66" t="s">
        <v>754</v>
      </c>
      <c r="K200" s="65">
        <v>9579</v>
      </c>
      <c r="L200" s="65" t="s">
        <v>755</v>
      </c>
      <c r="M200" s="66" t="s">
        <v>149</v>
      </c>
      <c r="N200" s="66"/>
      <c r="O200" s="67" t="s">
        <v>362</v>
      </c>
      <c r="P200" s="67" t="s">
        <v>101</v>
      </c>
    </row>
    <row r="201" spans="1:16" x14ac:dyDescent="0.2">
      <c r="A201" s="32" t="str">
        <f t="shared" si="12"/>
        <v> AOEB 8 </v>
      </c>
      <c r="B201" s="15" t="str">
        <f t="shared" si="13"/>
        <v>I</v>
      </c>
      <c r="C201" s="32">
        <f t="shared" si="14"/>
        <v>50151.123</v>
      </c>
      <c r="D201" t="str">
        <f t="shared" si="15"/>
        <v>vis</v>
      </c>
      <c r="E201">
        <f>VLOOKUP(C201,Active!C$21:E$968,3,FALSE)</f>
        <v>-1381.0013229971908</v>
      </c>
      <c r="F201" s="15" t="s">
        <v>145</v>
      </c>
      <c r="G201" t="str">
        <f t="shared" si="16"/>
        <v>50151.123</v>
      </c>
      <c r="H201" s="32">
        <f t="shared" si="17"/>
        <v>9681</v>
      </c>
      <c r="I201" s="65" t="s">
        <v>756</v>
      </c>
      <c r="J201" s="66" t="s">
        <v>757</v>
      </c>
      <c r="K201" s="65">
        <v>9681</v>
      </c>
      <c r="L201" s="65" t="s">
        <v>387</v>
      </c>
      <c r="M201" s="66" t="s">
        <v>482</v>
      </c>
      <c r="N201" s="66" t="s">
        <v>488</v>
      </c>
      <c r="O201" s="67" t="s">
        <v>347</v>
      </c>
      <c r="P201" s="67" t="s">
        <v>105</v>
      </c>
    </row>
    <row r="202" spans="1:16" x14ac:dyDescent="0.2">
      <c r="A202" s="32" t="str">
        <f t="shared" si="12"/>
        <v> BRNO 32 </v>
      </c>
      <c r="B202" s="15" t="str">
        <f t="shared" si="13"/>
        <v>I</v>
      </c>
      <c r="C202" s="32">
        <f t="shared" si="14"/>
        <v>50314.438999999998</v>
      </c>
      <c r="D202" t="str">
        <f t="shared" si="15"/>
        <v>vis</v>
      </c>
      <c r="E202">
        <f>VLOOKUP(C202,Active!C$21:E$968,3,FALSE)</f>
        <v>-1284.9973200283541</v>
      </c>
      <c r="F202" s="15" t="s">
        <v>145</v>
      </c>
      <c r="G202" t="str">
        <f t="shared" si="16"/>
        <v>50314.4390</v>
      </c>
      <c r="H202" s="32">
        <f t="shared" si="17"/>
        <v>9777</v>
      </c>
      <c r="I202" s="65" t="s">
        <v>758</v>
      </c>
      <c r="J202" s="66" t="s">
        <v>759</v>
      </c>
      <c r="K202" s="65">
        <v>9777</v>
      </c>
      <c r="L202" s="65" t="s">
        <v>760</v>
      </c>
      <c r="M202" s="66" t="s">
        <v>149</v>
      </c>
      <c r="N202" s="66"/>
      <c r="O202" s="67" t="s">
        <v>362</v>
      </c>
      <c r="P202" s="67" t="s">
        <v>101</v>
      </c>
    </row>
    <row r="203" spans="1:16" x14ac:dyDescent="0.2">
      <c r="A203" s="32" t="str">
        <f t="shared" ref="A203:A239" si="18">P203</f>
        <v> AOEB 8 </v>
      </c>
      <c r="B203" s="15" t="str">
        <f t="shared" ref="B203:B239" si="19">IF(H203=INT(H203),"I","II")</f>
        <v>I</v>
      </c>
      <c r="C203" s="32">
        <f t="shared" ref="C203:C239" si="20">1*G203</f>
        <v>50387.591</v>
      </c>
      <c r="D203" t="str">
        <f t="shared" ref="D203:D239" si="21">VLOOKUP(F203,I$1:J$5,2,FALSE)</f>
        <v>vis</v>
      </c>
      <c r="E203">
        <f>VLOOKUP(C203,Active!C$21:E$968,3,FALSE)</f>
        <v>-1241.9955025384784</v>
      </c>
      <c r="F203" s="15" t="s">
        <v>145</v>
      </c>
      <c r="G203" t="str">
        <f t="shared" ref="G203:G239" si="22">MID(I203,3,LEN(I203)-3)</f>
        <v>50387.591</v>
      </c>
      <c r="H203" s="32">
        <f t="shared" ref="H203:H239" si="23">1*K203</f>
        <v>9820</v>
      </c>
      <c r="I203" s="65" t="s">
        <v>761</v>
      </c>
      <c r="J203" s="66" t="s">
        <v>762</v>
      </c>
      <c r="K203" s="65">
        <v>9820</v>
      </c>
      <c r="L203" s="65" t="s">
        <v>369</v>
      </c>
      <c r="M203" s="66" t="s">
        <v>149</v>
      </c>
      <c r="N203" s="66"/>
      <c r="O203" s="67" t="s">
        <v>240</v>
      </c>
      <c r="P203" s="67" t="s">
        <v>105</v>
      </c>
    </row>
    <row r="204" spans="1:16" x14ac:dyDescent="0.2">
      <c r="A204" s="32" t="str">
        <f t="shared" si="18"/>
        <v> BRNO 32 </v>
      </c>
      <c r="B204" s="15" t="str">
        <f t="shared" si="19"/>
        <v>II</v>
      </c>
      <c r="C204" s="32">
        <f t="shared" si="20"/>
        <v>50410.5766</v>
      </c>
      <c r="D204" t="str">
        <f t="shared" si="21"/>
        <v>vis</v>
      </c>
      <c r="E204">
        <f>VLOOKUP(C204,Active!C$21:E$968,3,FALSE)</f>
        <v>-1228.4836016185409</v>
      </c>
      <c r="F204" s="15" t="s">
        <v>145</v>
      </c>
      <c r="G204" t="str">
        <f t="shared" si="22"/>
        <v>50410.5766</v>
      </c>
      <c r="H204" s="32">
        <f t="shared" si="23"/>
        <v>9833.5</v>
      </c>
      <c r="I204" s="65" t="s">
        <v>763</v>
      </c>
      <c r="J204" s="66" t="s">
        <v>764</v>
      </c>
      <c r="K204" s="65">
        <v>9833.5</v>
      </c>
      <c r="L204" s="65" t="s">
        <v>765</v>
      </c>
      <c r="M204" s="66" t="s">
        <v>170</v>
      </c>
      <c r="N204" s="66" t="s">
        <v>171</v>
      </c>
      <c r="O204" s="67" t="s">
        <v>766</v>
      </c>
      <c r="P204" s="67" t="s">
        <v>101</v>
      </c>
    </row>
    <row r="205" spans="1:16" x14ac:dyDescent="0.2">
      <c r="A205" s="32" t="str">
        <f t="shared" si="18"/>
        <v> AOEB 8 </v>
      </c>
      <c r="B205" s="15" t="str">
        <f t="shared" si="19"/>
        <v>I</v>
      </c>
      <c r="C205" s="32">
        <f t="shared" si="20"/>
        <v>50523.677000000003</v>
      </c>
      <c r="D205" t="str">
        <f t="shared" si="21"/>
        <v>vis</v>
      </c>
      <c r="E205">
        <f>VLOOKUP(C205,Active!C$21:E$968,3,FALSE)</f>
        <v>-1161.9984370457069</v>
      </c>
      <c r="F205" s="15" t="s">
        <v>145</v>
      </c>
      <c r="G205" t="str">
        <f t="shared" si="22"/>
        <v>50523.677</v>
      </c>
      <c r="H205" s="32">
        <f t="shared" si="23"/>
        <v>9900</v>
      </c>
      <c r="I205" s="65" t="s">
        <v>767</v>
      </c>
      <c r="J205" s="66" t="s">
        <v>768</v>
      </c>
      <c r="K205" s="65">
        <v>9900</v>
      </c>
      <c r="L205" s="65" t="s">
        <v>437</v>
      </c>
      <c r="M205" s="66" t="s">
        <v>149</v>
      </c>
      <c r="N205" s="66"/>
      <c r="O205" s="67" t="s">
        <v>240</v>
      </c>
      <c r="P205" s="67" t="s">
        <v>105</v>
      </c>
    </row>
    <row r="206" spans="1:16" x14ac:dyDescent="0.2">
      <c r="A206" s="32" t="str">
        <f t="shared" si="18"/>
        <v> BRNO 32 </v>
      </c>
      <c r="B206" s="15" t="str">
        <f t="shared" si="19"/>
        <v>I</v>
      </c>
      <c r="C206" s="32">
        <f t="shared" si="20"/>
        <v>50855.390299999999</v>
      </c>
      <c r="D206" t="str">
        <f t="shared" si="21"/>
        <v>vis</v>
      </c>
      <c r="E206">
        <f>VLOOKUP(C206,Active!C$21:E$968,3,FALSE)</f>
        <v>-967.00342958775798</v>
      </c>
      <c r="F206" s="15" t="s">
        <v>145</v>
      </c>
      <c r="G206" t="str">
        <f t="shared" si="22"/>
        <v>50855.3903</v>
      </c>
      <c r="H206" s="32">
        <f t="shared" si="23"/>
        <v>10095</v>
      </c>
      <c r="I206" s="65" t="s">
        <v>769</v>
      </c>
      <c r="J206" s="66" t="s">
        <v>770</v>
      </c>
      <c r="K206" s="65">
        <v>10095</v>
      </c>
      <c r="L206" s="65" t="s">
        <v>771</v>
      </c>
      <c r="M206" s="66" t="s">
        <v>170</v>
      </c>
      <c r="N206" s="66" t="s">
        <v>171</v>
      </c>
      <c r="O206" s="67" t="s">
        <v>766</v>
      </c>
      <c r="P206" s="67" t="s">
        <v>101</v>
      </c>
    </row>
    <row r="207" spans="1:16" x14ac:dyDescent="0.2">
      <c r="A207" s="32" t="str">
        <f t="shared" si="18"/>
        <v> AOEB 8 </v>
      </c>
      <c r="B207" s="15" t="str">
        <f t="shared" si="19"/>
        <v>I</v>
      </c>
      <c r="C207" s="32">
        <f t="shared" si="20"/>
        <v>50921.750999999997</v>
      </c>
      <c r="D207" t="str">
        <f t="shared" si="21"/>
        <v>vis</v>
      </c>
      <c r="E207">
        <f>VLOOKUP(C207,Active!C$21:E$968,3,FALSE)</f>
        <v>-927.99382342661102</v>
      </c>
      <c r="F207" s="15" t="s">
        <v>145</v>
      </c>
      <c r="G207" t="str">
        <f t="shared" si="22"/>
        <v>50921.751</v>
      </c>
      <c r="H207" s="32">
        <f t="shared" si="23"/>
        <v>10134</v>
      </c>
      <c r="I207" s="65" t="s">
        <v>772</v>
      </c>
      <c r="J207" s="66" t="s">
        <v>773</v>
      </c>
      <c r="K207" s="65">
        <v>10134</v>
      </c>
      <c r="L207" s="65" t="s">
        <v>774</v>
      </c>
      <c r="M207" s="66" t="s">
        <v>149</v>
      </c>
      <c r="N207" s="66"/>
      <c r="O207" s="67" t="s">
        <v>240</v>
      </c>
      <c r="P207" s="67" t="s">
        <v>105</v>
      </c>
    </row>
    <row r="208" spans="1:16" x14ac:dyDescent="0.2">
      <c r="A208" s="32" t="str">
        <f t="shared" si="18"/>
        <v> AOEB 8 </v>
      </c>
      <c r="B208" s="15" t="str">
        <f t="shared" si="19"/>
        <v>I</v>
      </c>
      <c r="C208" s="32">
        <f t="shared" si="20"/>
        <v>50950.667999999998</v>
      </c>
      <c r="D208" t="str">
        <f t="shared" si="21"/>
        <v>vis</v>
      </c>
      <c r="E208">
        <f>VLOOKUP(C208,Active!C$21:E$968,3,FALSE)</f>
        <v>-910.99519650793809</v>
      </c>
      <c r="F208" s="15" t="s">
        <v>145</v>
      </c>
      <c r="G208" t="str">
        <f t="shared" si="22"/>
        <v>50950.668</v>
      </c>
      <c r="H208" s="32">
        <f t="shared" si="23"/>
        <v>10151</v>
      </c>
      <c r="I208" s="65" t="s">
        <v>775</v>
      </c>
      <c r="J208" s="66" t="s">
        <v>776</v>
      </c>
      <c r="K208" s="65">
        <v>10151</v>
      </c>
      <c r="L208" s="65" t="s">
        <v>437</v>
      </c>
      <c r="M208" s="66" t="s">
        <v>149</v>
      </c>
      <c r="N208" s="66"/>
      <c r="O208" s="67" t="s">
        <v>306</v>
      </c>
      <c r="P208" s="67" t="s">
        <v>105</v>
      </c>
    </row>
    <row r="209" spans="1:16" x14ac:dyDescent="0.2">
      <c r="A209" s="32" t="str">
        <f t="shared" si="18"/>
        <v>BAVM 122 </v>
      </c>
      <c r="B209" s="15" t="str">
        <f t="shared" si="19"/>
        <v>I</v>
      </c>
      <c r="C209" s="32">
        <f t="shared" si="20"/>
        <v>50957.446000000004</v>
      </c>
      <c r="D209" t="str">
        <f t="shared" si="21"/>
        <v>vis</v>
      </c>
      <c r="E209">
        <f>VLOOKUP(C209,Active!C$21:E$968,3,FALSE)</f>
        <v>-907.01080347771858</v>
      </c>
      <c r="F209" s="15" t="s">
        <v>145</v>
      </c>
      <c r="G209" t="str">
        <f t="shared" si="22"/>
        <v>50957.446</v>
      </c>
      <c r="H209" s="32">
        <f t="shared" si="23"/>
        <v>10155</v>
      </c>
      <c r="I209" s="65" t="s">
        <v>777</v>
      </c>
      <c r="J209" s="66" t="s">
        <v>778</v>
      </c>
      <c r="K209" s="65">
        <v>10155</v>
      </c>
      <c r="L209" s="65" t="s">
        <v>779</v>
      </c>
      <c r="M209" s="66" t="s">
        <v>149</v>
      </c>
      <c r="N209" s="66"/>
      <c r="O209" s="67" t="s">
        <v>780</v>
      </c>
      <c r="P209" s="68" t="s">
        <v>107</v>
      </c>
    </row>
    <row r="210" spans="1:16" x14ac:dyDescent="0.2">
      <c r="A210" s="32" t="str">
        <f t="shared" si="18"/>
        <v> AOEB 8 </v>
      </c>
      <c r="B210" s="15" t="str">
        <f t="shared" si="19"/>
        <v>I</v>
      </c>
      <c r="C210" s="32">
        <f t="shared" si="20"/>
        <v>50984.696000000004</v>
      </c>
      <c r="D210" t="str">
        <f t="shared" si="21"/>
        <v>vis</v>
      </c>
      <c r="E210">
        <f>VLOOKUP(C210,Active!C$21:E$968,3,FALSE)</f>
        <v>-890.99210916178617</v>
      </c>
      <c r="F210" s="15" t="s">
        <v>145</v>
      </c>
      <c r="G210" t="str">
        <f t="shared" si="22"/>
        <v>50984.696</v>
      </c>
      <c r="H210" s="32">
        <f t="shared" si="23"/>
        <v>10171</v>
      </c>
      <c r="I210" s="65" t="s">
        <v>781</v>
      </c>
      <c r="J210" s="66" t="s">
        <v>782</v>
      </c>
      <c r="K210" s="65">
        <v>10171</v>
      </c>
      <c r="L210" s="65" t="s">
        <v>445</v>
      </c>
      <c r="M210" s="66" t="s">
        <v>149</v>
      </c>
      <c r="N210" s="66"/>
      <c r="O210" s="67" t="s">
        <v>306</v>
      </c>
      <c r="P210" s="67" t="s">
        <v>105</v>
      </c>
    </row>
    <row r="211" spans="1:16" x14ac:dyDescent="0.2">
      <c r="A211" s="32" t="str">
        <f t="shared" si="18"/>
        <v> AOEB 8 </v>
      </c>
      <c r="B211" s="15" t="str">
        <f t="shared" si="19"/>
        <v>I</v>
      </c>
      <c r="C211" s="32">
        <f t="shared" si="20"/>
        <v>51110.567999999999</v>
      </c>
      <c r="D211" t="str">
        <f t="shared" si="21"/>
        <v>vis</v>
      </c>
      <c r="E211">
        <f>VLOOKUP(C211,Active!C$21:E$968,3,FALSE)</f>
        <v>-816.99926178802571</v>
      </c>
      <c r="F211" s="15" t="s">
        <v>145</v>
      </c>
      <c r="G211" t="str">
        <f t="shared" si="22"/>
        <v>51110.568</v>
      </c>
      <c r="H211" s="32">
        <f t="shared" si="23"/>
        <v>10245</v>
      </c>
      <c r="I211" s="65" t="s">
        <v>783</v>
      </c>
      <c r="J211" s="66" t="s">
        <v>784</v>
      </c>
      <c r="K211" s="65">
        <v>10245</v>
      </c>
      <c r="L211" s="65" t="s">
        <v>381</v>
      </c>
      <c r="M211" s="66" t="s">
        <v>149</v>
      </c>
      <c r="N211" s="66"/>
      <c r="O211" s="67" t="s">
        <v>306</v>
      </c>
      <c r="P211" s="67" t="s">
        <v>105</v>
      </c>
    </row>
    <row r="212" spans="1:16" x14ac:dyDescent="0.2">
      <c r="A212" s="32" t="str">
        <f t="shared" si="18"/>
        <v>BAVM 122 </v>
      </c>
      <c r="B212" s="15" t="str">
        <f t="shared" si="19"/>
        <v>I</v>
      </c>
      <c r="C212" s="32">
        <f t="shared" si="20"/>
        <v>51185.404999999999</v>
      </c>
      <c r="D212" t="str">
        <f t="shared" si="21"/>
        <v>vis</v>
      </c>
      <c r="E212">
        <f>VLOOKUP(C212,Active!C$21:E$968,3,FALSE)</f>
        <v>-773.00693053953307</v>
      </c>
      <c r="F212" s="15" t="s">
        <v>145</v>
      </c>
      <c r="G212" t="str">
        <f t="shared" si="22"/>
        <v>51185.405</v>
      </c>
      <c r="H212" s="32">
        <f t="shared" si="23"/>
        <v>10289</v>
      </c>
      <c r="I212" s="65" t="s">
        <v>785</v>
      </c>
      <c r="J212" s="66" t="s">
        <v>786</v>
      </c>
      <c r="K212" s="65">
        <v>10289</v>
      </c>
      <c r="L212" s="65" t="s">
        <v>787</v>
      </c>
      <c r="M212" s="66" t="s">
        <v>149</v>
      </c>
      <c r="N212" s="66"/>
      <c r="O212" s="67" t="s">
        <v>780</v>
      </c>
      <c r="P212" s="68" t="s">
        <v>107</v>
      </c>
    </row>
    <row r="213" spans="1:16" x14ac:dyDescent="0.2">
      <c r="A213" s="32" t="str">
        <f t="shared" si="18"/>
        <v>BAVM 122 </v>
      </c>
      <c r="B213" s="15" t="str">
        <f t="shared" si="19"/>
        <v>I</v>
      </c>
      <c r="C213" s="32">
        <f t="shared" si="20"/>
        <v>51197.305999999997</v>
      </c>
      <c r="D213" t="str">
        <f t="shared" si="21"/>
        <v>vis</v>
      </c>
      <c r="E213">
        <f>VLOOKUP(C213,Active!C$21:E$968,3,FALSE)</f>
        <v>-766.01102297792283</v>
      </c>
      <c r="F213" s="15" t="s">
        <v>145</v>
      </c>
      <c r="G213" t="str">
        <f t="shared" si="22"/>
        <v>51197.306</v>
      </c>
      <c r="H213" s="32">
        <f t="shared" si="23"/>
        <v>10296</v>
      </c>
      <c r="I213" s="65" t="s">
        <v>788</v>
      </c>
      <c r="J213" s="66" t="s">
        <v>789</v>
      </c>
      <c r="K213" s="65">
        <v>10296</v>
      </c>
      <c r="L213" s="65" t="s">
        <v>790</v>
      </c>
      <c r="M213" s="66" t="s">
        <v>149</v>
      </c>
      <c r="N213" s="66"/>
      <c r="O213" s="67" t="s">
        <v>780</v>
      </c>
      <c r="P213" s="68" t="s">
        <v>107</v>
      </c>
    </row>
    <row r="214" spans="1:16" x14ac:dyDescent="0.2">
      <c r="A214" s="32" t="str">
        <f t="shared" si="18"/>
        <v> AOEB 8 </v>
      </c>
      <c r="B214" s="15" t="str">
        <f t="shared" si="19"/>
        <v>I</v>
      </c>
      <c r="C214" s="32">
        <f t="shared" si="20"/>
        <v>51282.351000000002</v>
      </c>
      <c r="D214" t="str">
        <f t="shared" si="21"/>
        <v>vis</v>
      </c>
      <c r="E214">
        <f>VLOOKUP(C214,Active!C$21:E$968,3,FALSE)</f>
        <v>-716.01800066237934</v>
      </c>
      <c r="F214" s="15" t="s">
        <v>145</v>
      </c>
      <c r="G214" t="str">
        <f t="shared" si="22"/>
        <v>51282.351</v>
      </c>
      <c r="H214" s="32">
        <f t="shared" si="23"/>
        <v>10346</v>
      </c>
      <c r="I214" s="65" t="s">
        <v>791</v>
      </c>
      <c r="J214" s="66" t="s">
        <v>792</v>
      </c>
      <c r="K214" s="65">
        <v>10346</v>
      </c>
      <c r="L214" s="65" t="s">
        <v>793</v>
      </c>
      <c r="M214" s="66" t="s">
        <v>149</v>
      </c>
      <c r="N214" s="66"/>
      <c r="O214" s="67" t="s">
        <v>794</v>
      </c>
      <c r="P214" s="67" t="s">
        <v>105</v>
      </c>
    </row>
    <row r="215" spans="1:16" x14ac:dyDescent="0.2">
      <c r="A215" s="32" t="str">
        <f t="shared" si="18"/>
        <v> BRNO 32 </v>
      </c>
      <c r="B215" s="15" t="str">
        <f t="shared" si="19"/>
        <v>I</v>
      </c>
      <c r="C215" s="32">
        <f t="shared" si="20"/>
        <v>51316.424099999997</v>
      </c>
      <c r="D215" t="str">
        <f t="shared" si="21"/>
        <v>vis</v>
      </c>
      <c r="E215">
        <f>VLOOKUP(C215,Active!C$21:E$968,3,FALSE)</f>
        <v>-695.98840164233889</v>
      </c>
      <c r="F215" s="15" t="s">
        <v>145</v>
      </c>
      <c r="G215" t="str">
        <f t="shared" si="22"/>
        <v>51316.4241</v>
      </c>
      <c r="H215" s="32">
        <f t="shared" si="23"/>
        <v>10366</v>
      </c>
      <c r="I215" s="65" t="s">
        <v>795</v>
      </c>
      <c r="J215" s="66" t="s">
        <v>796</v>
      </c>
      <c r="K215" s="65">
        <v>10366</v>
      </c>
      <c r="L215" s="65" t="s">
        <v>797</v>
      </c>
      <c r="M215" s="66" t="s">
        <v>149</v>
      </c>
      <c r="N215" s="66"/>
      <c r="O215" s="67" t="s">
        <v>798</v>
      </c>
      <c r="P215" s="67" t="s">
        <v>101</v>
      </c>
    </row>
    <row r="216" spans="1:16" x14ac:dyDescent="0.2">
      <c r="A216" s="32" t="str">
        <f t="shared" si="18"/>
        <v> AOEB 8 </v>
      </c>
      <c r="B216" s="15" t="str">
        <f t="shared" si="19"/>
        <v>I</v>
      </c>
      <c r="C216" s="32">
        <f t="shared" si="20"/>
        <v>51411.667000000001</v>
      </c>
      <c r="D216" t="str">
        <f t="shared" si="21"/>
        <v>vis</v>
      </c>
      <c r="E216">
        <f>VLOOKUP(C216,Active!C$21:E$968,3,FALSE)</f>
        <v>-640.00062546388051</v>
      </c>
      <c r="F216" s="15" t="s">
        <v>145</v>
      </c>
      <c r="G216" t="str">
        <f t="shared" si="22"/>
        <v>51411.667</v>
      </c>
      <c r="H216" s="32">
        <f t="shared" si="23"/>
        <v>10422</v>
      </c>
      <c r="I216" s="65" t="s">
        <v>799</v>
      </c>
      <c r="J216" s="66" t="s">
        <v>800</v>
      </c>
      <c r="K216" s="65">
        <v>10422</v>
      </c>
      <c r="L216" s="65" t="s">
        <v>801</v>
      </c>
      <c r="M216" s="66" t="s">
        <v>149</v>
      </c>
      <c r="N216" s="66"/>
      <c r="O216" s="67" t="s">
        <v>306</v>
      </c>
      <c r="P216" s="67" t="s">
        <v>105</v>
      </c>
    </row>
    <row r="217" spans="1:16" x14ac:dyDescent="0.2">
      <c r="A217" s="32" t="str">
        <f t="shared" si="18"/>
        <v> AOEB 8 </v>
      </c>
      <c r="B217" s="15" t="str">
        <f t="shared" si="19"/>
        <v>I</v>
      </c>
      <c r="C217" s="32">
        <f t="shared" si="20"/>
        <v>51411.684000000001</v>
      </c>
      <c r="D217" t="str">
        <f t="shared" si="21"/>
        <v>vis</v>
      </c>
      <c r="E217">
        <f>VLOOKUP(C217,Active!C$21:E$968,3,FALSE)</f>
        <v>-639.99063214999535</v>
      </c>
      <c r="F217" s="15" t="s">
        <v>145</v>
      </c>
      <c r="G217" t="str">
        <f t="shared" si="22"/>
        <v>51411.684</v>
      </c>
      <c r="H217" s="32">
        <f t="shared" si="23"/>
        <v>10422</v>
      </c>
      <c r="I217" s="65" t="s">
        <v>802</v>
      </c>
      <c r="J217" s="66" t="s">
        <v>803</v>
      </c>
      <c r="K217" s="65">
        <v>10422</v>
      </c>
      <c r="L217" s="65" t="s">
        <v>804</v>
      </c>
      <c r="M217" s="66" t="s">
        <v>149</v>
      </c>
      <c r="N217" s="66"/>
      <c r="O217" s="67" t="s">
        <v>240</v>
      </c>
      <c r="P217" s="67" t="s">
        <v>105</v>
      </c>
    </row>
    <row r="218" spans="1:16" x14ac:dyDescent="0.2">
      <c r="A218" s="32" t="str">
        <f t="shared" si="18"/>
        <v>BAVM 131 </v>
      </c>
      <c r="B218" s="15" t="str">
        <f t="shared" si="19"/>
        <v>I</v>
      </c>
      <c r="C218" s="32">
        <f t="shared" si="20"/>
        <v>51413.364000000001</v>
      </c>
      <c r="D218" t="str">
        <f t="shared" si="21"/>
        <v>vis</v>
      </c>
      <c r="E218">
        <f>VLOOKUP(C218,Active!C$21:E$968,3,FALSE)</f>
        <v>-639.00305760134324</v>
      </c>
      <c r="F218" s="15" t="s">
        <v>145</v>
      </c>
      <c r="G218" t="str">
        <f t="shared" si="22"/>
        <v>51413.364</v>
      </c>
      <c r="H218" s="32">
        <f t="shared" si="23"/>
        <v>10423</v>
      </c>
      <c r="I218" s="65" t="s">
        <v>805</v>
      </c>
      <c r="J218" s="66" t="s">
        <v>806</v>
      </c>
      <c r="K218" s="65">
        <v>10423</v>
      </c>
      <c r="L218" s="65" t="s">
        <v>807</v>
      </c>
      <c r="M218" s="66" t="s">
        <v>149</v>
      </c>
      <c r="N218" s="66"/>
      <c r="O218" s="67" t="s">
        <v>780</v>
      </c>
      <c r="P218" s="68" t="s">
        <v>109</v>
      </c>
    </row>
    <row r="219" spans="1:16" x14ac:dyDescent="0.2">
      <c r="A219" s="32" t="str">
        <f t="shared" si="18"/>
        <v>VSB 47 </v>
      </c>
      <c r="B219" s="15" t="str">
        <f t="shared" si="19"/>
        <v>I</v>
      </c>
      <c r="C219" s="32">
        <f t="shared" si="20"/>
        <v>51460.999000000003</v>
      </c>
      <c r="D219" t="str">
        <f t="shared" si="21"/>
        <v>vis</v>
      </c>
      <c r="E219">
        <f>VLOOKUP(C219,Active!C$21:E$968,3,FALSE)</f>
        <v>-611.0012042531057</v>
      </c>
      <c r="F219" s="15" t="s">
        <v>145</v>
      </c>
      <c r="G219" t="str">
        <f t="shared" si="22"/>
        <v>51460.999</v>
      </c>
      <c r="H219" s="32">
        <f t="shared" si="23"/>
        <v>10451</v>
      </c>
      <c r="I219" s="65" t="s">
        <v>808</v>
      </c>
      <c r="J219" s="66" t="s">
        <v>809</v>
      </c>
      <c r="K219" s="65">
        <v>10451</v>
      </c>
      <c r="L219" s="65" t="s">
        <v>810</v>
      </c>
      <c r="M219" s="66" t="s">
        <v>149</v>
      </c>
      <c r="N219" s="66"/>
      <c r="O219" s="67" t="s">
        <v>811</v>
      </c>
      <c r="P219" s="68" t="s">
        <v>110</v>
      </c>
    </row>
    <row r="220" spans="1:16" x14ac:dyDescent="0.2">
      <c r="A220" s="32" t="str">
        <f t="shared" si="18"/>
        <v>BAVM 131 </v>
      </c>
      <c r="B220" s="15" t="str">
        <f t="shared" si="19"/>
        <v>I</v>
      </c>
      <c r="C220" s="32">
        <f t="shared" si="20"/>
        <v>51498.432999999997</v>
      </c>
      <c r="D220" t="str">
        <f t="shared" si="21"/>
        <v>vis</v>
      </c>
      <c r="E220">
        <f>VLOOKUP(C220,Active!C$21:E$968,3,FALSE)</f>
        <v>-588.99592707796762</v>
      </c>
      <c r="F220" s="15" t="s">
        <v>145</v>
      </c>
      <c r="G220" t="str">
        <f t="shared" si="22"/>
        <v>51498.433</v>
      </c>
      <c r="H220" s="32">
        <f t="shared" si="23"/>
        <v>10473</v>
      </c>
      <c r="I220" s="65" t="s">
        <v>812</v>
      </c>
      <c r="J220" s="66" t="s">
        <v>813</v>
      </c>
      <c r="K220" s="65">
        <v>10473</v>
      </c>
      <c r="L220" s="65" t="s">
        <v>814</v>
      </c>
      <c r="M220" s="66" t="s">
        <v>149</v>
      </c>
      <c r="N220" s="66"/>
      <c r="O220" s="67" t="s">
        <v>780</v>
      </c>
      <c r="P220" s="68" t="s">
        <v>109</v>
      </c>
    </row>
    <row r="221" spans="1:16" x14ac:dyDescent="0.2">
      <c r="A221" s="32" t="str">
        <f t="shared" si="18"/>
        <v>BAVM 131 </v>
      </c>
      <c r="B221" s="15" t="str">
        <f t="shared" si="19"/>
        <v>I</v>
      </c>
      <c r="C221" s="32">
        <f t="shared" si="20"/>
        <v>51680.442999999999</v>
      </c>
      <c r="D221" t="str">
        <f t="shared" si="21"/>
        <v>vis</v>
      </c>
      <c r="E221">
        <f>VLOOKUP(C221,Active!C$21:E$968,3,FALSE)</f>
        <v>-482.00280588740299</v>
      </c>
      <c r="F221" s="15" t="s">
        <v>145</v>
      </c>
      <c r="G221" t="str">
        <f t="shared" si="22"/>
        <v>51680.443</v>
      </c>
      <c r="H221" s="32">
        <f t="shared" si="23"/>
        <v>10580</v>
      </c>
      <c r="I221" s="65" t="s">
        <v>815</v>
      </c>
      <c r="J221" s="66" t="s">
        <v>816</v>
      </c>
      <c r="K221" s="65">
        <v>10580</v>
      </c>
      <c r="L221" s="65" t="s">
        <v>817</v>
      </c>
      <c r="M221" s="66" t="s">
        <v>149</v>
      </c>
      <c r="N221" s="66"/>
      <c r="O221" s="67" t="s">
        <v>780</v>
      </c>
      <c r="P221" s="68" t="s">
        <v>109</v>
      </c>
    </row>
    <row r="222" spans="1:16" x14ac:dyDescent="0.2">
      <c r="A222" s="32" t="str">
        <f t="shared" si="18"/>
        <v> AOEB 8 </v>
      </c>
      <c r="B222" s="15" t="str">
        <f t="shared" si="19"/>
        <v>I</v>
      </c>
      <c r="C222" s="32">
        <f t="shared" si="20"/>
        <v>51731.453999999998</v>
      </c>
      <c r="D222" t="str">
        <f t="shared" si="21"/>
        <v>vis</v>
      </c>
      <c r="E222">
        <f>VLOOKUP(C222,Active!C$21:E$968,3,FALSE)</f>
        <v>-452.01639796997159</v>
      </c>
      <c r="F222" s="15" t="s">
        <v>145</v>
      </c>
      <c r="G222" t="str">
        <f t="shared" si="22"/>
        <v>51731.454</v>
      </c>
      <c r="H222" s="32">
        <f t="shared" si="23"/>
        <v>10610</v>
      </c>
      <c r="I222" s="65" t="s">
        <v>818</v>
      </c>
      <c r="J222" s="66" t="s">
        <v>819</v>
      </c>
      <c r="K222" s="65">
        <v>10610</v>
      </c>
      <c r="L222" s="65" t="s">
        <v>820</v>
      </c>
      <c r="M222" s="66" t="s">
        <v>149</v>
      </c>
      <c r="N222" s="66"/>
      <c r="O222" s="67" t="s">
        <v>794</v>
      </c>
      <c r="P222" s="67" t="s">
        <v>105</v>
      </c>
    </row>
    <row r="223" spans="1:16" x14ac:dyDescent="0.2">
      <c r="A223" s="32" t="str">
        <f t="shared" si="18"/>
        <v> AOEB 8 </v>
      </c>
      <c r="B223" s="15" t="str">
        <f t="shared" si="19"/>
        <v>I</v>
      </c>
      <c r="C223" s="32">
        <f t="shared" si="20"/>
        <v>51789.324000000001</v>
      </c>
      <c r="D223" t="str">
        <f t="shared" si="21"/>
        <v>vis</v>
      </c>
      <c r="E223">
        <f>VLOOKUP(C223,Active!C$21:E$968,3,FALSE)</f>
        <v>-417.99798182086886</v>
      </c>
      <c r="F223" s="15" t="s">
        <v>145</v>
      </c>
      <c r="G223" t="str">
        <f t="shared" si="22"/>
        <v>51789.324</v>
      </c>
      <c r="H223" s="32">
        <f t="shared" si="23"/>
        <v>10644</v>
      </c>
      <c r="I223" s="65" t="s">
        <v>821</v>
      </c>
      <c r="J223" s="66" t="s">
        <v>822</v>
      </c>
      <c r="K223" s="65">
        <v>10644</v>
      </c>
      <c r="L223" s="65" t="s">
        <v>823</v>
      </c>
      <c r="M223" s="66" t="s">
        <v>149</v>
      </c>
      <c r="N223" s="66"/>
      <c r="O223" s="67" t="s">
        <v>240</v>
      </c>
      <c r="P223" s="67" t="s">
        <v>105</v>
      </c>
    </row>
    <row r="224" spans="1:16" x14ac:dyDescent="0.2">
      <c r="A224" s="32" t="str">
        <f t="shared" si="18"/>
        <v>BAVM 143 </v>
      </c>
      <c r="B224" s="15" t="str">
        <f t="shared" si="19"/>
        <v>I</v>
      </c>
      <c r="C224" s="32">
        <f t="shared" si="20"/>
        <v>51925.41</v>
      </c>
      <c r="D224" t="str">
        <f t="shared" si="21"/>
        <v>vis</v>
      </c>
      <c r="E224">
        <f>VLOOKUP(C224,Active!C$21:E$968,3,FALSE)</f>
        <v>-338.00091632809739</v>
      </c>
      <c r="F224" s="15" t="s">
        <v>145</v>
      </c>
      <c r="G224" t="str">
        <f t="shared" si="22"/>
        <v>51925.410</v>
      </c>
      <c r="H224" s="32">
        <f t="shared" si="23"/>
        <v>10724</v>
      </c>
      <c r="I224" s="65" t="s">
        <v>824</v>
      </c>
      <c r="J224" s="66" t="s">
        <v>825</v>
      </c>
      <c r="K224" s="65">
        <v>10724</v>
      </c>
      <c r="L224" s="65" t="s">
        <v>817</v>
      </c>
      <c r="M224" s="66" t="s">
        <v>149</v>
      </c>
      <c r="N224" s="66"/>
      <c r="O224" s="67" t="s">
        <v>780</v>
      </c>
      <c r="P224" s="68" t="s">
        <v>111</v>
      </c>
    </row>
    <row r="225" spans="1:16" x14ac:dyDescent="0.2">
      <c r="A225" s="32" t="str">
        <f t="shared" si="18"/>
        <v> AOEB 8 </v>
      </c>
      <c r="B225" s="15" t="str">
        <f t="shared" si="19"/>
        <v>I</v>
      </c>
      <c r="C225" s="32">
        <f t="shared" si="20"/>
        <v>51986.663999999997</v>
      </c>
      <c r="D225" t="str">
        <f t="shared" si="21"/>
        <v>vis</v>
      </c>
      <c r="E225">
        <f>VLOOKUP(C225,Active!C$21:E$968,3,FALSE)</f>
        <v>-301.99324287385821</v>
      </c>
      <c r="F225" s="15" t="s">
        <v>145</v>
      </c>
      <c r="G225" t="str">
        <f t="shared" si="22"/>
        <v>51986.664</v>
      </c>
      <c r="H225" s="32">
        <f t="shared" si="23"/>
        <v>10760</v>
      </c>
      <c r="I225" s="65" t="s">
        <v>826</v>
      </c>
      <c r="J225" s="66" t="s">
        <v>827</v>
      </c>
      <c r="K225" s="65">
        <v>10760</v>
      </c>
      <c r="L225" s="65" t="s">
        <v>381</v>
      </c>
      <c r="M225" s="66" t="s">
        <v>149</v>
      </c>
      <c r="N225" s="66"/>
      <c r="O225" s="67" t="s">
        <v>240</v>
      </c>
      <c r="P225" s="67" t="s">
        <v>105</v>
      </c>
    </row>
    <row r="226" spans="1:16" x14ac:dyDescent="0.2">
      <c r="A226" s="32" t="str">
        <f t="shared" si="18"/>
        <v> AOEB 8 </v>
      </c>
      <c r="B226" s="15" t="str">
        <f t="shared" si="19"/>
        <v>I</v>
      </c>
      <c r="C226" s="32">
        <f t="shared" si="20"/>
        <v>52042.796000000002</v>
      </c>
      <c r="D226" t="str">
        <f t="shared" si="21"/>
        <v>vis</v>
      </c>
      <c r="E226">
        <f>VLOOKUP(C226,Active!C$21:E$968,3,FALSE)</f>
        <v>-268.99649610901423</v>
      </c>
      <c r="F226" s="15" t="s">
        <v>145</v>
      </c>
      <c r="G226" t="str">
        <f t="shared" si="22"/>
        <v>52042.796</v>
      </c>
      <c r="H226" s="32">
        <f t="shared" si="23"/>
        <v>10793</v>
      </c>
      <c r="I226" s="65" t="s">
        <v>828</v>
      </c>
      <c r="J226" s="66" t="s">
        <v>829</v>
      </c>
      <c r="K226" s="65">
        <v>10793</v>
      </c>
      <c r="L226" s="65" t="s">
        <v>801</v>
      </c>
      <c r="M226" s="66" t="s">
        <v>149</v>
      </c>
      <c r="N226" s="66"/>
      <c r="O226" s="67" t="s">
        <v>306</v>
      </c>
      <c r="P226" s="67" t="s">
        <v>105</v>
      </c>
    </row>
    <row r="227" spans="1:16" x14ac:dyDescent="0.2">
      <c r="A227" s="32" t="str">
        <f t="shared" si="18"/>
        <v>BAVM 154 </v>
      </c>
      <c r="B227" s="15" t="str">
        <f t="shared" si="19"/>
        <v>I</v>
      </c>
      <c r="C227" s="32">
        <f t="shared" si="20"/>
        <v>52267.343999999997</v>
      </c>
      <c r="D227" t="str">
        <f t="shared" si="21"/>
        <v>vis</v>
      </c>
      <c r="E227">
        <f>VLOOKUP(C227,Active!C$21:E$968,3,FALSE)</f>
        <v>-136.99775220978819</v>
      </c>
      <c r="F227" s="15" t="s">
        <v>145</v>
      </c>
      <c r="G227" t="str">
        <f t="shared" si="22"/>
        <v>52267.344</v>
      </c>
      <c r="H227" s="32">
        <f t="shared" si="23"/>
        <v>10925</v>
      </c>
      <c r="I227" s="65" t="s">
        <v>830</v>
      </c>
      <c r="J227" s="66" t="s">
        <v>831</v>
      </c>
      <c r="K227" s="65">
        <v>10925</v>
      </c>
      <c r="L227" s="65" t="s">
        <v>832</v>
      </c>
      <c r="M227" s="66" t="s">
        <v>149</v>
      </c>
      <c r="N227" s="66"/>
      <c r="O227" s="67" t="s">
        <v>780</v>
      </c>
      <c r="P227" s="68" t="s">
        <v>112</v>
      </c>
    </row>
    <row r="228" spans="1:16" x14ac:dyDescent="0.2">
      <c r="A228" s="32" t="str">
        <f t="shared" si="18"/>
        <v> AOEB 8 </v>
      </c>
      <c r="B228" s="15" t="str">
        <f t="shared" si="19"/>
        <v>I</v>
      </c>
      <c r="C228" s="32">
        <f t="shared" si="20"/>
        <v>52609.262999999999</v>
      </c>
      <c r="D228" t="str">
        <f t="shared" si="21"/>
        <v>vis</v>
      </c>
      <c r="E228">
        <f>VLOOKUP(C228,Active!C$21:E$968,3,FALSE)</f>
        <v>63.996594278626979</v>
      </c>
      <c r="F228" s="15" t="s">
        <v>145</v>
      </c>
      <c r="G228" t="str">
        <f t="shared" si="22"/>
        <v>52609.263</v>
      </c>
      <c r="H228" s="32">
        <f t="shared" si="23"/>
        <v>11126</v>
      </c>
      <c r="I228" s="65" t="s">
        <v>833</v>
      </c>
      <c r="J228" s="66" t="s">
        <v>834</v>
      </c>
      <c r="K228" s="65">
        <v>11126</v>
      </c>
      <c r="L228" s="65" t="s">
        <v>835</v>
      </c>
      <c r="M228" s="66" t="s">
        <v>149</v>
      </c>
      <c r="N228" s="66"/>
      <c r="O228" s="67" t="s">
        <v>794</v>
      </c>
      <c r="P228" s="67" t="s">
        <v>105</v>
      </c>
    </row>
    <row r="229" spans="1:16" x14ac:dyDescent="0.2">
      <c r="A229" s="32" t="str">
        <f t="shared" si="18"/>
        <v>BAVM 157 </v>
      </c>
      <c r="B229" s="15" t="str">
        <f t="shared" si="19"/>
        <v>I</v>
      </c>
      <c r="C229" s="32">
        <f t="shared" si="20"/>
        <v>52648.394</v>
      </c>
      <c r="D229" t="str">
        <f t="shared" si="21"/>
        <v>vis</v>
      </c>
      <c r="E229">
        <f>VLOOKUP(C229,Active!C$21:E$968,3,FALSE)</f>
        <v>86.999439316306606</v>
      </c>
      <c r="F229" s="15" t="s">
        <v>145</v>
      </c>
      <c r="G229" t="str">
        <f t="shared" si="22"/>
        <v>52648.394</v>
      </c>
      <c r="H229" s="32">
        <f t="shared" si="23"/>
        <v>11149</v>
      </c>
      <c r="I229" s="65" t="s">
        <v>836</v>
      </c>
      <c r="J229" s="66" t="s">
        <v>837</v>
      </c>
      <c r="K229" s="65">
        <v>11149</v>
      </c>
      <c r="L229" s="65" t="s">
        <v>838</v>
      </c>
      <c r="M229" s="66" t="s">
        <v>149</v>
      </c>
      <c r="N229" s="66"/>
      <c r="O229" s="67" t="s">
        <v>780</v>
      </c>
      <c r="P229" s="68" t="s">
        <v>114</v>
      </c>
    </row>
    <row r="230" spans="1:16" x14ac:dyDescent="0.2">
      <c r="A230" s="32" t="str">
        <f t="shared" si="18"/>
        <v> AOEB 12 </v>
      </c>
      <c r="B230" s="15" t="str">
        <f t="shared" si="19"/>
        <v>I</v>
      </c>
      <c r="C230" s="32">
        <f t="shared" si="20"/>
        <v>52966.521999999997</v>
      </c>
      <c r="D230" t="str">
        <f t="shared" si="21"/>
        <v>vis</v>
      </c>
      <c r="E230">
        <f>VLOOKUP(C230,Active!C$21:E$968,3,FALSE)</f>
        <v>274.00843694342183</v>
      </c>
      <c r="F230" s="15" t="s">
        <v>145</v>
      </c>
      <c r="G230" t="str">
        <f t="shared" si="22"/>
        <v>52966.522</v>
      </c>
      <c r="H230" s="32">
        <f t="shared" si="23"/>
        <v>11336</v>
      </c>
      <c r="I230" s="65" t="s">
        <v>839</v>
      </c>
      <c r="J230" s="66" t="s">
        <v>840</v>
      </c>
      <c r="K230" s="65">
        <v>11336</v>
      </c>
      <c r="L230" s="65" t="s">
        <v>841</v>
      </c>
      <c r="M230" s="66" t="s">
        <v>149</v>
      </c>
      <c r="N230" s="66"/>
      <c r="O230" s="67" t="s">
        <v>842</v>
      </c>
      <c r="P230" s="67" t="s">
        <v>116</v>
      </c>
    </row>
    <row r="231" spans="1:16" x14ac:dyDescent="0.2">
      <c r="A231" s="32" t="str">
        <f t="shared" si="18"/>
        <v>BAVM 171 </v>
      </c>
      <c r="B231" s="15" t="str">
        <f t="shared" si="19"/>
        <v>I</v>
      </c>
      <c r="C231" s="32">
        <f t="shared" si="20"/>
        <v>53007.347000000002</v>
      </c>
      <c r="D231" t="str">
        <f t="shared" si="21"/>
        <v>vis</v>
      </c>
      <c r="E231">
        <f>VLOOKUP(C231,Active!C$21:E$968,3,FALSE)</f>
        <v>298.00708631766071</v>
      </c>
      <c r="F231" s="15" t="s">
        <v>145</v>
      </c>
      <c r="G231" t="str">
        <f t="shared" si="22"/>
        <v>53007.347</v>
      </c>
      <c r="H231" s="32">
        <f t="shared" si="23"/>
        <v>11360</v>
      </c>
      <c r="I231" s="65" t="s">
        <v>843</v>
      </c>
      <c r="J231" s="66" t="s">
        <v>844</v>
      </c>
      <c r="K231" s="65">
        <v>11360</v>
      </c>
      <c r="L231" s="65" t="s">
        <v>832</v>
      </c>
      <c r="M231" s="66" t="s">
        <v>149</v>
      </c>
      <c r="N231" s="66"/>
      <c r="O231" s="67" t="s">
        <v>780</v>
      </c>
      <c r="P231" s="68" t="s">
        <v>117</v>
      </c>
    </row>
    <row r="232" spans="1:16" x14ac:dyDescent="0.2">
      <c r="A232" s="32" t="str">
        <f t="shared" si="18"/>
        <v> AOEB 12 </v>
      </c>
      <c r="B232" s="15" t="str">
        <f t="shared" si="19"/>
        <v>I</v>
      </c>
      <c r="C232" s="32">
        <f t="shared" si="20"/>
        <v>53204.667300000001</v>
      </c>
      <c r="D232" t="str">
        <f t="shared" si="21"/>
        <v>vis</v>
      </c>
      <c r="E232">
        <f>VLOOKUP(C232,Active!C$21:E$968,3,FALSE)</f>
        <v>414.00024477740618</v>
      </c>
      <c r="F232" s="15" t="s">
        <v>145</v>
      </c>
      <c r="G232" t="str">
        <f t="shared" si="22"/>
        <v>53204.6673</v>
      </c>
      <c r="H232" s="32">
        <f t="shared" si="23"/>
        <v>11476</v>
      </c>
      <c r="I232" s="65" t="s">
        <v>845</v>
      </c>
      <c r="J232" s="66" t="s">
        <v>846</v>
      </c>
      <c r="K232" s="65">
        <v>11476</v>
      </c>
      <c r="L232" s="65" t="s">
        <v>847</v>
      </c>
      <c r="M232" s="66" t="s">
        <v>482</v>
      </c>
      <c r="N232" s="66" t="s">
        <v>488</v>
      </c>
      <c r="O232" s="67" t="s">
        <v>240</v>
      </c>
      <c r="P232" s="67" t="s">
        <v>116</v>
      </c>
    </row>
    <row r="233" spans="1:16" x14ac:dyDescent="0.2">
      <c r="A233" s="32" t="str">
        <f t="shared" si="18"/>
        <v> AOEB 12 </v>
      </c>
      <c r="B233" s="15" t="str">
        <f t="shared" si="19"/>
        <v>I</v>
      </c>
      <c r="C233" s="32">
        <f t="shared" si="20"/>
        <v>53267.612000000001</v>
      </c>
      <c r="D233" t="str">
        <f t="shared" si="21"/>
        <v>vis</v>
      </c>
      <c r="E233">
        <f>VLOOKUP(C233,Active!C$21:E$968,3,FALSE)</f>
        <v>451.00178268962895</v>
      </c>
      <c r="F233" s="15" t="s">
        <v>145</v>
      </c>
      <c r="G233" t="str">
        <f t="shared" si="22"/>
        <v>53267.612</v>
      </c>
      <c r="H233" s="32">
        <f t="shared" si="23"/>
        <v>11513</v>
      </c>
      <c r="I233" s="65" t="s">
        <v>848</v>
      </c>
      <c r="J233" s="66" t="s">
        <v>849</v>
      </c>
      <c r="K233" s="65">
        <v>11513</v>
      </c>
      <c r="L233" s="65" t="s">
        <v>850</v>
      </c>
      <c r="M233" s="66" t="s">
        <v>149</v>
      </c>
      <c r="N233" s="66"/>
      <c r="O233" s="67" t="s">
        <v>306</v>
      </c>
      <c r="P233" s="67" t="s">
        <v>116</v>
      </c>
    </row>
    <row r="234" spans="1:16" x14ac:dyDescent="0.2">
      <c r="A234" s="32" t="str">
        <f t="shared" si="18"/>
        <v>BAVM 192 </v>
      </c>
      <c r="B234" s="15" t="str">
        <f t="shared" si="19"/>
        <v>I</v>
      </c>
      <c r="C234" s="32">
        <f t="shared" si="20"/>
        <v>53917.442999999999</v>
      </c>
      <c r="D234" t="str">
        <f t="shared" si="21"/>
        <v>vis</v>
      </c>
      <c r="E234">
        <f>VLOOKUP(C234,Active!C$21:E$968,3,FALSE)</f>
        <v>832.99973300216595</v>
      </c>
      <c r="F234" s="15" t="s">
        <v>145</v>
      </c>
      <c r="G234" t="str">
        <f t="shared" si="22"/>
        <v>53917.443</v>
      </c>
      <c r="H234" s="32">
        <f t="shared" si="23"/>
        <v>11895</v>
      </c>
      <c r="I234" s="65" t="s">
        <v>851</v>
      </c>
      <c r="J234" s="66" t="s">
        <v>852</v>
      </c>
      <c r="K234" s="65">
        <v>11895</v>
      </c>
      <c r="L234" s="65" t="s">
        <v>853</v>
      </c>
      <c r="M234" s="66" t="s">
        <v>149</v>
      </c>
      <c r="N234" s="66"/>
      <c r="O234" s="67" t="s">
        <v>780</v>
      </c>
      <c r="P234" s="68" t="s">
        <v>119</v>
      </c>
    </row>
    <row r="235" spans="1:16" x14ac:dyDescent="0.2">
      <c r="A235" s="32" t="str">
        <f t="shared" si="18"/>
        <v> AOEB 12 </v>
      </c>
      <c r="B235" s="15" t="str">
        <f t="shared" si="19"/>
        <v>I</v>
      </c>
      <c r="C235" s="32">
        <f t="shared" si="20"/>
        <v>53995.697999999997</v>
      </c>
      <c r="D235" t="str">
        <f t="shared" si="21"/>
        <v>vis</v>
      </c>
      <c r="E235">
        <f>VLOOKUP(C235,Active!C$21:E$968,3,FALSE)</f>
        <v>879.00130818356945</v>
      </c>
      <c r="F235" s="15" t="s">
        <v>145</v>
      </c>
      <c r="G235" t="str">
        <f t="shared" si="22"/>
        <v>53995.698</v>
      </c>
      <c r="H235" s="32">
        <f t="shared" si="23"/>
        <v>11941</v>
      </c>
      <c r="I235" s="65" t="s">
        <v>854</v>
      </c>
      <c r="J235" s="66" t="s">
        <v>855</v>
      </c>
      <c r="K235" s="65">
        <v>11941</v>
      </c>
      <c r="L235" s="65" t="s">
        <v>856</v>
      </c>
      <c r="M235" s="66" t="s">
        <v>149</v>
      </c>
      <c r="N235" s="66"/>
      <c r="O235" s="67" t="s">
        <v>306</v>
      </c>
      <c r="P235" s="67" t="s">
        <v>116</v>
      </c>
    </row>
    <row r="236" spans="1:16" x14ac:dyDescent="0.2">
      <c r="A236" s="32" t="str">
        <f t="shared" si="18"/>
        <v>VSB 46 </v>
      </c>
      <c r="B236" s="15" t="str">
        <f t="shared" si="19"/>
        <v>I</v>
      </c>
      <c r="C236" s="32">
        <f t="shared" si="20"/>
        <v>54385.247000000003</v>
      </c>
      <c r="D236" t="str">
        <f t="shared" si="21"/>
        <v>vis</v>
      </c>
      <c r="E236">
        <f>VLOOKUP(C236,Active!C$21:E$968,3,FALSE)</f>
        <v>1107.9945688102575</v>
      </c>
      <c r="F236" s="15" t="s">
        <v>145</v>
      </c>
      <c r="G236" t="str">
        <f t="shared" si="22"/>
        <v>54385.247</v>
      </c>
      <c r="H236" s="32">
        <f t="shared" si="23"/>
        <v>12170</v>
      </c>
      <c r="I236" s="65" t="s">
        <v>857</v>
      </c>
      <c r="J236" s="66" t="s">
        <v>858</v>
      </c>
      <c r="K236" s="65">
        <v>12170</v>
      </c>
      <c r="L236" s="65" t="s">
        <v>859</v>
      </c>
      <c r="M236" s="66" t="s">
        <v>149</v>
      </c>
      <c r="N236" s="66"/>
      <c r="O236" s="67" t="s">
        <v>860</v>
      </c>
      <c r="P236" s="68" t="s">
        <v>121</v>
      </c>
    </row>
    <row r="237" spans="1:16" x14ac:dyDescent="0.2">
      <c r="A237" s="32" t="str">
        <f t="shared" si="18"/>
        <v>VSB 50 </v>
      </c>
      <c r="B237" s="15" t="str">
        <f t="shared" si="19"/>
        <v>I</v>
      </c>
      <c r="C237" s="32">
        <f t="shared" si="20"/>
        <v>55132.059000000001</v>
      </c>
      <c r="D237" t="str">
        <f t="shared" si="21"/>
        <v>vis</v>
      </c>
      <c r="E237">
        <f>VLOOKUP(C237,Active!C$21:E$968,3,FALSE)</f>
        <v>1547.0020234697095</v>
      </c>
      <c r="F237" s="15" t="s">
        <v>145</v>
      </c>
      <c r="G237" t="str">
        <f t="shared" si="22"/>
        <v>55132.059</v>
      </c>
      <c r="H237" s="32">
        <f t="shared" si="23"/>
        <v>12609</v>
      </c>
      <c r="I237" s="65" t="s">
        <v>861</v>
      </c>
      <c r="J237" s="66" t="s">
        <v>862</v>
      </c>
      <c r="K237" s="65" t="s">
        <v>863</v>
      </c>
      <c r="L237" s="65" t="s">
        <v>864</v>
      </c>
      <c r="M237" s="66" t="s">
        <v>149</v>
      </c>
      <c r="N237" s="66"/>
      <c r="O237" s="67" t="s">
        <v>865</v>
      </c>
      <c r="P237" s="68" t="s">
        <v>125</v>
      </c>
    </row>
    <row r="238" spans="1:16" x14ac:dyDescent="0.2">
      <c r="A238" s="32" t="str">
        <f t="shared" si="18"/>
        <v>OEJV 0137 </v>
      </c>
      <c r="B238" s="15" t="str">
        <f t="shared" si="19"/>
        <v>I</v>
      </c>
      <c r="C238" s="32">
        <f t="shared" si="20"/>
        <v>55346.398999999998</v>
      </c>
      <c r="D238" t="str">
        <f t="shared" si="21"/>
        <v>vis</v>
      </c>
      <c r="E238" t="e">
        <f>VLOOKUP(C238,Active!C$21:E$968,3,FALSE)</f>
        <v>#N/A</v>
      </c>
      <c r="F238" s="15" t="s">
        <v>145</v>
      </c>
      <c r="G238" t="str">
        <f t="shared" si="22"/>
        <v>55346.3990</v>
      </c>
      <c r="H238" s="32">
        <f t="shared" si="23"/>
        <v>12735</v>
      </c>
      <c r="I238" s="65" t="s">
        <v>866</v>
      </c>
      <c r="J238" s="66" t="s">
        <v>867</v>
      </c>
      <c r="K238" s="65" t="s">
        <v>868</v>
      </c>
      <c r="L238" s="65" t="s">
        <v>509</v>
      </c>
      <c r="M238" s="66" t="s">
        <v>482</v>
      </c>
      <c r="N238" s="66" t="s">
        <v>869</v>
      </c>
      <c r="O238" s="67" t="s">
        <v>312</v>
      </c>
      <c r="P238" s="68" t="s">
        <v>870</v>
      </c>
    </row>
    <row r="239" spans="1:16" x14ac:dyDescent="0.2">
      <c r="A239" s="32" t="str">
        <f t="shared" si="18"/>
        <v>BAVM 225 </v>
      </c>
      <c r="B239" s="15" t="str">
        <f t="shared" si="19"/>
        <v>I</v>
      </c>
      <c r="C239" s="32">
        <f t="shared" si="20"/>
        <v>55887.361900000004</v>
      </c>
      <c r="D239" t="str">
        <f t="shared" si="21"/>
        <v>vis</v>
      </c>
      <c r="E239">
        <f>VLOOKUP(C239,Active!C$21:E$968,3,FALSE)</f>
        <v>1991.00078570961</v>
      </c>
      <c r="F239" s="15" t="s">
        <v>145</v>
      </c>
      <c r="G239" t="str">
        <f t="shared" si="22"/>
        <v>55887.3619</v>
      </c>
      <c r="H239" s="32">
        <f t="shared" si="23"/>
        <v>13053</v>
      </c>
      <c r="I239" s="65" t="s">
        <v>871</v>
      </c>
      <c r="J239" s="66" t="s">
        <v>872</v>
      </c>
      <c r="K239" s="65" t="s">
        <v>873</v>
      </c>
      <c r="L239" s="65" t="s">
        <v>874</v>
      </c>
      <c r="M239" s="66" t="s">
        <v>482</v>
      </c>
      <c r="N239" s="66" t="s">
        <v>145</v>
      </c>
      <c r="O239" s="67" t="s">
        <v>464</v>
      </c>
      <c r="P239" s="68" t="s">
        <v>129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20" r:id="rId8" xr:uid="{00000000-0004-0000-0100-000007000000}"/>
    <hyperlink ref="P25" r:id="rId9" xr:uid="{00000000-0004-0000-0100-000008000000}"/>
    <hyperlink ref="P29" r:id="rId10" xr:uid="{00000000-0004-0000-0100-000009000000}"/>
    <hyperlink ref="P30" r:id="rId11" xr:uid="{00000000-0004-0000-0100-00000A000000}"/>
    <hyperlink ref="P31" r:id="rId12" xr:uid="{00000000-0004-0000-0100-00000B000000}"/>
    <hyperlink ref="P32" r:id="rId13" xr:uid="{00000000-0004-0000-0100-00000C000000}"/>
    <hyperlink ref="P39" r:id="rId14" xr:uid="{00000000-0004-0000-0100-00000D000000}"/>
    <hyperlink ref="P45" r:id="rId15" xr:uid="{00000000-0004-0000-0100-00000E000000}"/>
    <hyperlink ref="P46" r:id="rId16" xr:uid="{00000000-0004-0000-0100-00000F000000}"/>
    <hyperlink ref="P49" r:id="rId17" xr:uid="{00000000-0004-0000-0100-000010000000}"/>
    <hyperlink ref="P50" r:id="rId18" xr:uid="{00000000-0004-0000-0100-000011000000}"/>
    <hyperlink ref="P62" r:id="rId19" xr:uid="{00000000-0004-0000-0100-000012000000}"/>
    <hyperlink ref="P71" r:id="rId20" xr:uid="{00000000-0004-0000-0100-000013000000}"/>
    <hyperlink ref="P72" r:id="rId21" xr:uid="{00000000-0004-0000-0100-000014000000}"/>
    <hyperlink ref="P79" r:id="rId22" xr:uid="{00000000-0004-0000-0100-000015000000}"/>
    <hyperlink ref="P82" r:id="rId23" xr:uid="{00000000-0004-0000-0100-000016000000}"/>
    <hyperlink ref="P83" r:id="rId24" xr:uid="{00000000-0004-0000-0100-000017000000}"/>
    <hyperlink ref="P84" r:id="rId25" xr:uid="{00000000-0004-0000-0100-000018000000}"/>
    <hyperlink ref="P86" r:id="rId26" xr:uid="{00000000-0004-0000-0100-000019000000}"/>
    <hyperlink ref="P87" r:id="rId27" xr:uid="{00000000-0004-0000-0100-00001A000000}"/>
    <hyperlink ref="P88" r:id="rId28" xr:uid="{00000000-0004-0000-0100-00001B000000}"/>
    <hyperlink ref="P89" r:id="rId29" xr:uid="{00000000-0004-0000-0100-00001C000000}"/>
    <hyperlink ref="P90" r:id="rId30" xr:uid="{00000000-0004-0000-0100-00001D000000}"/>
    <hyperlink ref="P91" r:id="rId31" xr:uid="{00000000-0004-0000-0100-00001E000000}"/>
    <hyperlink ref="P92" r:id="rId32" xr:uid="{00000000-0004-0000-0100-00001F000000}"/>
    <hyperlink ref="P93" r:id="rId33" xr:uid="{00000000-0004-0000-0100-000020000000}"/>
    <hyperlink ref="P94" r:id="rId34" xr:uid="{00000000-0004-0000-0100-000021000000}"/>
    <hyperlink ref="P95" r:id="rId35" xr:uid="{00000000-0004-0000-0100-000022000000}"/>
    <hyperlink ref="P96" r:id="rId36" xr:uid="{00000000-0004-0000-0100-000023000000}"/>
    <hyperlink ref="P97" r:id="rId37" xr:uid="{00000000-0004-0000-0100-000024000000}"/>
    <hyperlink ref="P98" r:id="rId38" xr:uid="{00000000-0004-0000-0100-000025000000}"/>
    <hyperlink ref="P99" r:id="rId39" xr:uid="{00000000-0004-0000-0100-000026000000}"/>
    <hyperlink ref="P100" r:id="rId40" xr:uid="{00000000-0004-0000-0100-000027000000}"/>
    <hyperlink ref="P101" r:id="rId41" xr:uid="{00000000-0004-0000-0100-000028000000}"/>
    <hyperlink ref="P102" r:id="rId42" xr:uid="{00000000-0004-0000-0100-000029000000}"/>
    <hyperlink ref="P103" r:id="rId43" xr:uid="{00000000-0004-0000-0100-00002A000000}"/>
    <hyperlink ref="P104" r:id="rId44" xr:uid="{00000000-0004-0000-0100-00002B000000}"/>
    <hyperlink ref="P105" r:id="rId45" xr:uid="{00000000-0004-0000-0100-00002C000000}"/>
    <hyperlink ref="P107" r:id="rId46" xr:uid="{00000000-0004-0000-0100-00002D000000}"/>
    <hyperlink ref="P108" r:id="rId47" xr:uid="{00000000-0004-0000-0100-00002E000000}"/>
    <hyperlink ref="P109" r:id="rId48" xr:uid="{00000000-0004-0000-0100-00002F000000}"/>
    <hyperlink ref="P110" r:id="rId49" xr:uid="{00000000-0004-0000-0100-000030000000}"/>
    <hyperlink ref="P112" r:id="rId50" xr:uid="{00000000-0004-0000-0100-000031000000}"/>
    <hyperlink ref="P113" r:id="rId51" xr:uid="{00000000-0004-0000-0100-000032000000}"/>
    <hyperlink ref="P115" r:id="rId52" xr:uid="{00000000-0004-0000-0100-000033000000}"/>
    <hyperlink ref="P159" r:id="rId53" xr:uid="{00000000-0004-0000-0100-000034000000}"/>
    <hyperlink ref="P162" r:id="rId54" xr:uid="{00000000-0004-0000-0100-000035000000}"/>
    <hyperlink ref="P164" r:id="rId55" xr:uid="{00000000-0004-0000-0100-000036000000}"/>
    <hyperlink ref="P165" r:id="rId56" xr:uid="{00000000-0004-0000-0100-000037000000}"/>
    <hyperlink ref="P166" r:id="rId57" xr:uid="{00000000-0004-0000-0100-000038000000}"/>
    <hyperlink ref="P167" r:id="rId58" xr:uid="{00000000-0004-0000-0100-000039000000}"/>
    <hyperlink ref="P168" r:id="rId59" xr:uid="{00000000-0004-0000-0100-00003A000000}"/>
    <hyperlink ref="P169" r:id="rId60" xr:uid="{00000000-0004-0000-0100-00003B000000}"/>
    <hyperlink ref="P170" r:id="rId61" xr:uid="{00000000-0004-0000-0100-00003C000000}"/>
    <hyperlink ref="P171" r:id="rId62" xr:uid="{00000000-0004-0000-0100-00003D000000}"/>
    <hyperlink ref="P172" r:id="rId63" xr:uid="{00000000-0004-0000-0100-00003E000000}"/>
    <hyperlink ref="P173" r:id="rId64" xr:uid="{00000000-0004-0000-0100-00003F000000}"/>
    <hyperlink ref="P174" r:id="rId65" xr:uid="{00000000-0004-0000-0100-000040000000}"/>
    <hyperlink ref="P175" r:id="rId66" xr:uid="{00000000-0004-0000-0100-000041000000}"/>
    <hyperlink ref="P176" r:id="rId67" xr:uid="{00000000-0004-0000-0100-000042000000}"/>
    <hyperlink ref="P177" r:id="rId68" xr:uid="{00000000-0004-0000-0100-000043000000}"/>
    <hyperlink ref="P178" r:id="rId69" xr:uid="{00000000-0004-0000-0100-000044000000}"/>
    <hyperlink ref="P179" r:id="rId70" xr:uid="{00000000-0004-0000-0100-000045000000}"/>
    <hyperlink ref="P180" r:id="rId71" xr:uid="{00000000-0004-0000-0100-000046000000}"/>
    <hyperlink ref="P181" r:id="rId72" xr:uid="{00000000-0004-0000-0100-000047000000}"/>
    <hyperlink ref="P182" r:id="rId73" xr:uid="{00000000-0004-0000-0100-000048000000}"/>
    <hyperlink ref="P183" r:id="rId74" xr:uid="{00000000-0004-0000-0100-000049000000}"/>
    <hyperlink ref="P184" r:id="rId75" xr:uid="{00000000-0004-0000-0100-00004A000000}"/>
    <hyperlink ref="P185" r:id="rId76" xr:uid="{00000000-0004-0000-0100-00004B000000}"/>
    <hyperlink ref="P186" r:id="rId77" xr:uid="{00000000-0004-0000-0100-00004C000000}"/>
    <hyperlink ref="P187" r:id="rId78" xr:uid="{00000000-0004-0000-0100-00004D000000}"/>
    <hyperlink ref="P188" r:id="rId79" xr:uid="{00000000-0004-0000-0100-00004E000000}"/>
    <hyperlink ref="P189" r:id="rId80" xr:uid="{00000000-0004-0000-0100-00004F000000}"/>
    <hyperlink ref="P191" r:id="rId81" xr:uid="{00000000-0004-0000-0100-000050000000}"/>
    <hyperlink ref="P192" r:id="rId82" xr:uid="{00000000-0004-0000-0100-000051000000}"/>
    <hyperlink ref="P193" r:id="rId83" xr:uid="{00000000-0004-0000-0100-000052000000}"/>
    <hyperlink ref="P209" r:id="rId84" xr:uid="{00000000-0004-0000-0100-000053000000}"/>
    <hyperlink ref="P212" r:id="rId85" xr:uid="{00000000-0004-0000-0100-000054000000}"/>
    <hyperlink ref="P213" r:id="rId86" xr:uid="{00000000-0004-0000-0100-000055000000}"/>
    <hyperlink ref="P218" r:id="rId87" xr:uid="{00000000-0004-0000-0100-000056000000}"/>
    <hyperlink ref="P219" r:id="rId88" xr:uid="{00000000-0004-0000-0100-000057000000}"/>
    <hyperlink ref="P220" r:id="rId89" xr:uid="{00000000-0004-0000-0100-000058000000}"/>
    <hyperlink ref="P221" r:id="rId90" xr:uid="{00000000-0004-0000-0100-000059000000}"/>
    <hyperlink ref="P224" r:id="rId91" xr:uid="{00000000-0004-0000-0100-00005A000000}"/>
    <hyperlink ref="P227" r:id="rId92" xr:uid="{00000000-0004-0000-0100-00005B000000}"/>
    <hyperlink ref="P229" r:id="rId93" xr:uid="{00000000-0004-0000-0100-00005C000000}"/>
    <hyperlink ref="P231" r:id="rId94" xr:uid="{00000000-0004-0000-0100-00005D000000}"/>
    <hyperlink ref="P234" r:id="rId95" xr:uid="{00000000-0004-0000-0100-00005E000000}"/>
    <hyperlink ref="P236" r:id="rId96" xr:uid="{00000000-0004-0000-0100-00005F000000}"/>
    <hyperlink ref="P237" r:id="rId97" xr:uid="{00000000-0004-0000-0100-000060000000}"/>
    <hyperlink ref="P238" r:id="rId98" xr:uid="{00000000-0004-0000-0100-000061000000}"/>
    <hyperlink ref="P239" r:id="rId99" xr:uid="{00000000-0004-0000-0100-00006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42"/>
  <sheetViews>
    <sheetView workbookViewId="0"/>
  </sheetViews>
  <sheetFormatPr defaultRowHeight="12.75" x14ac:dyDescent="0.2"/>
  <sheetData>
    <row r="1" spans="1:19" ht="18" x14ac:dyDescent="0.2">
      <c r="A1" s="69" t="s">
        <v>875</v>
      </c>
      <c r="D1" s="70" t="s">
        <v>876</v>
      </c>
      <c r="K1" s="71" t="s">
        <v>877</v>
      </c>
      <c r="L1" t="s">
        <v>878</v>
      </c>
      <c r="M1">
        <f ca="1">F18*H18-G18*G18</f>
        <v>85.947312859777412</v>
      </c>
      <c r="R1">
        <v>1</v>
      </c>
      <c r="S1" t="s">
        <v>879</v>
      </c>
    </row>
    <row r="2" spans="1:19" x14ac:dyDescent="0.2">
      <c r="K2" s="71" t="s">
        <v>880</v>
      </c>
      <c r="L2" t="s">
        <v>881</v>
      </c>
      <c r="M2">
        <f ca="1">+D18*H18-F18*G18</f>
        <v>250.22968857396995</v>
      </c>
      <c r="R2">
        <v>2</v>
      </c>
      <c r="S2" t="s">
        <v>500</v>
      </c>
    </row>
    <row r="3" spans="1:19" x14ac:dyDescent="0.2">
      <c r="A3" t="s">
        <v>882</v>
      </c>
      <c r="B3" t="s">
        <v>883</v>
      </c>
      <c r="E3" s="72" t="s">
        <v>884</v>
      </c>
      <c r="F3" s="72" t="s">
        <v>885</v>
      </c>
      <c r="G3" s="72" t="s">
        <v>886</v>
      </c>
      <c r="H3" s="72" t="s">
        <v>887</v>
      </c>
      <c r="K3" s="71" t="s">
        <v>888</v>
      </c>
      <c r="L3" t="s">
        <v>889</v>
      </c>
      <c r="M3">
        <f ca="1">+D18*G18-F18*F18</f>
        <v>165.08735999547002</v>
      </c>
      <c r="R3">
        <v>3</v>
      </c>
      <c r="S3" t="s">
        <v>140</v>
      </c>
    </row>
    <row r="4" spans="1:19" x14ac:dyDescent="0.2">
      <c r="A4" t="s">
        <v>890</v>
      </c>
      <c r="B4" t="s">
        <v>891</v>
      </c>
      <c r="D4" s="73" t="s">
        <v>892</v>
      </c>
      <c r="E4" s="74">
        <f ca="1">(E18*M1-I18*M2+J18*M3)/M7</f>
        <v>-3.7386410108501168E-3</v>
      </c>
      <c r="F4" s="75">
        <f ca="1">+E7/M7*M18</f>
        <v>1.1299491281881324E-2</v>
      </c>
      <c r="G4" s="76">
        <f>+B18</f>
        <v>1</v>
      </c>
      <c r="H4" s="77">
        <f ca="1">ABS(F4/E4)</f>
        <v>3.0223525738599788</v>
      </c>
      <c r="K4" s="71" t="s">
        <v>893</v>
      </c>
      <c r="L4" t="s">
        <v>894</v>
      </c>
      <c r="M4">
        <f ca="1">+D17*H18-F18*F18</f>
        <v>789.45273898346954</v>
      </c>
      <c r="R4">
        <v>4</v>
      </c>
      <c r="S4" t="s">
        <v>895</v>
      </c>
    </row>
    <row r="5" spans="1:19" x14ac:dyDescent="0.2">
      <c r="A5" t="s">
        <v>896</v>
      </c>
      <c r="B5" s="78">
        <v>40323</v>
      </c>
      <c r="D5" s="79" t="s">
        <v>897</v>
      </c>
      <c r="E5" s="80">
        <f ca="1">+(-E18*M2+I18*M4-J18*M5)/M7</f>
        <v>3.3509560832764067E-2</v>
      </c>
      <c r="F5" s="81">
        <f ca="1">N18*E7/M7</f>
        <v>3.4245681073098916E-2</v>
      </c>
      <c r="G5" s="82">
        <f>+B18/A18</f>
        <v>1E-4</v>
      </c>
      <c r="H5" s="77">
        <f ca="1">ABS(F5/E5)</f>
        <v>1.0219674690458822</v>
      </c>
      <c r="K5" s="71" t="s">
        <v>898</v>
      </c>
      <c r="L5" t="s">
        <v>899</v>
      </c>
      <c r="M5">
        <f ca="1">+D17*G18-D18*F18</f>
        <v>547.8772831456331</v>
      </c>
      <c r="R5">
        <v>5</v>
      </c>
      <c r="S5" t="s">
        <v>141</v>
      </c>
    </row>
    <row r="6" spans="1:19" x14ac:dyDescent="0.2">
      <c r="D6" s="83" t="s">
        <v>900</v>
      </c>
      <c r="E6" s="84">
        <f ca="1">+(E18*M3-I18*M5+J18*M6)/M7</f>
        <v>-0.13592868636035757</v>
      </c>
      <c r="F6" s="85">
        <f ca="1">O18*E7/M7</f>
        <v>2.4249112502282073E-2</v>
      </c>
      <c r="G6" s="86">
        <f>+B18/A18^2</f>
        <v>1E-8</v>
      </c>
      <c r="H6" s="77">
        <f ca="1">ABS(F6/E6)</f>
        <v>0.17839584234630049</v>
      </c>
      <c r="K6" s="87" t="s">
        <v>901</v>
      </c>
      <c r="L6" s="88" t="s">
        <v>902</v>
      </c>
      <c r="M6" s="88">
        <f ca="1">+D17*F18-D18*D18</f>
        <v>395.82773116000317</v>
      </c>
      <c r="R6">
        <v>6</v>
      </c>
      <c r="S6" t="s">
        <v>143</v>
      </c>
    </row>
    <row r="7" spans="1:19" x14ac:dyDescent="0.2">
      <c r="D7" s="70" t="s">
        <v>903</v>
      </c>
      <c r="E7" s="89">
        <f ca="1">SQRT(L18/(D17-3))</f>
        <v>1.5123899284700123E-2</v>
      </c>
      <c r="G7" s="90">
        <f>+B22</f>
        <v>-3.8791999977547675E-3</v>
      </c>
      <c r="K7" s="71" t="s">
        <v>904</v>
      </c>
      <c r="L7" t="s">
        <v>905</v>
      </c>
      <c r="M7">
        <f ca="1">+D17*M1-D18*M2+F18*M3</f>
        <v>153.97211428545506</v>
      </c>
      <c r="R7">
        <v>7</v>
      </c>
      <c r="S7" t="s">
        <v>906</v>
      </c>
    </row>
    <row r="8" spans="1:19" x14ac:dyDescent="0.2">
      <c r="D8" s="70" t="s">
        <v>907</v>
      </c>
      <c r="F8" s="91">
        <f ca="1">CORREL(INDIRECT(E12):INDIRECT(E13),INDIRECT(K12):INDIRECT(K13))</f>
        <v>0.93644603747692845</v>
      </c>
      <c r="G8" s="89"/>
      <c r="I8" s="90"/>
      <c r="R8">
        <v>8</v>
      </c>
      <c r="S8" t="s">
        <v>908</v>
      </c>
    </row>
    <row r="9" spans="1:19" x14ac:dyDescent="0.2">
      <c r="E9" s="92">
        <f ca="1">E6*G6</f>
        <v>-1.3592868636035758E-9</v>
      </c>
      <c r="F9" s="93">
        <f ca="1">H6</f>
        <v>0.17839584234630049</v>
      </c>
      <c r="G9" s="94">
        <f ca="1">F8</f>
        <v>0.93644603747692845</v>
      </c>
      <c r="I9" s="90"/>
      <c r="R9">
        <v>9</v>
      </c>
      <c r="S9" t="s">
        <v>49</v>
      </c>
    </row>
    <row r="10" spans="1:19" x14ac:dyDescent="0.2">
      <c r="R10">
        <v>10</v>
      </c>
      <c r="S10" t="s">
        <v>909</v>
      </c>
    </row>
    <row r="11" spans="1:19" x14ac:dyDescent="0.2">
      <c r="R11">
        <v>11</v>
      </c>
      <c r="S11" t="s">
        <v>910</v>
      </c>
    </row>
    <row r="12" spans="1:19" x14ac:dyDescent="0.2">
      <c r="A12" s="23">
        <v>21</v>
      </c>
      <c r="B12" t="s">
        <v>911</v>
      </c>
      <c r="C12" s="95">
        <v>21</v>
      </c>
      <c r="D12" s="15" t="str">
        <f>D$15&amp;$C12</f>
        <v>D21</v>
      </c>
      <c r="E12" s="15" t="str">
        <f t="shared" ref="E12:O12" si="0">E15&amp;$C12</f>
        <v>E21</v>
      </c>
      <c r="F12" s="15" t="str">
        <f t="shared" si="0"/>
        <v>F21</v>
      </c>
      <c r="G12" s="15" t="str">
        <f t="shared" si="0"/>
        <v>G21</v>
      </c>
      <c r="H12" s="15" t="str">
        <f t="shared" si="0"/>
        <v>H21</v>
      </c>
      <c r="I12" s="15" t="str">
        <f t="shared" si="0"/>
        <v>I21</v>
      </c>
      <c r="J12" s="15" t="str">
        <f t="shared" si="0"/>
        <v>J21</v>
      </c>
      <c r="K12" s="15" t="str">
        <f t="shared" si="0"/>
        <v>K21</v>
      </c>
      <c r="L12" s="15" t="str">
        <f t="shared" si="0"/>
        <v>L21</v>
      </c>
      <c r="M12" s="15" t="str">
        <f t="shared" si="0"/>
        <v>M21</v>
      </c>
      <c r="N12" s="15" t="str">
        <f t="shared" si="0"/>
        <v>N21</v>
      </c>
      <c r="O12" s="15" t="str">
        <f t="shared" si="0"/>
        <v>O21</v>
      </c>
      <c r="R12">
        <v>12</v>
      </c>
      <c r="S12" t="s">
        <v>912</v>
      </c>
    </row>
    <row r="13" spans="1:19" x14ac:dyDescent="0.2">
      <c r="A13" s="23">
        <f>20+COUNT(A21:A1449)</f>
        <v>100</v>
      </c>
      <c r="B13" t="s">
        <v>913</v>
      </c>
      <c r="C13" s="95">
        <v>100</v>
      </c>
      <c r="D13" s="15" t="str">
        <f>D$15&amp;$C13</f>
        <v>D100</v>
      </c>
      <c r="E13" s="15" t="str">
        <f t="shared" ref="E13:O13" si="1">E$15&amp;$C13</f>
        <v>E100</v>
      </c>
      <c r="F13" s="15" t="str">
        <f t="shared" si="1"/>
        <v>F100</v>
      </c>
      <c r="G13" s="15" t="str">
        <f t="shared" si="1"/>
        <v>G100</v>
      </c>
      <c r="H13" s="15" t="str">
        <f t="shared" si="1"/>
        <v>H100</v>
      </c>
      <c r="I13" s="15" t="str">
        <f t="shared" si="1"/>
        <v>I100</v>
      </c>
      <c r="J13" s="15" t="str">
        <f t="shared" si="1"/>
        <v>J100</v>
      </c>
      <c r="K13" s="15" t="str">
        <f t="shared" si="1"/>
        <v>K100</v>
      </c>
      <c r="L13" s="15" t="str">
        <f t="shared" si="1"/>
        <v>L100</v>
      </c>
      <c r="M13" s="15" t="str">
        <f t="shared" si="1"/>
        <v>M100</v>
      </c>
      <c r="N13" s="15" t="str">
        <f t="shared" si="1"/>
        <v>N100</v>
      </c>
      <c r="O13" s="15" t="str">
        <f t="shared" si="1"/>
        <v>O100</v>
      </c>
      <c r="R13">
        <v>13</v>
      </c>
      <c r="S13" t="s">
        <v>914</v>
      </c>
    </row>
    <row r="14" spans="1:19" x14ac:dyDescent="0.2">
      <c r="R14">
        <v>14</v>
      </c>
      <c r="S14" t="s">
        <v>915</v>
      </c>
    </row>
    <row r="15" spans="1:19" x14ac:dyDescent="0.2">
      <c r="A15" s="15"/>
      <c r="D15" s="15" t="str">
        <f t="shared" ref="D15:O15" si="2">VLOOKUP(D16,$R1:$S26,2,FALSE)</f>
        <v>D</v>
      </c>
      <c r="E15" s="15" t="str">
        <f t="shared" si="2"/>
        <v>E</v>
      </c>
      <c r="F15" s="15" t="str">
        <f t="shared" si="2"/>
        <v>F</v>
      </c>
      <c r="G15" s="15" t="str">
        <f t="shared" si="2"/>
        <v>G</v>
      </c>
      <c r="H15" s="15" t="str">
        <f t="shared" si="2"/>
        <v>H</v>
      </c>
      <c r="I15" s="15" t="str">
        <f t="shared" si="2"/>
        <v>I</v>
      </c>
      <c r="J15" s="15" t="str">
        <f t="shared" si="2"/>
        <v>J</v>
      </c>
      <c r="K15" s="15" t="str">
        <f t="shared" si="2"/>
        <v>K</v>
      </c>
      <c r="L15" s="15" t="str">
        <f t="shared" si="2"/>
        <v>L</v>
      </c>
      <c r="M15" s="15" t="str">
        <f t="shared" si="2"/>
        <v>M</v>
      </c>
      <c r="N15" s="15" t="str">
        <f t="shared" si="2"/>
        <v>N</v>
      </c>
      <c r="O15" s="15" t="str">
        <f t="shared" si="2"/>
        <v>O</v>
      </c>
      <c r="R15">
        <v>15</v>
      </c>
      <c r="S15" t="s">
        <v>916</v>
      </c>
    </row>
    <row r="16" spans="1:19" x14ac:dyDescent="0.2">
      <c r="A16" s="15"/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R16">
        <v>16</v>
      </c>
      <c r="S16" t="s">
        <v>144</v>
      </c>
    </row>
    <row r="17" spans="1:19" x14ac:dyDescent="0.2">
      <c r="A17" s="70" t="s">
        <v>917</v>
      </c>
      <c r="C17" t="s">
        <v>918</v>
      </c>
      <c r="D17">
        <f>C13-C12+1</f>
        <v>80</v>
      </c>
      <c r="R17">
        <v>17</v>
      </c>
      <c r="S17" t="s">
        <v>919</v>
      </c>
    </row>
    <row r="18" spans="1:19" x14ac:dyDescent="0.2">
      <c r="A18" s="96">
        <v>10000</v>
      </c>
      <c r="B18" s="96">
        <v>1</v>
      </c>
      <c r="C18" t="s">
        <v>920</v>
      </c>
      <c r="D18">
        <f ca="1">SUM(INDIRECT(D12):INDIRECT(D13))</f>
        <v>55.855799999999974</v>
      </c>
      <c r="E18">
        <f ca="1">SUM(INDIRECT(E12):INDIRECT(E13))</f>
        <v>-4.400940799700038</v>
      </c>
      <c r="F18">
        <f ca="1">SUM(INDIRECT(F12):INDIRECT(F13))</f>
        <v>43.946226559999999</v>
      </c>
      <c r="G18">
        <f ca="1">SUM(INDIRECT(G12):INDIRECT(G13))</f>
        <v>37.531611557946</v>
      </c>
      <c r="H18">
        <f ca="1">SUM(INDIRECT(H12):INDIRECT(H13))</f>
        <v>34.009044598078987</v>
      </c>
      <c r="I18">
        <f ca="1">SUM(INDIRECT(I12):INDIRECT(I13))</f>
        <v>-3.8378286883492936</v>
      </c>
      <c r="J18">
        <f ca="1">SUM(INDIRECT(J12):INDIRECT(J13))</f>
        <v>-3.5294361008238089</v>
      </c>
      <c r="L18">
        <f ca="1">SUM(INDIRECT(L12):INDIRECT(L13))</f>
        <v>1.7612389377178971E-2</v>
      </c>
      <c r="M18">
        <f ca="1">SQRT(SUM(INDIRECT(M12):INDIRECT(M13)))</f>
        <v>115.0369048530616</v>
      </c>
      <c r="N18">
        <f ca="1">SQRT(SUM(INDIRECT(N12):INDIRECT(N13)))</f>
        <v>348.64553252511183</v>
      </c>
      <c r="O18">
        <f ca="1">SQRT(SUM(INDIRECT(O12):INDIRECT(O13)))</f>
        <v>246.87331297553428</v>
      </c>
      <c r="R18">
        <v>18</v>
      </c>
      <c r="S18" t="s">
        <v>869</v>
      </c>
    </row>
    <row r="19" spans="1:19" x14ac:dyDescent="0.2">
      <c r="A19" s="97" t="s">
        <v>921</v>
      </c>
      <c r="D19" s="30" t="s">
        <v>922</v>
      </c>
      <c r="E19" s="30" t="s">
        <v>923</v>
      </c>
      <c r="F19" s="30" t="s">
        <v>924</v>
      </c>
      <c r="G19" s="30" t="s">
        <v>925</v>
      </c>
      <c r="H19" s="30" t="s">
        <v>926</v>
      </c>
      <c r="I19" s="30" t="s">
        <v>927</v>
      </c>
      <c r="J19" s="30" t="s">
        <v>928</v>
      </c>
      <c r="R19">
        <v>19</v>
      </c>
      <c r="S19" t="s">
        <v>929</v>
      </c>
    </row>
    <row r="20" spans="1:19" ht="14.25" x14ac:dyDescent="0.2">
      <c r="A20" s="3" t="s">
        <v>930</v>
      </c>
      <c r="B20" s="3" t="s">
        <v>931</v>
      </c>
      <c r="D20" s="3" t="s">
        <v>930</v>
      </c>
      <c r="E20" s="3" t="s">
        <v>931</v>
      </c>
      <c r="F20" s="3" t="s">
        <v>932</v>
      </c>
      <c r="G20" s="3" t="s">
        <v>933</v>
      </c>
      <c r="H20" s="3" t="s">
        <v>934</v>
      </c>
      <c r="I20" s="3" t="s">
        <v>935</v>
      </c>
      <c r="J20" s="3" t="s">
        <v>936</v>
      </c>
      <c r="K20" s="98" t="s">
        <v>937</v>
      </c>
      <c r="L20" s="3" t="s">
        <v>938</v>
      </c>
      <c r="M20" s="3" t="s">
        <v>939</v>
      </c>
      <c r="N20" s="3" t="s">
        <v>940</v>
      </c>
      <c r="O20" s="3" t="s">
        <v>941</v>
      </c>
      <c r="P20" s="72" t="s">
        <v>942</v>
      </c>
      <c r="R20">
        <v>20</v>
      </c>
      <c r="S20" t="s">
        <v>943</v>
      </c>
    </row>
    <row r="21" spans="1:19" x14ac:dyDescent="0.2">
      <c r="A21" s="99">
        <v>1411</v>
      </c>
      <c r="B21" s="99">
        <v>-1.237359999504406E-2</v>
      </c>
      <c r="D21" s="100">
        <f t="shared" ref="D21:E52" si="3">A21/A$18</f>
        <v>0.1411</v>
      </c>
      <c r="E21" s="100">
        <f t="shared" si="3"/>
        <v>-1.237359999504406E-2</v>
      </c>
      <c r="F21" s="23">
        <f>D21*D21</f>
        <v>1.990921E-2</v>
      </c>
      <c r="G21" s="23">
        <f>D21*F21</f>
        <v>2.8091895310000002E-3</v>
      </c>
      <c r="H21" s="23">
        <f>F21*F21</f>
        <v>3.9637664282409998E-4</v>
      </c>
      <c r="I21" s="23">
        <f>E21*D21</f>
        <v>-1.7459149593007169E-3</v>
      </c>
      <c r="J21" s="23">
        <f>I21*D21</f>
        <v>-2.4634860075733116E-4</v>
      </c>
      <c r="K21" s="23">
        <f t="shared" ref="K21:K84" ca="1" si="4">+E$4+E$5*D21+E$6*D21^2</f>
        <v>-1.7166747391196015E-3</v>
      </c>
      <c r="L21" s="23">
        <f ca="1">+(K21-E21)^2</f>
        <v>1.1357005591036058E-4</v>
      </c>
      <c r="M21" s="23">
        <f t="shared" ref="M21:M84" ca="1" si="5">(M$1-M$2*D21+M$3*F21)^2</f>
        <v>2908.0849521690179</v>
      </c>
      <c r="N21" s="23">
        <f t="shared" ref="N21:N84" ca="1" si="6">(-M$2+M$4*D21-M$5*F21)^2</f>
        <v>22423.777959235224</v>
      </c>
      <c r="O21" s="23">
        <f t="shared" ref="O21:O84" ca="1" si="7">+(M$3-D21*M$5+F21*M$6)^2</f>
        <v>9151.3125224172272</v>
      </c>
      <c r="P21">
        <f ca="1">+E21-K21</f>
        <v>-1.0656925255924458E-2</v>
      </c>
      <c r="R21">
        <v>21</v>
      </c>
      <c r="S21" t="s">
        <v>944</v>
      </c>
    </row>
    <row r="22" spans="1:19" x14ac:dyDescent="0.2">
      <c r="A22" s="99">
        <v>2017</v>
      </c>
      <c r="B22" s="99">
        <v>-3.8791999977547675E-3</v>
      </c>
      <c r="D22" s="100">
        <f t="shared" si="3"/>
        <v>0.20169999999999999</v>
      </c>
      <c r="E22" s="100">
        <f t="shared" si="3"/>
        <v>-3.8791999977547675E-3</v>
      </c>
      <c r="F22" s="23">
        <f t="shared" ref="F22:F85" si="8">D22*D22</f>
        <v>4.0682889999999999E-2</v>
      </c>
      <c r="G22" s="23">
        <f t="shared" ref="G22:G85" si="9">D22*F22</f>
        <v>8.2057389129999991E-3</v>
      </c>
      <c r="H22" s="23">
        <f t="shared" ref="H22:H85" si="10">F22*F22</f>
        <v>1.6550975387520999E-3</v>
      </c>
      <c r="I22" s="23">
        <f t="shared" ref="I22:I85" si="11">E22*D22</f>
        <v>-7.8243463954713653E-4</v>
      </c>
      <c r="J22" s="23">
        <f t="shared" ref="J22:J85" si="12">I22*D22</f>
        <v>-1.5781706679665744E-4</v>
      </c>
      <c r="K22" s="23">
        <f t="shared" ca="1" si="4"/>
        <v>-2.5097343859245324E-3</v>
      </c>
      <c r="L22" s="23">
        <f t="shared" ref="L22:L85" ca="1" si="13">+(K22-E22)^2</f>
        <v>1.8754360619855604E-6</v>
      </c>
      <c r="M22" s="23">
        <f t="shared" ca="1" si="5"/>
        <v>1780.1830556752468</v>
      </c>
      <c r="N22" s="23">
        <f t="shared" ca="1" si="6"/>
        <v>12833.78630347004</v>
      </c>
      <c r="O22" s="23">
        <f t="shared" ca="1" si="7"/>
        <v>4996.2176818531088</v>
      </c>
      <c r="P22">
        <f t="shared" ref="P22:P85" ca="1" si="14">+E22-K22</f>
        <v>-1.3694656118302352E-3</v>
      </c>
      <c r="R22">
        <v>22</v>
      </c>
      <c r="S22" t="s">
        <v>145</v>
      </c>
    </row>
    <row r="23" spans="1:19" x14ac:dyDescent="0.2">
      <c r="A23" s="99">
        <v>2020</v>
      </c>
      <c r="B23" s="99">
        <v>7.6480000061565079E-3</v>
      </c>
      <c r="D23" s="100">
        <f t="shared" si="3"/>
        <v>0.20200000000000001</v>
      </c>
      <c r="E23" s="100">
        <f t="shared" si="3"/>
        <v>7.6480000061565079E-3</v>
      </c>
      <c r="F23" s="23">
        <f t="shared" si="8"/>
        <v>4.0804000000000007E-2</v>
      </c>
      <c r="G23" s="23">
        <f t="shared" si="9"/>
        <v>8.2424080000000014E-3</v>
      </c>
      <c r="H23" s="23">
        <f t="shared" si="10"/>
        <v>1.6649664160000007E-3</v>
      </c>
      <c r="I23" s="23">
        <f t="shared" si="11"/>
        <v>1.5448960012436146E-3</v>
      </c>
      <c r="J23" s="23">
        <f t="shared" si="12"/>
        <v>3.1206899225121016E-4</v>
      </c>
      <c r="K23" s="23">
        <f t="shared" ca="1" si="4"/>
        <v>-2.5161438408798061E-3</v>
      </c>
      <c r="L23" s="23">
        <f t="shared" ca="1" si="13"/>
        <v>1.0330982014324615E-4</v>
      </c>
      <c r="M23" s="23">
        <f t="shared" ca="1" si="5"/>
        <v>1775.5386015183221</v>
      </c>
      <c r="N23" s="23">
        <f t="shared" ca="1" si="6"/>
        <v>12795.188725400389</v>
      </c>
      <c r="O23" s="23">
        <f t="shared" ca="1" si="7"/>
        <v>4979.7725561932157</v>
      </c>
      <c r="P23">
        <f t="shared" ca="1" si="14"/>
        <v>1.0164143847036313E-2</v>
      </c>
      <c r="R23">
        <v>23</v>
      </c>
      <c r="S23" t="s">
        <v>945</v>
      </c>
    </row>
    <row r="24" spans="1:19" x14ac:dyDescent="0.2">
      <c r="A24" s="99">
        <v>2037</v>
      </c>
      <c r="B24" s="99">
        <v>-1.1031199996068608E-2</v>
      </c>
      <c r="D24" s="100">
        <f t="shared" si="3"/>
        <v>0.20369999999999999</v>
      </c>
      <c r="E24" s="100">
        <f t="shared" si="3"/>
        <v>-1.1031199996068608E-2</v>
      </c>
      <c r="F24" s="23">
        <f t="shared" si="8"/>
        <v>4.149369E-2</v>
      </c>
      <c r="G24" s="23">
        <f t="shared" si="9"/>
        <v>8.4522646529999988E-3</v>
      </c>
      <c r="H24" s="23">
        <f t="shared" si="10"/>
        <v>1.7217263098160999E-3</v>
      </c>
      <c r="I24" s="23">
        <f t="shared" si="11"/>
        <v>-2.2470554391991753E-3</v>
      </c>
      <c r="J24" s="23">
        <f t="shared" si="12"/>
        <v>-4.5772519296487197E-4</v>
      </c>
      <c r="K24" s="23">
        <f t="shared" ca="1" si="4"/>
        <v>-2.5529262431599822E-3</v>
      </c>
      <c r="L24" s="23">
        <f t="shared" ca="1" si="13"/>
        <v>7.188112582925931E-5</v>
      </c>
      <c r="M24" s="23">
        <f t="shared" ca="1" si="5"/>
        <v>1749.3815712181183</v>
      </c>
      <c r="N24" s="23">
        <f t="shared" ca="1" si="6"/>
        <v>12577.984923842201</v>
      </c>
      <c r="O24" s="23">
        <f t="shared" ca="1" si="7"/>
        <v>4887.2837433256063</v>
      </c>
      <c r="P24">
        <f t="shared" ca="1" si="14"/>
        <v>-8.4782737529086258E-3</v>
      </c>
      <c r="R24">
        <v>24</v>
      </c>
      <c r="S24" t="s">
        <v>930</v>
      </c>
    </row>
    <row r="25" spans="1:19" x14ac:dyDescent="0.2">
      <c r="A25" s="99">
        <v>3332</v>
      </c>
      <c r="B25" s="99">
        <v>5.8768000089912675E-3</v>
      </c>
      <c r="D25" s="100">
        <f t="shared" si="3"/>
        <v>0.3332</v>
      </c>
      <c r="E25" s="100">
        <f t="shared" si="3"/>
        <v>5.8768000089912675E-3</v>
      </c>
      <c r="F25" s="23">
        <f t="shared" si="8"/>
        <v>0.11102223999999999</v>
      </c>
      <c r="G25" s="23">
        <f t="shared" si="9"/>
        <v>3.6992610368000001E-2</v>
      </c>
      <c r="H25" s="23">
        <f t="shared" si="10"/>
        <v>1.23259377746176E-2</v>
      </c>
      <c r="I25" s="23">
        <f t="shared" si="11"/>
        <v>1.9581497629958902E-3</v>
      </c>
      <c r="J25" s="23">
        <f t="shared" si="12"/>
        <v>6.5245550103023057E-4</v>
      </c>
      <c r="K25" s="23">
        <f t="shared" ca="1" si="4"/>
        <v>-7.6643625813574735E-3</v>
      </c>
      <c r="L25" s="23">
        <f t="shared" ca="1" si="13"/>
        <v>1.8336308429826024E-4</v>
      </c>
      <c r="M25" s="23">
        <f t="shared" ca="1" si="5"/>
        <v>436.77443432931017</v>
      </c>
      <c r="N25" s="23">
        <f t="shared" ca="1" si="6"/>
        <v>2305.0176321458453</v>
      </c>
      <c r="O25" s="23">
        <f t="shared" ca="1" si="7"/>
        <v>701.20790968341612</v>
      </c>
      <c r="P25">
        <f t="shared" ca="1" si="14"/>
        <v>1.3541162590348741E-2</v>
      </c>
      <c r="R25">
        <v>25</v>
      </c>
      <c r="S25" t="s">
        <v>931</v>
      </c>
    </row>
    <row r="26" spans="1:19" x14ac:dyDescent="0.2">
      <c r="A26" s="99">
        <v>3573</v>
      </c>
      <c r="B26" s="99">
        <v>3.8952000031713396E-3</v>
      </c>
      <c r="D26" s="100">
        <f t="shared" si="3"/>
        <v>0.35730000000000001</v>
      </c>
      <c r="E26" s="100">
        <f t="shared" si="3"/>
        <v>3.8952000031713396E-3</v>
      </c>
      <c r="F26" s="23">
        <f t="shared" si="8"/>
        <v>0.12766329000000001</v>
      </c>
      <c r="G26" s="23">
        <f t="shared" si="9"/>
        <v>4.5614093517000007E-2</v>
      </c>
      <c r="H26" s="23">
        <f t="shared" si="10"/>
        <v>1.6297915613624103E-2</v>
      </c>
      <c r="I26" s="23">
        <f t="shared" si="11"/>
        <v>1.3917549611331197E-3</v>
      </c>
      <c r="J26" s="23">
        <f t="shared" si="12"/>
        <v>4.9727404761286365E-4</v>
      </c>
      <c r="K26" s="23">
        <f t="shared" ca="1" si="4"/>
        <v>-9.1187782314448903E-3</v>
      </c>
      <c r="L26" s="23">
        <f t="shared" ca="1" si="13"/>
        <v>1.6936362949106497E-4</v>
      </c>
      <c r="M26" s="23">
        <f t="shared" ca="1" si="5"/>
        <v>310.31784169112689</v>
      </c>
      <c r="N26" s="23">
        <f t="shared" ca="1" si="6"/>
        <v>1451.7655602044611</v>
      </c>
      <c r="O26" s="23">
        <f t="shared" ca="1" si="7"/>
        <v>394.55772491193545</v>
      </c>
      <c r="P26">
        <f t="shared" ca="1" si="14"/>
        <v>1.301397823461623E-2</v>
      </c>
      <c r="R26">
        <v>26</v>
      </c>
      <c r="S26" t="s">
        <v>946</v>
      </c>
    </row>
    <row r="27" spans="1:19" x14ac:dyDescent="0.2">
      <c r="A27" s="99">
        <v>3905</v>
      </c>
      <c r="B27" s="99">
        <v>-1.5027999994345009E-2</v>
      </c>
      <c r="D27" s="100">
        <f t="shared" si="3"/>
        <v>0.39050000000000001</v>
      </c>
      <c r="E27" s="100">
        <f t="shared" si="3"/>
        <v>-1.5027999994345009E-2</v>
      </c>
      <c r="F27" s="23">
        <f t="shared" si="8"/>
        <v>0.15249025000000002</v>
      </c>
      <c r="G27" s="23">
        <f t="shared" si="9"/>
        <v>5.9547442625000009E-2</v>
      </c>
      <c r="H27" s="23">
        <f t="shared" si="10"/>
        <v>2.3253276345062506E-2</v>
      </c>
      <c r="I27" s="23">
        <f t="shared" si="11"/>
        <v>-5.8684339977917261E-3</v>
      </c>
      <c r="J27" s="23">
        <f t="shared" si="12"/>
        <v>-2.2916234761376692E-3</v>
      </c>
      <c r="K27" s="23">
        <f t="shared" ca="1" si="4"/>
        <v>-1.1380956870918267E-2</v>
      </c>
      <c r="L27" s="23">
        <f t="shared" ca="1" si="13"/>
        <v>1.3300923544134285E-5</v>
      </c>
      <c r="M27" s="23">
        <f t="shared" ca="1" si="5"/>
        <v>179.74315149423091</v>
      </c>
      <c r="N27" s="23">
        <f t="shared" ca="1" si="6"/>
        <v>649.96126379293241</v>
      </c>
      <c r="O27" s="23">
        <f t="shared" ca="1" si="7"/>
        <v>132.27646532220567</v>
      </c>
      <c r="P27">
        <f t="shared" ca="1" si="14"/>
        <v>-3.6470431234267419E-3</v>
      </c>
    </row>
    <row r="28" spans="1:19" x14ac:dyDescent="0.2">
      <c r="A28" s="99">
        <v>4169</v>
      </c>
      <c r="B28" s="99">
        <v>-1.6034399995987769E-2</v>
      </c>
      <c r="D28" s="100">
        <f t="shared" si="3"/>
        <v>0.41689999999999999</v>
      </c>
      <c r="E28" s="100">
        <f t="shared" si="3"/>
        <v>-1.6034399995987769E-2</v>
      </c>
      <c r="F28" s="23">
        <f t="shared" si="8"/>
        <v>0.17380561</v>
      </c>
      <c r="G28" s="23">
        <f t="shared" si="9"/>
        <v>7.2459558808999999E-2</v>
      </c>
      <c r="H28" s="23">
        <f t="shared" si="10"/>
        <v>3.0208390067472099E-2</v>
      </c>
      <c r="I28" s="23">
        <f t="shared" si="11"/>
        <v>-6.6847413583273011E-3</v>
      </c>
      <c r="J28" s="23">
        <f t="shared" si="12"/>
        <v>-2.7868686722866518E-3</v>
      </c>
      <c r="K28" s="23">
        <f t="shared" ca="1" si="4"/>
        <v>-1.3393673349031406E-2</v>
      </c>
      <c r="L28" s="23">
        <f t="shared" ca="1" si="13"/>
        <v>6.9734372239453955E-6</v>
      </c>
      <c r="M28" s="23">
        <f t="shared" ca="1" si="5"/>
        <v>106.49548572443548</v>
      </c>
      <c r="N28" s="23">
        <f t="shared" ca="1" si="6"/>
        <v>266.70113946540761</v>
      </c>
      <c r="O28" s="23">
        <f t="shared" ca="1" si="7"/>
        <v>29.96906544642891</v>
      </c>
      <c r="P28">
        <f t="shared" ca="1" si="14"/>
        <v>-2.640726646956363E-3</v>
      </c>
    </row>
    <row r="29" spans="1:19" x14ac:dyDescent="0.2">
      <c r="A29" s="99">
        <v>4182</v>
      </c>
      <c r="B29" s="99">
        <v>-1.8083199996908661E-2</v>
      </c>
      <c r="D29" s="100">
        <f t="shared" si="3"/>
        <v>0.41820000000000002</v>
      </c>
      <c r="E29" s="100">
        <f t="shared" si="3"/>
        <v>-1.8083199996908661E-2</v>
      </c>
      <c r="F29" s="23">
        <f t="shared" si="8"/>
        <v>0.17489124</v>
      </c>
      <c r="G29" s="23">
        <f t="shared" si="9"/>
        <v>7.313951656800001E-2</v>
      </c>
      <c r="H29" s="23">
        <f t="shared" si="10"/>
        <v>3.05869458287376E-2</v>
      </c>
      <c r="I29" s="23">
        <f t="shared" si="11"/>
        <v>-7.5623942387072025E-3</v>
      </c>
      <c r="J29" s="23">
        <f t="shared" si="12"/>
        <v>-3.1625932706273521E-3</v>
      </c>
      <c r="K29" s="23">
        <f t="shared" ca="1" si="4"/>
        <v>-1.3497679179722206E-2</v>
      </c>
      <c r="L29" s="23">
        <f t="shared" ca="1" si="13"/>
        <v>2.1027001164850331E-5</v>
      </c>
      <c r="M29" s="23">
        <f t="shared" ca="1" si="5"/>
        <v>103.5019374777205</v>
      </c>
      <c r="N29" s="23">
        <f t="shared" ca="1" si="6"/>
        <v>252.79379969401356</v>
      </c>
      <c r="O29" s="23">
        <f t="shared" ca="1" si="7"/>
        <v>26.955648181531391</v>
      </c>
      <c r="P29">
        <f t="shared" ca="1" si="14"/>
        <v>-4.5855208171864548E-3</v>
      </c>
    </row>
    <row r="30" spans="1:19" x14ac:dyDescent="0.2">
      <c r="A30" s="99">
        <v>4196</v>
      </c>
      <c r="B30" s="99">
        <v>-1.2289599995710887E-2</v>
      </c>
      <c r="D30" s="100">
        <f t="shared" si="3"/>
        <v>0.41959999999999997</v>
      </c>
      <c r="E30" s="100">
        <f t="shared" si="3"/>
        <v>-1.2289599995710887E-2</v>
      </c>
      <c r="F30" s="23">
        <f t="shared" si="8"/>
        <v>0.17606415999999997</v>
      </c>
      <c r="G30" s="23">
        <f t="shared" si="9"/>
        <v>7.3876521535999981E-2</v>
      </c>
      <c r="H30" s="23">
        <f t="shared" si="10"/>
        <v>3.0998588436505589E-2</v>
      </c>
      <c r="I30" s="23">
        <f t="shared" si="11"/>
        <v>-5.1567161582002875E-3</v>
      </c>
      <c r="J30" s="23">
        <f t="shared" si="12"/>
        <v>-2.1637580999808404E-3</v>
      </c>
      <c r="K30" s="23">
        <f t="shared" ca="1" si="4"/>
        <v>-1.3610199269362123E-2</v>
      </c>
      <c r="L30" s="23">
        <f t="shared" ca="1" si="13"/>
        <v>1.7439824415681716E-6</v>
      </c>
      <c r="M30" s="23">
        <f t="shared" ca="1" si="5"/>
        <v>100.33834367516617</v>
      </c>
      <c r="N30" s="23">
        <f t="shared" ca="1" si="6"/>
        <v>238.2970460614797</v>
      </c>
      <c r="O30" s="23">
        <f t="shared" ca="1" si="7"/>
        <v>23.903582172849362</v>
      </c>
      <c r="P30">
        <f t="shared" ca="1" si="14"/>
        <v>1.3205992736512358E-3</v>
      </c>
    </row>
    <row r="31" spans="1:19" x14ac:dyDescent="0.2">
      <c r="A31" s="99">
        <v>4223</v>
      </c>
      <c r="B31" s="99">
        <v>-1.354479999281466E-2</v>
      </c>
      <c r="D31" s="100">
        <f t="shared" si="3"/>
        <v>0.42230000000000001</v>
      </c>
      <c r="E31" s="100">
        <f t="shared" si="3"/>
        <v>-1.354479999281466E-2</v>
      </c>
      <c r="F31" s="23">
        <f t="shared" si="8"/>
        <v>0.17833729000000001</v>
      </c>
      <c r="G31" s="23">
        <f t="shared" si="9"/>
        <v>7.5311837567000009E-2</v>
      </c>
      <c r="H31" s="23">
        <f t="shared" si="10"/>
        <v>3.1804189004544105E-2</v>
      </c>
      <c r="I31" s="23">
        <f t="shared" si="11"/>
        <v>-5.7199690369656312E-3</v>
      </c>
      <c r="J31" s="23">
        <f t="shared" si="12"/>
        <v>-2.4155429243105861E-3</v>
      </c>
      <c r="K31" s="23">
        <f t="shared" ca="1" si="4"/>
        <v>-1.3828707029939987E-2</v>
      </c>
      <c r="L31" s="23">
        <f t="shared" ca="1" si="13"/>
        <v>8.0603205729281815E-8</v>
      </c>
      <c r="M31" s="23">
        <f t="shared" ca="1" si="5"/>
        <v>94.411300563513464</v>
      </c>
      <c r="N31" s="23">
        <f t="shared" ca="1" si="6"/>
        <v>211.72423331091906</v>
      </c>
      <c r="O31" s="23">
        <f t="shared" ca="1" si="7"/>
        <v>18.572895265268404</v>
      </c>
      <c r="P31">
        <f t="shared" ca="1" si="14"/>
        <v>2.8390703712532703E-4</v>
      </c>
    </row>
    <row r="32" spans="1:19" x14ac:dyDescent="0.2">
      <c r="A32" s="99">
        <v>4236</v>
      </c>
      <c r="B32" s="99">
        <v>-2.0593599991116207E-2</v>
      </c>
      <c r="D32" s="100">
        <f t="shared" si="3"/>
        <v>0.42359999999999998</v>
      </c>
      <c r="E32" s="100">
        <f t="shared" si="3"/>
        <v>-2.0593599991116207E-2</v>
      </c>
      <c r="F32" s="23">
        <f t="shared" si="8"/>
        <v>0.17943695999999998</v>
      </c>
      <c r="G32" s="23">
        <f t="shared" si="9"/>
        <v>7.6009496255999981E-2</v>
      </c>
      <c r="H32" s="23">
        <f t="shared" si="10"/>
        <v>3.2197622614041591E-2</v>
      </c>
      <c r="I32" s="23">
        <f t="shared" si="11"/>
        <v>-8.7234489562368241E-3</v>
      </c>
      <c r="J32" s="23">
        <f t="shared" si="12"/>
        <v>-3.6952529778619186E-3</v>
      </c>
      <c r="K32" s="23">
        <f t="shared" ca="1" si="4"/>
        <v>-1.3934621299387284E-2</v>
      </c>
      <c r="L32" s="23">
        <f t="shared" ca="1" si="13"/>
        <v>4.4341997216899844E-5</v>
      </c>
      <c r="M32" s="23">
        <f t="shared" ca="1" si="5"/>
        <v>91.638323544652621</v>
      </c>
      <c r="N32" s="23">
        <f t="shared" ca="1" si="6"/>
        <v>199.57050386950345</v>
      </c>
      <c r="O32" s="23">
        <f t="shared" ca="1" si="7"/>
        <v>16.2624081174922</v>
      </c>
      <c r="P32">
        <f t="shared" ca="1" si="14"/>
        <v>-6.6589786917289236E-3</v>
      </c>
    </row>
    <row r="33" spans="1:16" x14ac:dyDescent="0.2">
      <c r="A33" s="99">
        <v>4343</v>
      </c>
      <c r="B33" s="99">
        <v>-1.445679999596905E-2</v>
      </c>
      <c r="D33" s="100">
        <f t="shared" si="3"/>
        <v>0.43430000000000002</v>
      </c>
      <c r="E33" s="100">
        <f t="shared" si="3"/>
        <v>-1.445679999596905E-2</v>
      </c>
      <c r="F33" s="23">
        <f t="shared" si="8"/>
        <v>0.18861649000000003</v>
      </c>
      <c r="G33" s="23">
        <f t="shared" si="9"/>
        <v>8.1916141607000018E-2</v>
      </c>
      <c r="H33" s="23">
        <f t="shared" si="10"/>
        <v>3.5576180299920108E-2</v>
      </c>
      <c r="I33" s="23">
        <f t="shared" si="11"/>
        <v>-6.2785882382493585E-3</v>
      </c>
      <c r="J33" s="23">
        <f t="shared" si="12"/>
        <v>-2.7267908718716966E-3</v>
      </c>
      <c r="K33" s="23">
        <f t="shared" ca="1" si="4"/>
        <v>-1.4823830452782205E-2</v>
      </c>
      <c r="L33" s="23">
        <f t="shared" ca="1" si="13"/>
        <v>1.3471135622847386E-7</v>
      </c>
      <c r="M33" s="23">
        <f t="shared" ca="1" si="5"/>
        <v>70.740841687038369</v>
      </c>
      <c r="N33" s="23">
        <f t="shared" ca="1" si="6"/>
        <v>114.68384038314265</v>
      </c>
      <c r="O33" s="23">
        <f t="shared" ca="1" si="7"/>
        <v>3.2540307541586873</v>
      </c>
      <c r="P33">
        <f t="shared" ca="1" si="14"/>
        <v>3.6703045681315584E-4</v>
      </c>
    </row>
    <row r="34" spans="1:16" x14ac:dyDescent="0.2">
      <c r="A34" s="99">
        <v>4427</v>
      </c>
      <c r="B34" s="99">
        <v>-1.2695199999143369E-2</v>
      </c>
      <c r="D34" s="100">
        <f t="shared" si="3"/>
        <v>0.44269999999999998</v>
      </c>
      <c r="E34" s="100">
        <f t="shared" si="3"/>
        <v>-1.2695199999143369E-2</v>
      </c>
      <c r="F34" s="23">
        <f t="shared" si="8"/>
        <v>0.19598328999999998</v>
      </c>
      <c r="G34" s="23">
        <f t="shared" si="9"/>
        <v>8.6761802482999986E-2</v>
      </c>
      <c r="H34" s="23">
        <f t="shared" si="10"/>
        <v>3.8409449959224094E-2</v>
      </c>
      <c r="I34" s="23">
        <f t="shared" si="11"/>
        <v>-5.6201650396207692E-3</v>
      </c>
      <c r="J34" s="23">
        <f t="shared" si="12"/>
        <v>-2.4880470630401145E-3</v>
      </c>
      <c r="K34" s="23">
        <f t="shared" ca="1" si="4"/>
        <v>-1.5543709588466464E-2</v>
      </c>
      <c r="L34" s="23">
        <f t="shared" ca="1" si="13"/>
        <v>8.1140068804656243E-6</v>
      </c>
      <c r="M34" s="23">
        <f t="shared" ca="1" si="5"/>
        <v>56.625529845023188</v>
      </c>
      <c r="N34" s="23">
        <f t="shared" ca="1" si="6"/>
        <v>65.832995747290425</v>
      </c>
      <c r="O34" s="23">
        <f t="shared" ca="1" si="7"/>
        <v>1.3855119794294489E-2</v>
      </c>
      <c r="P34">
        <f t="shared" ca="1" si="14"/>
        <v>2.8485095893230946E-3</v>
      </c>
    </row>
    <row r="35" spans="1:16" x14ac:dyDescent="0.2">
      <c r="A35" s="99">
        <v>4534</v>
      </c>
      <c r="B35" s="99">
        <v>-3.5583999924710952E-3</v>
      </c>
      <c r="D35" s="100">
        <f t="shared" si="3"/>
        <v>0.45340000000000003</v>
      </c>
      <c r="E35" s="100">
        <f t="shared" si="3"/>
        <v>-3.5583999924710952E-3</v>
      </c>
      <c r="F35" s="23">
        <f t="shared" si="8"/>
        <v>0.20557156000000001</v>
      </c>
      <c r="G35" s="23">
        <f t="shared" si="9"/>
        <v>9.320614530400001E-2</v>
      </c>
      <c r="H35" s="23">
        <f t="shared" si="10"/>
        <v>4.2259666280833608E-2</v>
      </c>
      <c r="I35" s="23">
        <f t="shared" si="11"/>
        <v>-1.6133785565863945E-3</v>
      </c>
      <c r="J35" s="23">
        <f t="shared" si="12"/>
        <v>-7.3150583755627132E-4</v>
      </c>
      <c r="K35" s="23">
        <f t="shared" ca="1" si="4"/>
        <v>-1.6488478233124316E-2</v>
      </c>
      <c r="L35" s="23">
        <f t="shared" ca="1" si="13"/>
        <v>1.6718692330941389E-4</v>
      </c>
      <c r="M35" s="23">
        <f t="shared" ca="1" si="5"/>
        <v>41.350535326854114</v>
      </c>
      <c r="N35" s="23">
        <f t="shared" ca="1" si="6"/>
        <v>24.204476354374201</v>
      </c>
      <c r="O35" s="23">
        <f t="shared" ca="1" si="7"/>
        <v>3.7996769122369676</v>
      </c>
      <c r="P35">
        <f t="shared" ca="1" si="14"/>
        <v>1.2930078240653221E-2</v>
      </c>
    </row>
    <row r="36" spans="1:16" x14ac:dyDescent="0.2">
      <c r="A36" s="99">
        <v>4764</v>
      </c>
      <c r="B36" s="99">
        <v>-3.8063999963924289E-3</v>
      </c>
      <c r="D36" s="100">
        <f t="shared" si="3"/>
        <v>0.47639999999999999</v>
      </c>
      <c r="E36" s="100">
        <f t="shared" si="3"/>
        <v>-3.8063999963924289E-3</v>
      </c>
      <c r="F36" s="23">
        <f t="shared" si="8"/>
        <v>0.22695695999999999</v>
      </c>
      <c r="G36" s="23">
        <f t="shared" si="9"/>
        <v>0.10812229574399999</v>
      </c>
      <c r="H36" s="23">
        <f t="shared" si="10"/>
        <v>5.1509461692441597E-2</v>
      </c>
      <c r="I36" s="23">
        <f t="shared" si="11"/>
        <v>-1.813368958281353E-3</v>
      </c>
      <c r="J36" s="23">
        <f t="shared" si="12"/>
        <v>-8.6388897172523656E-4</v>
      </c>
      <c r="K36" s="23">
        <f t="shared" ca="1" si="4"/>
        <v>-1.8624647663261534E-2</v>
      </c>
      <c r="L36" s="23">
        <f t="shared" ca="1" si="13"/>
        <v>2.1958046391667166E-4</v>
      </c>
      <c r="M36" s="23">
        <f t="shared" ca="1" si="5"/>
        <v>17.687194013471739</v>
      </c>
      <c r="N36" s="23">
        <f t="shared" ca="1" si="6"/>
        <v>2.3135433399827123</v>
      </c>
      <c r="O36" s="23">
        <f t="shared" ca="1" si="7"/>
        <v>37.033543292617303</v>
      </c>
      <c r="P36">
        <f t="shared" ca="1" si="14"/>
        <v>1.4818247666869105E-2</v>
      </c>
    </row>
    <row r="37" spans="1:16" x14ac:dyDescent="0.2">
      <c r="A37" s="99">
        <v>4827</v>
      </c>
      <c r="B37" s="99">
        <v>-1.4735199991264381E-2</v>
      </c>
      <c r="D37" s="100">
        <f t="shared" si="3"/>
        <v>0.48270000000000002</v>
      </c>
      <c r="E37" s="100">
        <f t="shared" si="3"/>
        <v>-1.4735199991264381E-2</v>
      </c>
      <c r="F37" s="23">
        <f t="shared" si="8"/>
        <v>0.23299929000000003</v>
      </c>
      <c r="G37" s="23">
        <f t="shared" si="9"/>
        <v>0.11246875728300001</v>
      </c>
      <c r="H37" s="23">
        <f t="shared" si="10"/>
        <v>5.4288669140504113E-2</v>
      </c>
      <c r="I37" s="23">
        <f t="shared" si="11"/>
        <v>-7.1126810357833165E-3</v>
      </c>
      <c r="J37" s="23">
        <f t="shared" si="12"/>
        <v>-3.4332911359726071E-3</v>
      </c>
      <c r="K37" s="23">
        <f t="shared" ca="1" si="4"/>
        <v>-1.92348634094709E-2</v>
      </c>
      <c r="L37" s="23">
        <f t="shared" ca="1" si="13"/>
        <v>2.0246970877145974E-5</v>
      </c>
      <c r="M37" s="23">
        <f t="shared" ca="1" si="5"/>
        <v>13.152806749200392</v>
      </c>
      <c r="N37" s="23">
        <f t="shared" ca="1" si="6"/>
        <v>10.13868738039047</v>
      </c>
      <c r="O37" s="23">
        <f t="shared" ca="1" si="7"/>
        <v>51.057087803026953</v>
      </c>
      <c r="P37">
        <f t="shared" ca="1" si="14"/>
        <v>4.499663418206519E-3</v>
      </c>
    </row>
    <row r="38" spans="1:16" x14ac:dyDescent="0.2">
      <c r="A38" s="99">
        <v>4827</v>
      </c>
      <c r="B38" s="99">
        <v>-1.2735199990856927E-2</v>
      </c>
      <c r="D38" s="100">
        <f t="shared" si="3"/>
        <v>0.48270000000000002</v>
      </c>
      <c r="E38" s="100">
        <f t="shared" si="3"/>
        <v>-1.2735199990856927E-2</v>
      </c>
      <c r="F38" s="23">
        <f t="shared" si="8"/>
        <v>0.23299929000000003</v>
      </c>
      <c r="G38" s="23">
        <f t="shared" si="9"/>
        <v>0.11246875728300001</v>
      </c>
      <c r="H38" s="23">
        <f t="shared" si="10"/>
        <v>5.4288669140504113E-2</v>
      </c>
      <c r="I38" s="23">
        <f t="shared" si="11"/>
        <v>-6.1472810355866388E-3</v>
      </c>
      <c r="J38" s="23">
        <f t="shared" si="12"/>
        <v>-2.9672925558776706E-3</v>
      </c>
      <c r="K38" s="23">
        <f t="shared" ca="1" si="4"/>
        <v>-1.92348634094709E-2</v>
      </c>
      <c r="L38" s="23">
        <f t="shared" ca="1" si="13"/>
        <v>4.2245624555268674E-5</v>
      </c>
      <c r="M38" s="23">
        <f t="shared" ca="1" si="5"/>
        <v>13.152806749200392</v>
      </c>
      <c r="N38" s="23">
        <f t="shared" ca="1" si="6"/>
        <v>10.13868738039047</v>
      </c>
      <c r="O38" s="23">
        <f t="shared" ca="1" si="7"/>
        <v>51.057087803026953</v>
      </c>
      <c r="P38">
        <f t="shared" ca="1" si="14"/>
        <v>6.4996634186139726E-3</v>
      </c>
    </row>
    <row r="39" spans="1:16" x14ac:dyDescent="0.2">
      <c r="A39" s="99">
        <v>5028</v>
      </c>
      <c r="B39" s="99">
        <v>-3.7412799996673129E-2</v>
      </c>
      <c r="D39" s="100">
        <f t="shared" si="3"/>
        <v>0.50280000000000002</v>
      </c>
      <c r="E39" s="100">
        <f t="shared" si="3"/>
        <v>-3.7412799996673129E-2</v>
      </c>
      <c r="F39" s="23">
        <f t="shared" si="8"/>
        <v>0.25280784000000001</v>
      </c>
      <c r="G39" s="23">
        <f t="shared" si="9"/>
        <v>0.12711178195200001</v>
      </c>
      <c r="H39" s="23">
        <f t="shared" si="10"/>
        <v>6.3911803965465599E-2</v>
      </c>
      <c r="I39" s="23">
        <f t="shared" si="11"/>
        <v>-1.8811155838327251E-2</v>
      </c>
      <c r="J39" s="23">
        <f t="shared" si="12"/>
        <v>-9.4582491555109428E-3</v>
      </c>
      <c r="K39" s="23">
        <f t="shared" ca="1" si="4"/>
        <v>-2.1253871416935799E-2</v>
      </c>
      <c r="L39" s="23">
        <f t="shared" ca="1" si="13"/>
        <v>2.6111097284505191E-4</v>
      </c>
      <c r="M39" s="23">
        <f t="shared" ca="1" si="5"/>
        <v>3.4864520344031433</v>
      </c>
      <c r="N39" s="23">
        <f t="shared" ca="1" si="6"/>
        <v>67.231407491286888</v>
      </c>
      <c r="O39" s="23">
        <f t="shared" ca="1" si="7"/>
        <v>106.44016388048685</v>
      </c>
      <c r="P39">
        <f t="shared" ca="1" si="14"/>
        <v>-1.6158928579737331E-2</v>
      </c>
    </row>
    <row r="40" spans="1:16" x14ac:dyDescent="0.2">
      <c r="A40" s="99">
        <v>5028</v>
      </c>
      <c r="B40" s="99">
        <v>-2.8412799998477567E-2</v>
      </c>
      <c r="D40" s="100">
        <f t="shared" si="3"/>
        <v>0.50280000000000002</v>
      </c>
      <c r="E40" s="100">
        <f t="shared" si="3"/>
        <v>-2.8412799998477567E-2</v>
      </c>
      <c r="F40" s="23">
        <f t="shared" si="8"/>
        <v>0.25280784000000001</v>
      </c>
      <c r="G40" s="23">
        <f t="shared" si="9"/>
        <v>0.12711178195200001</v>
      </c>
      <c r="H40" s="23">
        <f t="shared" si="10"/>
        <v>6.3911803965465599E-2</v>
      </c>
      <c r="I40" s="23">
        <f t="shared" si="11"/>
        <v>-1.4285955839234522E-2</v>
      </c>
      <c r="J40" s="23">
        <f t="shared" si="12"/>
        <v>-7.1829785959671181E-3</v>
      </c>
      <c r="K40" s="23">
        <f t="shared" ca="1" si="4"/>
        <v>-2.1253871416935799E-2</v>
      </c>
      <c r="L40" s="23">
        <f t="shared" ca="1" si="13"/>
        <v>5.1250258435615633E-5</v>
      </c>
      <c r="M40" s="23">
        <f t="shared" ca="1" si="5"/>
        <v>3.4864520344031433</v>
      </c>
      <c r="N40" s="23">
        <f t="shared" ca="1" si="6"/>
        <v>67.231407491286888</v>
      </c>
      <c r="O40" s="23">
        <f t="shared" ca="1" si="7"/>
        <v>106.44016388048685</v>
      </c>
      <c r="P40">
        <f t="shared" ca="1" si="14"/>
        <v>-7.158928581541768E-3</v>
      </c>
    </row>
    <row r="41" spans="1:16" x14ac:dyDescent="0.2">
      <c r="A41" s="99">
        <v>5045</v>
      </c>
      <c r="B41" s="99">
        <v>-1.8091999998432584E-2</v>
      </c>
      <c r="D41" s="100">
        <f t="shared" si="3"/>
        <v>0.50449999999999995</v>
      </c>
      <c r="E41" s="100">
        <f t="shared" si="3"/>
        <v>-1.8091999998432584E-2</v>
      </c>
      <c r="F41" s="23">
        <f t="shared" si="8"/>
        <v>0.25452024999999995</v>
      </c>
      <c r="G41" s="23">
        <f t="shared" si="9"/>
        <v>0.12840546612499995</v>
      </c>
      <c r="H41" s="23">
        <f t="shared" si="10"/>
        <v>6.4780557660062479E-2</v>
      </c>
      <c r="I41" s="23">
        <f t="shared" si="11"/>
        <v>-9.1274139992092371E-3</v>
      </c>
      <c r="J41" s="23">
        <f t="shared" si="12"/>
        <v>-4.6047803626010596E-3</v>
      </c>
      <c r="K41" s="23">
        <f t="shared" ca="1" si="4"/>
        <v>-2.1429670805330439E-2</v>
      </c>
      <c r="L41" s="23">
        <f t="shared" ca="1" si="13"/>
        <v>1.1140046415218179E-5</v>
      </c>
      <c r="M41" s="23">
        <f t="shared" ca="1" si="5"/>
        <v>2.9739385757446772</v>
      </c>
      <c r="N41" s="23">
        <f t="shared" ca="1" si="6"/>
        <v>74.017720140611502</v>
      </c>
      <c r="O41" s="23">
        <f t="shared" ca="1" si="7"/>
        <v>111.73665964001309</v>
      </c>
      <c r="P41">
        <f t="shared" ca="1" si="14"/>
        <v>3.337670806897855E-3</v>
      </c>
    </row>
    <row r="42" spans="1:16" x14ac:dyDescent="0.2">
      <c r="A42" s="99">
        <v>5132</v>
      </c>
      <c r="B42" s="99">
        <v>-1.4803199999732897E-2</v>
      </c>
      <c r="D42" s="100">
        <f t="shared" si="3"/>
        <v>0.51319999999999999</v>
      </c>
      <c r="E42" s="100">
        <f t="shared" si="3"/>
        <v>-1.4803199999732897E-2</v>
      </c>
      <c r="F42" s="23">
        <f t="shared" si="8"/>
        <v>0.26337423999999998</v>
      </c>
      <c r="G42" s="23">
        <f t="shared" si="9"/>
        <v>0.13516365996799998</v>
      </c>
      <c r="H42" s="23">
        <f t="shared" si="10"/>
        <v>6.9365990295577593E-2</v>
      </c>
      <c r="I42" s="23">
        <f t="shared" si="11"/>
        <v>-7.5970022398629223E-3</v>
      </c>
      <c r="J42" s="23">
        <f t="shared" si="12"/>
        <v>-3.8987815494976518E-3</v>
      </c>
      <c r="K42" s="23">
        <f t="shared" ca="1" si="4"/>
        <v>-2.2341648855833139E-2</v>
      </c>
      <c r="L42" s="23">
        <f t="shared" ca="1" si="13"/>
        <v>5.6828211156039057E-5</v>
      </c>
      <c r="M42" s="23">
        <f t="shared" ca="1" si="5"/>
        <v>1.0184738537582139</v>
      </c>
      <c r="N42" s="23">
        <f t="shared" ca="1" si="6"/>
        <v>112.79914126680991</v>
      </c>
      <c r="O42" s="23">
        <f t="shared" ca="1" si="7"/>
        <v>140.00649080702249</v>
      </c>
      <c r="P42">
        <f t="shared" ca="1" si="14"/>
        <v>7.5384488561002425E-3</v>
      </c>
    </row>
    <row r="43" spans="1:16" x14ac:dyDescent="0.2">
      <c r="A43" s="99">
        <v>5369</v>
      </c>
      <c r="B43" s="99">
        <v>-1.5154400003666524E-2</v>
      </c>
      <c r="D43" s="100">
        <f t="shared" si="3"/>
        <v>0.53690000000000004</v>
      </c>
      <c r="E43" s="100">
        <f t="shared" si="3"/>
        <v>-1.5154400003666524E-2</v>
      </c>
      <c r="F43" s="23">
        <f t="shared" si="8"/>
        <v>0.28826161000000006</v>
      </c>
      <c r="G43" s="23">
        <f t="shared" si="9"/>
        <v>0.15476765840900003</v>
      </c>
      <c r="H43" s="23">
        <f t="shared" si="10"/>
        <v>8.3094755799792128E-2</v>
      </c>
      <c r="I43" s="23">
        <f t="shared" si="11"/>
        <v>-8.1363973619685576E-3</v>
      </c>
      <c r="J43" s="23">
        <f t="shared" si="12"/>
        <v>-4.3684317436409187E-3</v>
      </c>
      <c r="K43" s="23">
        <f t="shared" ca="1" si="4"/>
        <v>-2.493037977516081E-2</v>
      </c>
      <c r="L43" s="23">
        <f t="shared" ca="1" si="13"/>
        <v>9.5569780492665472E-5</v>
      </c>
      <c r="M43" s="23">
        <f t="shared" ca="1" si="5"/>
        <v>0.66041424824774331</v>
      </c>
      <c r="N43" s="23">
        <f t="shared" ca="1" si="6"/>
        <v>246.34869715466212</v>
      </c>
      <c r="O43" s="23">
        <f t="shared" ca="1" si="7"/>
        <v>223.98158278834111</v>
      </c>
      <c r="P43">
        <f t="shared" ca="1" si="14"/>
        <v>9.7759797714942857E-3</v>
      </c>
    </row>
    <row r="44" spans="1:16" x14ac:dyDescent="0.2">
      <c r="A44" s="99">
        <v>5476</v>
      </c>
      <c r="B44" s="99">
        <v>-2.9017599998041987E-2</v>
      </c>
      <c r="D44" s="100">
        <f t="shared" si="3"/>
        <v>0.54759999999999998</v>
      </c>
      <c r="E44" s="100">
        <f t="shared" si="3"/>
        <v>-2.9017599998041987E-2</v>
      </c>
      <c r="F44" s="23">
        <f t="shared" si="8"/>
        <v>0.29986575999999998</v>
      </c>
      <c r="G44" s="23">
        <f t="shared" si="9"/>
        <v>0.16420649017599998</v>
      </c>
      <c r="H44" s="23">
        <f t="shared" si="10"/>
        <v>8.9919474020377588E-2</v>
      </c>
      <c r="I44" s="23">
        <f t="shared" si="11"/>
        <v>-1.5890037758927791E-2</v>
      </c>
      <c r="J44" s="23">
        <f t="shared" si="12"/>
        <v>-8.7013846767888588E-3</v>
      </c>
      <c r="K44" s="23">
        <f t="shared" ca="1" si="4"/>
        <v>-2.614916434007877E-2</v>
      </c>
      <c r="L44" s="23">
        <f t="shared" ca="1" si="13"/>
        <v>8.227923123874878E-6</v>
      </c>
      <c r="M44" s="23">
        <f t="shared" ca="1" si="5"/>
        <v>2.4787918242672675</v>
      </c>
      <c r="N44" s="23">
        <f t="shared" ca="1" si="6"/>
        <v>316.30599010207618</v>
      </c>
      <c r="O44" s="23">
        <f t="shared" ca="1" si="7"/>
        <v>263.57707000410869</v>
      </c>
      <c r="P44">
        <f t="shared" ca="1" si="14"/>
        <v>-2.8684356579632177E-3</v>
      </c>
    </row>
    <row r="45" spans="1:16" x14ac:dyDescent="0.2">
      <c r="A45" s="99">
        <v>5476</v>
      </c>
      <c r="B45" s="99">
        <v>-2.7017599997634534E-2</v>
      </c>
      <c r="D45" s="100">
        <f t="shared" si="3"/>
        <v>0.54759999999999998</v>
      </c>
      <c r="E45" s="100">
        <f t="shared" si="3"/>
        <v>-2.7017599997634534E-2</v>
      </c>
      <c r="F45" s="23">
        <f t="shared" si="8"/>
        <v>0.29986575999999998</v>
      </c>
      <c r="G45" s="23">
        <f t="shared" si="9"/>
        <v>0.16420649017599998</v>
      </c>
      <c r="H45" s="23">
        <f t="shared" si="10"/>
        <v>8.9919474020377588E-2</v>
      </c>
      <c r="I45" s="23">
        <f t="shared" si="11"/>
        <v>-1.479483775870467E-2</v>
      </c>
      <c r="J45" s="23">
        <f t="shared" si="12"/>
        <v>-8.1016531566666765E-3</v>
      </c>
      <c r="K45" s="23">
        <f t="shared" ca="1" si="4"/>
        <v>-2.614916434007877E-2</v>
      </c>
      <c r="L45" s="23">
        <f t="shared" ca="1" si="13"/>
        <v>7.541804913143123E-7</v>
      </c>
      <c r="M45" s="23">
        <f t="shared" ca="1" si="5"/>
        <v>2.4787918242672675</v>
      </c>
      <c r="N45" s="23">
        <f t="shared" ca="1" si="6"/>
        <v>316.30599010207618</v>
      </c>
      <c r="O45" s="23">
        <f t="shared" ca="1" si="7"/>
        <v>263.57707000410869</v>
      </c>
      <c r="P45">
        <f t="shared" ca="1" si="14"/>
        <v>-8.6843565755576405E-4</v>
      </c>
    </row>
    <row r="46" spans="1:16" x14ac:dyDescent="0.2">
      <c r="A46" s="99">
        <v>5533</v>
      </c>
      <c r="B46" s="99">
        <v>-3.700080000271555E-2</v>
      </c>
      <c r="D46" s="100">
        <f t="shared" si="3"/>
        <v>0.55330000000000001</v>
      </c>
      <c r="E46" s="100">
        <f t="shared" si="3"/>
        <v>-3.700080000271555E-2</v>
      </c>
      <c r="F46" s="23">
        <f t="shared" si="8"/>
        <v>0.30614089</v>
      </c>
      <c r="G46" s="23">
        <f t="shared" si="9"/>
        <v>0.16938775443699999</v>
      </c>
      <c r="H46" s="23">
        <f t="shared" si="10"/>
        <v>9.3722244529992102E-2</v>
      </c>
      <c r="I46" s="23">
        <f t="shared" si="11"/>
        <v>-2.0472542641502514E-2</v>
      </c>
      <c r="J46" s="23">
        <f t="shared" si="12"/>
        <v>-1.1327457843543342E-2</v>
      </c>
      <c r="K46" s="23">
        <f t="shared" ca="1" si="4"/>
        <v>-2.6811130020972487E-2</v>
      </c>
      <c r="L46" s="23">
        <f t="shared" ca="1" si="13"/>
        <v>1.0382937433683568E-4</v>
      </c>
      <c r="M46" s="23">
        <f t="shared" ca="1" si="5"/>
        <v>3.8603703172470407</v>
      </c>
      <c r="N46" s="23">
        <f t="shared" ca="1" si="6"/>
        <v>355.20461556810648</v>
      </c>
      <c r="O46" s="23">
        <f t="shared" ca="1" si="7"/>
        <v>284.73480752772366</v>
      </c>
      <c r="P46">
        <f t="shared" ca="1" si="14"/>
        <v>-1.0189669981743064E-2</v>
      </c>
    </row>
    <row r="47" spans="1:16" x14ac:dyDescent="0.2">
      <c r="A47" s="99">
        <v>5533</v>
      </c>
      <c r="B47" s="99">
        <v>-2.9000800001085736E-2</v>
      </c>
      <c r="D47" s="100">
        <f t="shared" si="3"/>
        <v>0.55330000000000001</v>
      </c>
      <c r="E47" s="100">
        <f t="shared" si="3"/>
        <v>-2.9000800001085736E-2</v>
      </c>
      <c r="F47" s="23">
        <f t="shared" si="8"/>
        <v>0.30614089</v>
      </c>
      <c r="G47" s="23">
        <f t="shared" si="9"/>
        <v>0.16938775443699999</v>
      </c>
      <c r="H47" s="23">
        <f t="shared" si="10"/>
        <v>9.3722244529992102E-2</v>
      </c>
      <c r="I47" s="23">
        <f t="shared" si="11"/>
        <v>-1.6046142640600738E-2</v>
      </c>
      <c r="J47" s="23">
        <f t="shared" si="12"/>
        <v>-8.8783307230443885E-3</v>
      </c>
      <c r="K47" s="23">
        <f t="shared" ca="1" si="4"/>
        <v>-2.6811130020972487E-2</v>
      </c>
      <c r="L47" s="23">
        <f t="shared" ca="1" si="13"/>
        <v>4.7946546218091575E-6</v>
      </c>
      <c r="M47" s="23">
        <f t="shared" ca="1" si="5"/>
        <v>3.8603703172470407</v>
      </c>
      <c r="N47" s="23">
        <f t="shared" ca="1" si="6"/>
        <v>355.20461556810648</v>
      </c>
      <c r="O47" s="23">
        <f t="shared" ca="1" si="7"/>
        <v>284.73480752772366</v>
      </c>
      <c r="P47">
        <f t="shared" ca="1" si="14"/>
        <v>-2.1896699801132492E-3</v>
      </c>
    </row>
    <row r="48" spans="1:16" x14ac:dyDescent="0.2">
      <c r="A48" s="99">
        <v>5697</v>
      </c>
      <c r="B48" s="99">
        <v>-6.8471999984467402E-3</v>
      </c>
      <c r="D48" s="100">
        <f t="shared" si="3"/>
        <v>0.56969999999999998</v>
      </c>
      <c r="E48" s="100">
        <f t="shared" si="3"/>
        <v>-6.8471999984467402E-3</v>
      </c>
      <c r="F48" s="23">
        <f t="shared" si="8"/>
        <v>0.32455808999999997</v>
      </c>
      <c r="G48" s="23">
        <f t="shared" si="9"/>
        <v>0.18490074387299998</v>
      </c>
      <c r="H48" s="23">
        <f t="shared" si="10"/>
        <v>0.10533795378444807</v>
      </c>
      <c r="I48" s="23">
        <f t="shared" si="11"/>
        <v>-3.9008498391151078E-3</v>
      </c>
      <c r="J48" s="23">
        <f t="shared" si="12"/>
        <v>-2.2223141533438766E-3</v>
      </c>
      <c r="K48" s="23">
        <f t="shared" ca="1" si="4"/>
        <v>-2.876499902575113E-2</v>
      </c>
      <c r="L48" s="23">
        <f t="shared" ca="1" si="13"/>
        <v>4.8038991420130527E-4</v>
      </c>
      <c r="M48" s="23">
        <f t="shared" ca="1" si="5"/>
        <v>9.1694046144906149</v>
      </c>
      <c r="N48" s="23">
        <f t="shared" ca="1" si="6"/>
        <v>471.04331224732141</v>
      </c>
      <c r="O48" s="23">
        <f t="shared" ca="1" si="7"/>
        <v>344.81651887463505</v>
      </c>
      <c r="P48">
        <f t="shared" ca="1" si="14"/>
        <v>2.191779902730439E-2</v>
      </c>
    </row>
    <row r="49" spans="1:16" x14ac:dyDescent="0.2">
      <c r="A49" s="99">
        <v>5708</v>
      </c>
      <c r="B49" s="99">
        <v>-3.6980799995944835E-2</v>
      </c>
      <c r="D49" s="100">
        <f t="shared" si="3"/>
        <v>0.57079999999999997</v>
      </c>
      <c r="E49" s="100">
        <f t="shared" si="3"/>
        <v>-3.6980799995944835E-2</v>
      </c>
      <c r="F49" s="23">
        <f t="shared" si="8"/>
        <v>0.32581263999999999</v>
      </c>
      <c r="G49" s="23">
        <f t="shared" si="9"/>
        <v>0.185973854912</v>
      </c>
      <c r="H49" s="23">
        <f t="shared" si="10"/>
        <v>0.10615387638376959</v>
      </c>
      <c r="I49" s="23">
        <f t="shared" si="11"/>
        <v>-2.1108640637685312E-2</v>
      </c>
      <c r="J49" s="23">
        <f t="shared" si="12"/>
        <v>-1.2048812075990775E-2</v>
      </c>
      <c r="K49" s="23">
        <f t="shared" ca="1" si="4"/>
        <v>-2.8898667842308479E-2</v>
      </c>
      <c r="L49" s="23">
        <f t="shared" ca="1" si="13"/>
        <v>6.5320860148842646E-5</v>
      </c>
      <c r="M49" s="23">
        <f t="shared" ca="1" si="5"/>
        <v>9.5867317840599675</v>
      </c>
      <c r="N49" s="23">
        <f t="shared" ca="1" si="6"/>
        <v>478.93531536268961</v>
      </c>
      <c r="O49" s="23">
        <f t="shared" ca="1" si="7"/>
        <v>348.76739593712063</v>
      </c>
      <c r="P49">
        <f t="shared" ca="1" si="14"/>
        <v>-8.0821321536363559E-3</v>
      </c>
    </row>
    <row r="50" spans="1:16" x14ac:dyDescent="0.2">
      <c r="A50" s="99">
        <v>5755</v>
      </c>
      <c r="B50" s="99">
        <v>-9.8987999997916631E-2</v>
      </c>
      <c r="D50" s="100">
        <f t="shared" si="3"/>
        <v>0.57550000000000001</v>
      </c>
      <c r="E50" s="100">
        <f t="shared" si="3"/>
        <v>-9.8987999997916631E-2</v>
      </c>
      <c r="F50" s="23">
        <f t="shared" si="8"/>
        <v>0.33120025000000003</v>
      </c>
      <c r="G50" s="23">
        <f t="shared" si="9"/>
        <v>0.19060574387500001</v>
      </c>
      <c r="H50" s="23">
        <f t="shared" si="10"/>
        <v>0.10969360560006251</v>
      </c>
      <c r="I50" s="23">
        <f t="shared" si="11"/>
        <v>-5.6967593998801025E-2</v>
      </c>
      <c r="J50" s="23">
        <f t="shared" si="12"/>
        <v>-3.2784850346309992E-2</v>
      </c>
      <c r="K50" s="23">
        <f t="shared" ca="1" si="4"/>
        <v>-2.9473503656316416E-2</v>
      </c>
      <c r="L50" s="23">
        <f t="shared" ca="1" si="13"/>
        <v>4.8322652016263498E-3</v>
      </c>
      <c r="M50" s="23">
        <f t="shared" ca="1" si="5"/>
        <v>11.443998960964462</v>
      </c>
      <c r="N50" s="23">
        <f t="shared" ca="1" si="6"/>
        <v>512.71765654173169</v>
      </c>
      <c r="O50" s="23">
        <f t="shared" ca="1" si="7"/>
        <v>365.48924209806671</v>
      </c>
      <c r="P50">
        <f t="shared" ca="1" si="14"/>
        <v>-6.9514496341600215E-2</v>
      </c>
    </row>
    <row r="51" spans="1:16" x14ac:dyDescent="0.2">
      <c r="A51" s="99">
        <v>5782</v>
      </c>
      <c r="B51" s="99">
        <v>-5.0243199992110021E-2</v>
      </c>
      <c r="D51" s="100">
        <f t="shared" si="3"/>
        <v>0.57820000000000005</v>
      </c>
      <c r="E51" s="100">
        <f t="shared" si="3"/>
        <v>-5.0243199992110021E-2</v>
      </c>
      <c r="F51" s="23">
        <f t="shared" si="8"/>
        <v>0.33431524000000007</v>
      </c>
      <c r="G51" s="23">
        <f t="shared" si="9"/>
        <v>0.19330107176800004</v>
      </c>
      <c r="H51" s="23">
        <f t="shared" si="10"/>
        <v>0.11176667969625764</v>
      </c>
      <c r="I51" s="23">
        <f t="shared" si="11"/>
        <v>-2.9050618235438017E-2</v>
      </c>
      <c r="J51" s="23">
        <f t="shared" si="12"/>
        <v>-1.6797067463730261E-2</v>
      </c>
      <c r="K51" s="23">
        <f t="shared" ca="1" si="4"/>
        <v>-2.980644434079361E-2</v>
      </c>
      <c r="L51" s="23">
        <f t="shared" ca="1" si="13"/>
        <v>4.176609815516133E-4</v>
      </c>
      <c r="M51" s="23">
        <f t="shared" ca="1" si="5"/>
        <v>12.561868942477345</v>
      </c>
      <c r="N51" s="23">
        <f t="shared" ca="1" si="6"/>
        <v>532.13999198585032</v>
      </c>
      <c r="O51" s="23">
        <f t="shared" ca="1" si="7"/>
        <v>374.96612946838354</v>
      </c>
      <c r="P51">
        <f t="shared" ca="1" si="14"/>
        <v>-2.0436755651316411E-2</v>
      </c>
    </row>
    <row r="52" spans="1:16" x14ac:dyDescent="0.2">
      <c r="A52" s="99">
        <v>5935</v>
      </c>
      <c r="B52" s="99">
        <v>-2.2355999994033482E-2</v>
      </c>
      <c r="D52" s="100">
        <f t="shared" si="3"/>
        <v>0.59350000000000003</v>
      </c>
      <c r="E52" s="100">
        <f t="shared" si="3"/>
        <v>-2.2355999994033482E-2</v>
      </c>
      <c r="F52" s="23">
        <f t="shared" si="8"/>
        <v>0.35224225000000003</v>
      </c>
      <c r="G52" s="23">
        <f t="shared" si="9"/>
        <v>0.20905577537500003</v>
      </c>
      <c r="H52" s="23">
        <f t="shared" si="10"/>
        <v>0.12407460268506253</v>
      </c>
      <c r="I52" s="23">
        <f t="shared" si="11"/>
        <v>-1.3268285996458871E-2</v>
      </c>
      <c r="J52" s="23">
        <f t="shared" si="12"/>
        <v>-7.8747277388983399E-3</v>
      </c>
      <c r="K52" s="23">
        <f t="shared" ca="1" si="4"/>
        <v>-3.1730542979721305E-2</v>
      </c>
      <c r="L52" s="23">
        <f t="shared" ca="1" si="13"/>
        <v>8.7882056190508758E-5</v>
      </c>
      <c r="M52" s="23">
        <f t="shared" ca="1" si="5"/>
        <v>19.476900700487697</v>
      </c>
      <c r="N52" s="23">
        <f t="shared" ca="1" si="6"/>
        <v>641.35486897879002</v>
      </c>
      <c r="O52" s="23">
        <f t="shared" ca="1" si="7"/>
        <v>426.44550091074876</v>
      </c>
      <c r="P52">
        <f t="shared" ca="1" si="14"/>
        <v>9.3745429856878226E-3</v>
      </c>
    </row>
    <row r="53" spans="1:16" x14ac:dyDescent="0.2">
      <c r="A53" s="99">
        <v>6150</v>
      </c>
      <c r="B53" s="99">
        <v>-2.9239999996207189E-2</v>
      </c>
      <c r="D53" s="100">
        <f t="shared" ref="D53:E84" si="15">A53/A$18</f>
        <v>0.61499999999999999</v>
      </c>
      <c r="E53" s="100">
        <f t="shared" si="15"/>
        <v>-2.9239999996207189E-2</v>
      </c>
      <c r="F53" s="23">
        <f t="shared" si="8"/>
        <v>0.37822499999999998</v>
      </c>
      <c r="G53" s="23">
        <f t="shared" si="9"/>
        <v>0.23260837499999998</v>
      </c>
      <c r="H53" s="23">
        <f t="shared" si="10"/>
        <v>0.14305415062499999</v>
      </c>
      <c r="I53" s="23">
        <f t="shared" si="11"/>
        <v>-1.7982599997667419E-2</v>
      </c>
      <c r="J53" s="23">
        <f t="shared" si="12"/>
        <v>-1.1059298998565463E-2</v>
      </c>
      <c r="K53" s="23">
        <f t="shared" ca="1" si="4"/>
        <v>-3.4541888497346462E-2</v>
      </c>
      <c r="L53" s="23">
        <f t="shared" ca="1" si="13"/>
        <v>2.8110021678512853E-5</v>
      </c>
      <c r="M53" s="23">
        <f t="shared" ca="1" si="5"/>
        <v>30.291581948128041</v>
      </c>
      <c r="N53" s="23">
        <f t="shared" ca="1" si="6"/>
        <v>787.52413849431503</v>
      </c>
      <c r="O53" s="23">
        <f t="shared" ca="1" si="7"/>
        <v>490.41101338047326</v>
      </c>
      <c r="P53">
        <f t="shared" ca="1" si="14"/>
        <v>5.3018885011392736E-3</v>
      </c>
    </row>
    <row r="54" spans="1:16" x14ac:dyDescent="0.2">
      <c r="A54" s="99">
        <v>6163</v>
      </c>
      <c r="B54" s="99">
        <v>-5.6288799998583272E-2</v>
      </c>
      <c r="D54" s="100">
        <f t="shared" si="15"/>
        <v>0.61629999999999996</v>
      </c>
      <c r="E54" s="100">
        <f t="shared" si="15"/>
        <v>-5.6288799998583272E-2</v>
      </c>
      <c r="F54" s="23">
        <f t="shared" si="8"/>
        <v>0.37982568999999994</v>
      </c>
      <c r="G54" s="23">
        <f t="shared" si="9"/>
        <v>0.23408657274699995</v>
      </c>
      <c r="H54" s="23">
        <f t="shared" si="10"/>
        <v>0.14426755478397604</v>
      </c>
      <c r="I54" s="23">
        <f t="shared" si="11"/>
        <v>-3.4690787439126868E-2</v>
      </c>
      <c r="J54" s="23">
        <f t="shared" si="12"/>
        <v>-2.1379932298733886E-2</v>
      </c>
      <c r="K54" s="23">
        <f t="shared" ca="1" si="4"/>
        <v>-3.4715905757234017E-2</v>
      </c>
      <c r="L54" s="23">
        <f t="shared" ca="1" si="13"/>
        <v>4.6538976594843985E-4</v>
      </c>
      <c r="M54" s="23">
        <f t="shared" ca="1" si="5"/>
        <v>30.967263789292122</v>
      </c>
      <c r="N54" s="23">
        <f t="shared" ca="1" si="6"/>
        <v>795.92638689061278</v>
      </c>
      <c r="O54" s="23">
        <f t="shared" ca="1" si="7"/>
        <v>493.90033102532823</v>
      </c>
      <c r="P54">
        <f t="shared" ca="1" si="14"/>
        <v>-2.1572894241349255E-2</v>
      </c>
    </row>
    <row r="55" spans="1:16" x14ac:dyDescent="0.2">
      <c r="A55" s="99">
        <v>6267</v>
      </c>
      <c r="B55" s="99">
        <v>-1.6791999951237813E-3</v>
      </c>
      <c r="D55" s="100">
        <f t="shared" si="15"/>
        <v>0.62670000000000003</v>
      </c>
      <c r="E55" s="100">
        <f t="shared" si="15"/>
        <v>-1.6791999951237813E-3</v>
      </c>
      <c r="F55" s="23">
        <f t="shared" si="8"/>
        <v>0.39275289000000002</v>
      </c>
      <c r="G55" s="23">
        <f t="shared" si="9"/>
        <v>0.24613823616300004</v>
      </c>
      <c r="H55" s="23">
        <f t="shared" si="10"/>
        <v>0.15425483260335213</v>
      </c>
      <c r="I55" s="23">
        <f t="shared" si="11"/>
        <v>-1.0523546369440738E-3</v>
      </c>
      <c r="J55" s="23">
        <f t="shared" si="12"/>
        <v>-6.5951065097285112E-4</v>
      </c>
      <c r="K55" s="23">
        <f t="shared" ca="1" si="4"/>
        <v>-3.61245836388909E-2</v>
      </c>
      <c r="L55" s="23">
        <f t="shared" ca="1" si="13"/>
        <v>1.1864844543662994E-3</v>
      </c>
      <c r="M55" s="23">
        <f t="shared" ca="1" si="5"/>
        <v>36.398238040231874</v>
      </c>
      <c r="N55" s="23">
        <f t="shared" ca="1" si="6"/>
        <v>860.8330548258167</v>
      </c>
      <c r="O55" s="23">
        <f t="shared" ca="1" si="7"/>
        <v>520.06109215094978</v>
      </c>
      <c r="P55">
        <f t="shared" ca="1" si="14"/>
        <v>3.4445383643767119E-2</v>
      </c>
    </row>
    <row r="56" spans="1:16" x14ac:dyDescent="0.2">
      <c r="A56" s="99">
        <v>6378</v>
      </c>
      <c r="B56" s="99">
        <v>-4.717279999749735E-2</v>
      </c>
      <c r="D56" s="100">
        <f t="shared" si="15"/>
        <v>0.63780000000000003</v>
      </c>
      <c r="E56" s="100">
        <f t="shared" si="15"/>
        <v>-4.717279999749735E-2</v>
      </c>
      <c r="F56" s="23">
        <f t="shared" si="8"/>
        <v>0.40678884000000004</v>
      </c>
      <c r="G56" s="23">
        <f t="shared" si="9"/>
        <v>0.25944992215200002</v>
      </c>
      <c r="H56" s="23">
        <f t="shared" si="10"/>
        <v>0.16547716034854562</v>
      </c>
      <c r="I56" s="23">
        <f t="shared" si="11"/>
        <v>-3.008681183840381E-2</v>
      </c>
      <c r="J56" s="23">
        <f t="shared" si="12"/>
        <v>-1.918936859053395E-2</v>
      </c>
      <c r="K56" s="23">
        <f t="shared" ca="1" si="4"/>
        <v>-3.7660515758966881E-2</v>
      </c>
      <c r="L56" s="23">
        <f t="shared" ca="1" si="13"/>
        <v>9.0483551434595178E-5</v>
      </c>
      <c r="M56" s="23">
        <f t="shared" ca="1" si="5"/>
        <v>42.165371360486539</v>
      </c>
      <c r="N56" s="23">
        <f t="shared" ca="1" si="6"/>
        <v>924.94472220264606</v>
      </c>
      <c r="O56" s="23">
        <f t="shared" ca="1" si="7"/>
        <v>544.31071826691505</v>
      </c>
      <c r="P56">
        <f t="shared" ca="1" si="14"/>
        <v>-9.512284238530469E-3</v>
      </c>
    </row>
    <row r="57" spans="1:16" x14ac:dyDescent="0.2">
      <c r="A57" s="99">
        <v>6423</v>
      </c>
      <c r="B57" s="99">
        <v>-3.0264799992437474E-2</v>
      </c>
      <c r="D57" s="100">
        <f t="shared" si="15"/>
        <v>0.64229999999999998</v>
      </c>
      <c r="E57" s="100">
        <f t="shared" si="15"/>
        <v>-3.0264799992437474E-2</v>
      </c>
      <c r="F57" s="23">
        <f t="shared" si="8"/>
        <v>0.41254928999999996</v>
      </c>
      <c r="G57" s="23">
        <f t="shared" si="9"/>
        <v>0.26498040896699998</v>
      </c>
      <c r="H57" s="23">
        <f t="shared" si="10"/>
        <v>0.17019691667950407</v>
      </c>
      <c r="I57" s="23">
        <f t="shared" si="11"/>
        <v>-1.9439081035142591E-2</v>
      </c>
      <c r="J57" s="23">
        <f t="shared" si="12"/>
        <v>-1.2485721748872086E-2</v>
      </c>
      <c r="K57" s="23">
        <f t="shared" ca="1" si="4"/>
        <v>-3.829273313656395E-2</v>
      </c>
      <c r="L57" s="23">
        <f t="shared" ca="1" si="13"/>
        <v>6.4447710566564398E-5</v>
      </c>
      <c r="M57" s="23">
        <f t="shared" ca="1" si="5"/>
        <v>44.469465171727229</v>
      </c>
      <c r="N57" s="23">
        <f t="shared" ca="1" si="6"/>
        <v>949.22045354994134</v>
      </c>
      <c r="O57" s="23">
        <f t="shared" ca="1" si="7"/>
        <v>552.99141595785193</v>
      </c>
      <c r="P57">
        <f t="shared" ca="1" si="14"/>
        <v>8.0279331441264756E-3</v>
      </c>
    </row>
    <row r="58" spans="1:16" x14ac:dyDescent="0.2">
      <c r="A58" s="99">
        <v>6481</v>
      </c>
      <c r="B58" s="99">
        <v>-4.8405599998659454E-2</v>
      </c>
      <c r="D58" s="100">
        <f t="shared" si="15"/>
        <v>0.64810000000000001</v>
      </c>
      <c r="E58" s="100">
        <f t="shared" si="15"/>
        <v>-4.8405599998659454E-2</v>
      </c>
      <c r="F58" s="23">
        <f t="shared" si="8"/>
        <v>0.42003361</v>
      </c>
      <c r="G58" s="23">
        <f t="shared" si="9"/>
        <v>0.272223782641</v>
      </c>
      <c r="H58" s="23">
        <f t="shared" si="10"/>
        <v>0.17642823352963211</v>
      </c>
      <c r="I58" s="23">
        <f t="shared" si="11"/>
        <v>-3.1371669359131195E-2</v>
      </c>
      <c r="J58" s="23">
        <f t="shared" si="12"/>
        <v>-2.0331978911652927E-2</v>
      </c>
      <c r="K58" s="23">
        <f t="shared" ca="1" si="4"/>
        <v>-3.9115711469634475E-2</v>
      </c>
      <c r="L58" s="23">
        <f t="shared" ca="1" si="13"/>
        <v>8.6302028881709905E-5</v>
      </c>
      <c r="M58" s="23">
        <f t="shared" ca="1" si="5"/>
        <v>47.39370380881153</v>
      </c>
      <c r="N58" s="23">
        <f t="shared" ca="1" si="6"/>
        <v>978.92383098842049</v>
      </c>
      <c r="O58" s="23">
        <f t="shared" ca="1" si="7"/>
        <v>563.15828947398802</v>
      </c>
      <c r="P58">
        <f t="shared" ca="1" si="14"/>
        <v>-9.2898885290249797E-3</v>
      </c>
    </row>
    <row r="59" spans="1:16" x14ac:dyDescent="0.2">
      <c r="A59" s="99">
        <v>6689</v>
      </c>
      <c r="B59" s="99">
        <v>-2.4186399998143315E-2</v>
      </c>
      <c r="D59" s="100">
        <f t="shared" si="15"/>
        <v>0.66890000000000005</v>
      </c>
      <c r="E59" s="100">
        <f t="shared" si="15"/>
        <v>-2.4186399998143315E-2</v>
      </c>
      <c r="F59" s="23">
        <f t="shared" si="8"/>
        <v>0.44742721000000008</v>
      </c>
      <c r="G59" s="23">
        <f t="shared" si="9"/>
        <v>0.29928406076900005</v>
      </c>
      <c r="H59" s="23">
        <f t="shared" si="10"/>
        <v>0.20019110824838418</v>
      </c>
      <c r="I59" s="23">
        <f t="shared" si="11"/>
        <v>-1.6178282958758065E-2</v>
      </c>
      <c r="J59" s="23">
        <f t="shared" si="12"/>
        <v>-1.082165347111327E-2</v>
      </c>
      <c r="K59" s="23">
        <f t="shared" ca="1" si="4"/>
        <v>-4.2142288666994085E-2</v>
      </c>
      <c r="L59" s="23">
        <f t="shared" ca="1" si="13"/>
        <v>3.2241393788816347E-4</v>
      </c>
      <c r="M59" s="23">
        <f t="shared" ca="1" si="5"/>
        <v>57.255689495450554</v>
      </c>
      <c r="N59" s="23">
        <f t="shared" ca="1" si="6"/>
        <v>1069.2928979964447</v>
      </c>
      <c r="O59" s="23">
        <f t="shared" ca="1" si="7"/>
        <v>589.6960122083641</v>
      </c>
      <c r="P59">
        <f t="shared" ca="1" si="14"/>
        <v>1.795588866885077E-2</v>
      </c>
    </row>
    <row r="60" spans="1:16" x14ac:dyDescent="0.2">
      <c r="A60" s="99">
        <v>6689</v>
      </c>
      <c r="B60" s="99">
        <v>-1.8186399996920954E-2</v>
      </c>
      <c r="D60" s="100">
        <f t="shared" si="15"/>
        <v>0.66890000000000005</v>
      </c>
      <c r="E60" s="100">
        <f t="shared" si="15"/>
        <v>-1.8186399996920954E-2</v>
      </c>
      <c r="F60" s="23">
        <f t="shared" si="8"/>
        <v>0.44742721000000008</v>
      </c>
      <c r="G60" s="23">
        <f t="shared" si="9"/>
        <v>0.29928406076900005</v>
      </c>
      <c r="H60" s="23">
        <f t="shared" si="10"/>
        <v>0.20019110824838418</v>
      </c>
      <c r="I60" s="23">
        <f t="shared" si="11"/>
        <v>-1.2164882957940427E-2</v>
      </c>
      <c r="J60" s="23">
        <f t="shared" si="12"/>
        <v>-8.1370902105663521E-3</v>
      </c>
      <c r="K60" s="23">
        <f t="shared" ca="1" si="4"/>
        <v>-4.2142288666994085E-2</v>
      </c>
      <c r="L60" s="23">
        <f t="shared" ca="1" si="13"/>
        <v>5.7388460197293817E-4</v>
      </c>
      <c r="M60" s="23">
        <f t="shared" ca="1" si="5"/>
        <v>57.255689495450554</v>
      </c>
      <c r="N60" s="23">
        <f t="shared" ca="1" si="6"/>
        <v>1069.2928979964447</v>
      </c>
      <c r="O60" s="23">
        <f t="shared" ca="1" si="7"/>
        <v>589.6960122083641</v>
      </c>
      <c r="P60">
        <f t="shared" ca="1" si="14"/>
        <v>2.395588867007313E-2</v>
      </c>
    </row>
    <row r="61" spans="1:16" x14ac:dyDescent="0.2">
      <c r="A61" s="99">
        <v>7096</v>
      </c>
      <c r="B61" s="99">
        <v>-3.2329599998774938E-2</v>
      </c>
      <c r="D61" s="100">
        <f t="shared" si="15"/>
        <v>0.70960000000000001</v>
      </c>
      <c r="E61" s="100">
        <f t="shared" si="15"/>
        <v>-3.2329599998774938E-2</v>
      </c>
      <c r="F61" s="23">
        <f t="shared" si="8"/>
        <v>0.50353216000000001</v>
      </c>
      <c r="G61" s="23">
        <f t="shared" si="9"/>
        <v>0.357306420736</v>
      </c>
      <c r="H61" s="23">
        <f t="shared" si="10"/>
        <v>0.25354463615426559</v>
      </c>
      <c r="I61" s="23">
        <f t="shared" si="11"/>
        <v>-2.2941084159130695E-2</v>
      </c>
      <c r="J61" s="23">
        <f t="shared" si="12"/>
        <v>-1.6278993319319143E-2</v>
      </c>
      <c r="K61" s="23">
        <f t="shared" ca="1" si="4"/>
        <v>-4.8404721692914127E-2</v>
      </c>
      <c r="L61" s="23">
        <f t="shared" ca="1" si="13"/>
        <v>2.5840953748138435E-4</v>
      </c>
      <c r="M61" s="23">
        <f t="shared" ca="1" si="5"/>
        <v>72.061069819140144</v>
      </c>
      <c r="N61" s="23">
        <f t="shared" ca="1" si="6"/>
        <v>1162.2742287498677</v>
      </c>
      <c r="O61" s="23">
        <f t="shared" ca="1" si="7"/>
        <v>594.10979910640401</v>
      </c>
      <c r="P61">
        <f t="shared" ca="1" si="14"/>
        <v>1.6075121694139188E-2</v>
      </c>
    </row>
    <row r="62" spans="1:16" x14ac:dyDescent="0.2">
      <c r="A62" s="99">
        <v>7190</v>
      </c>
      <c r="B62" s="99">
        <v>-4.4143999999505468E-2</v>
      </c>
      <c r="D62" s="100">
        <f t="shared" si="15"/>
        <v>0.71899999999999997</v>
      </c>
      <c r="E62" s="100">
        <f t="shared" si="15"/>
        <v>-4.4143999999505468E-2</v>
      </c>
      <c r="F62" s="23">
        <f t="shared" si="8"/>
        <v>0.516961</v>
      </c>
      <c r="G62" s="23">
        <f t="shared" si="9"/>
        <v>0.37169495899999999</v>
      </c>
      <c r="H62" s="23">
        <f t="shared" si="10"/>
        <v>0.26724867552100001</v>
      </c>
      <c r="I62" s="23">
        <f t="shared" si="11"/>
        <v>-3.1739535999644429E-2</v>
      </c>
      <c r="J62" s="23">
        <f t="shared" si="12"/>
        <v>-2.2820726383744345E-2</v>
      </c>
      <c r="K62" s="23">
        <f t="shared" ca="1" si="4"/>
        <v>-4.9915096401629555E-2</v>
      </c>
      <c r="L62" s="23">
        <f t="shared" ca="1" si="13"/>
        <v>3.3305553682609588E-5</v>
      </c>
      <c r="M62" s="23">
        <f t="shared" ca="1" si="5"/>
        <v>74.375213169798229</v>
      </c>
      <c r="N62" s="23">
        <f t="shared" ca="1" si="6"/>
        <v>1166.6079202504691</v>
      </c>
      <c r="O62" s="23">
        <f t="shared" ca="1" si="7"/>
        <v>586.07117126095454</v>
      </c>
      <c r="P62">
        <f t="shared" ca="1" si="14"/>
        <v>5.7710964021240874E-3</v>
      </c>
    </row>
    <row r="63" spans="1:16" x14ac:dyDescent="0.2">
      <c r="A63" s="99">
        <v>7220</v>
      </c>
      <c r="B63" s="99">
        <v>-5.1871999996365048E-2</v>
      </c>
      <c r="D63" s="100">
        <f t="shared" si="15"/>
        <v>0.72199999999999998</v>
      </c>
      <c r="E63" s="100">
        <f t="shared" si="15"/>
        <v>-5.1871999996365048E-2</v>
      </c>
      <c r="F63" s="23">
        <f t="shared" si="8"/>
        <v>0.52128399999999997</v>
      </c>
      <c r="G63" s="23">
        <f t="shared" si="9"/>
        <v>0.37636704799999998</v>
      </c>
      <c r="H63" s="23">
        <f t="shared" si="10"/>
        <v>0.27173700865599998</v>
      </c>
      <c r="I63" s="23">
        <f t="shared" si="11"/>
        <v>-3.7451583997375561E-2</v>
      </c>
      <c r="J63" s="23">
        <f t="shared" si="12"/>
        <v>-2.7040043646105155E-2</v>
      </c>
      <c r="K63" s="23">
        <f t="shared" ca="1" si="4"/>
        <v>-5.0402187430267094E-2</v>
      </c>
      <c r="L63" s="23">
        <f t="shared" ca="1" si="13"/>
        <v>2.1603489794594529E-6</v>
      </c>
      <c r="M63" s="23">
        <f t="shared" ca="1" si="5"/>
        <v>75.015050282990856</v>
      </c>
      <c r="N63" s="23">
        <f t="shared" ca="1" si="6"/>
        <v>1166.6000454694074</v>
      </c>
      <c r="O63" s="23">
        <f t="shared" ca="1" si="7"/>
        <v>582.80600744294816</v>
      </c>
      <c r="P63">
        <f t="shared" ca="1" si="14"/>
        <v>-1.4698125660979541E-3</v>
      </c>
    </row>
    <row r="64" spans="1:16" x14ac:dyDescent="0.2">
      <c r="A64" s="99">
        <v>7287</v>
      </c>
      <c r="B64" s="99">
        <v>-5.0431199997547083E-2</v>
      </c>
      <c r="D64" s="100">
        <f t="shared" si="15"/>
        <v>0.72870000000000001</v>
      </c>
      <c r="E64" s="100">
        <f t="shared" si="15"/>
        <v>-5.0431199997547083E-2</v>
      </c>
      <c r="F64" s="23">
        <f t="shared" si="8"/>
        <v>0.53100369000000003</v>
      </c>
      <c r="G64" s="23">
        <f t="shared" si="9"/>
        <v>0.38694238890300003</v>
      </c>
      <c r="H64" s="23">
        <f t="shared" si="10"/>
        <v>0.28196491879361613</v>
      </c>
      <c r="I64" s="23">
        <f t="shared" si="11"/>
        <v>-3.6749215438212558E-2</v>
      </c>
      <c r="J64" s="23">
        <f t="shared" si="12"/>
        <v>-2.6779153289825493E-2</v>
      </c>
      <c r="K64" s="23">
        <f t="shared" ca="1" si="4"/>
        <v>-5.1498858066217491E-2</v>
      </c>
      <c r="L64" s="23">
        <f t="shared" ca="1" si="13"/>
        <v>1.1398937515970273E-6</v>
      </c>
      <c r="M64" s="23">
        <f t="shared" ca="1" si="5"/>
        <v>76.266404629486487</v>
      </c>
      <c r="N64" s="23">
        <f t="shared" ca="1" si="6"/>
        <v>1164.1514240996792</v>
      </c>
      <c r="O64" s="23">
        <f t="shared" ca="1" si="7"/>
        <v>574.31309526022949</v>
      </c>
      <c r="P64">
        <f t="shared" ca="1" si="14"/>
        <v>1.0676580686704087E-3</v>
      </c>
    </row>
    <row r="65" spans="1:16" x14ac:dyDescent="0.2">
      <c r="A65" s="99">
        <v>7418</v>
      </c>
      <c r="B65" s="99">
        <v>-6.5076799997768831E-2</v>
      </c>
      <c r="D65" s="100">
        <f t="shared" si="15"/>
        <v>0.74180000000000001</v>
      </c>
      <c r="E65" s="100">
        <f t="shared" si="15"/>
        <v>-6.5076799997768831E-2</v>
      </c>
      <c r="F65" s="23">
        <f t="shared" si="8"/>
        <v>0.55026724000000005</v>
      </c>
      <c r="G65" s="23">
        <f t="shared" si="9"/>
        <v>0.40818823863200004</v>
      </c>
      <c r="H65" s="23">
        <f t="shared" si="10"/>
        <v>0.30279403541721767</v>
      </c>
      <c r="I65" s="23">
        <f t="shared" si="11"/>
        <v>-4.827397023834492E-2</v>
      </c>
      <c r="J65" s="23">
        <f t="shared" si="12"/>
        <v>-3.5809631122804261E-2</v>
      </c>
      <c r="K65" s="23">
        <f t="shared" ca="1" si="4"/>
        <v>-5.3678351865445346E-2</v>
      </c>
      <c r="L65" s="23">
        <f t="shared" ca="1" si="13"/>
        <v>1.2992461982526873E-4</v>
      </c>
      <c r="M65" s="23">
        <f t="shared" ca="1" si="5"/>
        <v>77.984868650466979</v>
      </c>
      <c r="N65" s="23">
        <f t="shared" ca="1" si="6"/>
        <v>1149.7139956090889</v>
      </c>
      <c r="O65" s="23">
        <f t="shared" ca="1" si="7"/>
        <v>553.04813671856789</v>
      </c>
      <c r="P65">
        <f t="shared" ca="1" si="14"/>
        <v>-1.1398448132323484E-2</v>
      </c>
    </row>
    <row r="66" spans="1:16" x14ac:dyDescent="0.2">
      <c r="A66" s="99">
        <v>7418</v>
      </c>
      <c r="B66" s="99">
        <v>-5.8076799999980722E-2</v>
      </c>
      <c r="D66" s="100">
        <f t="shared" si="15"/>
        <v>0.74180000000000001</v>
      </c>
      <c r="E66" s="100">
        <f t="shared" si="15"/>
        <v>-5.8076799999980722E-2</v>
      </c>
      <c r="F66" s="23">
        <f t="shared" si="8"/>
        <v>0.55026724000000005</v>
      </c>
      <c r="G66" s="23">
        <f t="shared" si="9"/>
        <v>0.40818823863200004</v>
      </c>
      <c r="H66" s="23">
        <f t="shared" si="10"/>
        <v>0.30279403541721767</v>
      </c>
      <c r="I66" s="23">
        <f t="shared" si="11"/>
        <v>-4.3081370239985699E-2</v>
      </c>
      <c r="J66" s="23">
        <f t="shared" si="12"/>
        <v>-3.1957760444021391E-2</v>
      </c>
      <c r="K66" s="23">
        <f t="shared" ca="1" si="4"/>
        <v>-5.3678351865445346E-2</v>
      </c>
      <c r="L66" s="23">
        <f t="shared" ca="1" si="13"/>
        <v>1.9346345992197723E-5</v>
      </c>
      <c r="M66" s="23">
        <f t="shared" ca="1" si="5"/>
        <v>77.984868650466979</v>
      </c>
      <c r="N66" s="23">
        <f t="shared" ca="1" si="6"/>
        <v>1149.7139956090889</v>
      </c>
      <c r="O66" s="23">
        <f t="shared" ca="1" si="7"/>
        <v>553.04813671856789</v>
      </c>
      <c r="P66">
        <f t="shared" ca="1" si="14"/>
        <v>-4.3984481345353751E-3</v>
      </c>
    </row>
    <row r="67" spans="1:16" x14ac:dyDescent="0.2">
      <c r="A67" s="99">
        <v>7428</v>
      </c>
      <c r="B67" s="99">
        <v>-9.7652799995557871E-2</v>
      </c>
      <c r="D67" s="100">
        <f t="shared" si="15"/>
        <v>0.74280000000000002</v>
      </c>
      <c r="E67" s="100">
        <f t="shared" si="15"/>
        <v>-9.7652799995557871E-2</v>
      </c>
      <c r="F67" s="23">
        <f t="shared" si="8"/>
        <v>0.55175183999999999</v>
      </c>
      <c r="G67" s="23">
        <f t="shared" si="9"/>
        <v>0.409841266752</v>
      </c>
      <c r="H67" s="23">
        <f t="shared" si="10"/>
        <v>0.30443009294338558</v>
      </c>
      <c r="I67" s="23">
        <f t="shared" si="11"/>
        <v>-7.2536499836700394E-2</v>
      </c>
      <c r="J67" s="23">
        <f t="shared" si="12"/>
        <v>-5.3880112078701053E-2</v>
      </c>
      <c r="K67" s="23">
        <f t="shared" ca="1" si="4"/>
        <v>-5.3846642032383166E-2</v>
      </c>
      <c r="L67" s="23">
        <f t="shared" ca="1" si="13"/>
        <v>1.9189794754946145E-3</v>
      </c>
      <c r="M67" s="23">
        <f t="shared" ca="1" si="5"/>
        <v>78.07569432977219</v>
      </c>
      <c r="N67" s="23">
        <f t="shared" ca="1" si="6"/>
        <v>1148.0920380226105</v>
      </c>
      <c r="O67" s="23">
        <f t="shared" ca="1" si="7"/>
        <v>551.17924544764514</v>
      </c>
      <c r="P67">
        <f t="shared" ca="1" si="14"/>
        <v>-4.3806157963174705E-2</v>
      </c>
    </row>
    <row r="68" spans="1:16" x14ac:dyDescent="0.2">
      <c r="A68" s="99">
        <v>7484</v>
      </c>
      <c r="B68" s="99">
        <v>-3.9478399994550273E-2</v>
      </c>
      <c r="D68" s="100">
        <f t="shared" si="15"/>
        <v>0.74839999999999995</v>
      </c>
      <c r="E68" s="100">
        <f t="shared" si="15"/>
        <v>-3.9478399994550273E-2</v>
      </c>
      <c r="F68" s="23">
        <f t="shared" si="8"/>
        <v>0.56010255999999992</v>
      </c>
      <c r="G68" s="23">
        <f t="shared" si="9"/>
        <v>0.41918075590399989</v>
      </c>
      <c r="H68" s="23">
        <f t="shared" si="10"/>
        <v>0.3137148777185535</v>
      </c>
      <c r="I68" s="23">
        <f t="shared" si="11"/>
        <v>-2.9545634555921421E-2</v>
      </c>
      <c r="J68" s="23">
        <f t="shared" si="12"/>
        <v>-2.2111952901651591E-2</v>
      </c>
      <c r="K68" s="23">
        <f t="shared" ca="1" si="4"/>
        <v>-5.4794090891482836E-2</v>
      </c>
      <c r="L68" s="23">
        <f t="shared" ca="1" si="13"/>
        <v>2.3457038765038296E-4</v>
      </c>
      <c r="M68" s="23">
        <f t="shared" ca="1" si="5"/>
        <v>78.47715234747227</v>
      </c>
      <c r="N68" s="23">
        <f t="shared" ca="1" si="6"/>
        <v>1137.6638183566067</v>
      </c>
      <c r="O68" s="23">
        <f t="shared" ca="1" si="7"/>
        <v>540.09170491177508</v>
      </c>
      <c r="P68">
        <f t="shared" ca="1" si="14"/>
        <v>1.5315690896932563E-2</v>
      </c>
    </row>
    <row r="69" spans="1:16" x14ac:dyDescent="0.2">
      <c r="A69" s="99">
        <v>7501</v>
      </c>
      <c r="B69" s="99">
        <v>-5.9157600000617094E-2</v>
      </c>
      <c r="D69" s="100">
        <f t="shared" si="15"/>
        <v>0.75009999999999999</v>
      </c>
      <c r="E69" s="100">
        <f t="shared" si="15"/>
        <v>-5.9157600000617094E-2</v>
      </c>
      <c r="F69" s="23">
        <f t="shared" si="8"/>
        <v>0.56265001000000003</v>
      </c>
      <c r="G69" s="23">
        <f t="shared" si="9"/>
        <v>0.422043772501</v>
      </c>
      <c r="H69" s="23">
        <f t="shared" si="10"/>
        <v>0.31657503375300011</v>
      </c>
      <c r="I69" s="23">
        <f t="shared" si="11"/>
        <v>-4.4374115760462879E-2</v>
      </c>
      <c r="J69" s="23">
        <f t="shared" si="12"/>
        <v>-3.3285024231923206E-2</v>
      </c>
      <c r="K69" s="23">
        <f t="shared" ca="1" si="4"/>
        <v>-5.5083396170135843E-2</v>
      </c>
      <c r="L69" s="23">
        <f t="shared" ca="1" si="13"/>
        <v>1.6599136852308103E-5</v>
      </c>
      <c r="M69" s="23">
        <f t="shared" ca="1" si="5"/>
        <v>78.562904827426479</v>
      </c>
      <c r="N69" s="23">
        <f t="shared" ca="1" si="6"/>
        <v>1134.0495441492378</v>
      </c>
      <c r="O69" s="23">
        <f t="shared" ca="1" si="7"/>
        <v>536.52054775398028</v>
      </c>
      <c r="P69">
        <f t="shared" ca="1" si="14"/>
        <v>-4.0742038304812517E-3</v>
      </c>
    </row>
    <row r="70" spans="1:16" x14ac:dyDescent="0.2">
      <c r="A70" s="99">
        <v>7602</v>
      </c>
      <c r="B70" s="99">
        <v>-4.2075199999089818E-2</v>
      </c>
      <c r="D70" s="100">
        <f t="shared" si="15"/>
        <v>0.76019999999999999</v>
      </c>
      <c r="E70" s="100">
        <f t="shared" si="15"/>
        <v>-4.2075199999089818E-2</v>
      </c>
      <c r="F70" s="23">
        <f t="shared" si="8"/>
        <v>0.57790403999999995</v>
      </c>
      <c r="G70" s="23">
        <f t="shared" si="9"/>
        <v>0.43932265120799996</v>
      </c>
      <c r="H70" s="23">
        <f t="shared" si="10"/>
        <v>0.33397307944832155</v>
      </c>
      <c r="I70" s="23">
        <f t="shared" si="11"/>
        <v>-3.1985567039308077E-2</v>
      </c>
      <c r="J70" s="23">
        <f t="shared" si="12"/>
        <v>-2.4315428063282001E-2</v>
      </c>
      <c r="K70" s="23">
        <f t="shared" ca="1" si="4"/>
        <v>-5.6818409865326408E-2</v>
      </c>
      <c r="L70" s="23">
        <f t="shared" ca="1" si="13"/>
        <v>2.1736223715989591E-4</v>
      </c>
      <c r="M70" s="23">
        <f t="shared" ca="1" si="5"/>
        <v>78.723813322390797</v>
      </c>
      <c r="N70" s="23">
        <f t="shared" ca="1" si="6"/>
        <v>1108.3431646949566</v>
      </c>
      <c r="O70" s="23">
        <f t="shared" ca="1" si="7"/>
        <v>513.40787921738649</v>
      </c>
      <c r="P70">
        <f t="shared" ca="1" si="14"/>
        <v>1.474320986623659E-2</v>
      </c>
    </row>
    <row r="71" spans="1:16" x14ac:dyDescent="0.2">
      <c r="A71" s="99">
        <v>7929</v>
      </c>
      <c r="B71" s="99">
        <v>-6.8610399997851346E-2</v>
      </c>
      <c r="D71" s="100">
        <f t="shared" si="15"/>
        <v>0.79290000000000005</v>
      </c>
      <c r="E71" s="100">
        <f t="shared" si="15"/>
        <v>-6.8610399997851346E-2</v>
      </c>
      <c r="F71" s="23">
        <f t="shared" si="8"/>
        <v>0.62869041000000003</v>
      </c>
      <c r="G71" s="23">
        <f t="shared" si="9"/>
        <v>0.49848862608900008</v>
      </c>
      <c r="H71" s="23">
        <f t="shared" si="10"/>
        <v>0.39525163162596816</v>
      </c>
      <c r="I71" s="23">
        <f t="shared" si="11"/>
        <v>-5.4401186158296339E-2</v>
      </c>
      <c r="J71" s="23">
        <f t="shared" si="12"/>
        <v>-4.3134700504913172E-2</v>
      </c>
      <c r="K71" s="23">
        <f t="shared" ca="1" si="4"/>
        <v>-6.2625971785206097E-2</v>
      </c>
      <c r="L71" s="23">
        <f t="shared" ca="1" si="13"/>
        <v>3.5813381032304407E-5</v>
      </c>
      <c r="M71" s="23">
        <f t="shared" ca="1" si="5"/>
        <v>75.185671648541543</v>
      </c>
      <c r="N71" s="23">
        <f t="shared" ca="1" si="6"/>
        <v>978.57568619840458</v>
      </c>
      <c r="O71" s="23">
        <f t="shared" ca="1" si="7"/>
        <v>419.0798236706118</v>
      </c>
      <c r="P71">
        <f t="shared" ca="1" si="14"/>
        <v>-5.9844282126452486E-3</v>
      </c>
    </row>
    <row r="72" spans="1:16" x14ac:dyDescent="0.2">
      <c r="A72" s="99">
        <v>8328</v>
      </c>
      <c r="B72" s="99">
        <v>-4.349279999587452E-2</v>
      </c>
      <c r="D72" s="100">
        <f t="shared" si="15"/>
        <v>0.83279999999999998</v>
      </c>
      <c r="E72" s="100">
        <f t="shared" si="15"/>
        <v>-4.349279999587452E-2</v>
      </c>
      <c r="F72" s="23">
        <f t="shared" si="8"/>
        <v>0.69355583999999992</v>
      </c>
      <c r="G72" s="23">
        <f t="shared" si="9"/>
        <v>0.57759330355199989</v>
      </c>
      <c r="H72" s="23">
        <f t="shared" si="10"/>
        <v>0.4810197031981055</v>
      </c>
      <c r="I72" s="23">
        <f t="shared" si="11"/>
        <v>-3.62208038365643E-2</v>
      </c>
      <c r="J72" s="23">
        <f t="shared" si="12"/>
        <v>-3.0164685435090748E-2</v>
      </c>
      <c r="K72" s="23">
        <f t="shared" ca="1" si="4"/>
        <v>-7.0106012998078532E-2</v>
      </c>
      <c r="L72" s="23">
        <f t="shared" ca="1" si="13"/>
        <v>7.082631063006806E-4</v>
      </c>
      <c r="M72" s="23">
        <f t="shared" ca="1" si="5"/>
        <v>63.149550572952528</v>
      </c>
      <c r="N72" s="23">
        <f t="shared" ca="1" si="6"/>
        <v>742.18448829521651</v>
      </c>
      <c r="O72" s="23">
        <f t="shared" ca="1" si="7"/>
        <v>277.42922590521255</v>
      </c>
      <c r="P72">
        <f t="shared" ca="1" si="14"/>
        <v>2.6613213002204011E-2</v>
      </c>
    </row>
    <row r="73" spans="1:16" x14ac:dyDescent="0.2">
      <c r="A73" s="99">
        <v>8730</v>
      </c>
      <c r="B73" s="99">
        <v>-8.7847999995574355E-2</v>
      </c>
      <c r="D73" s="100">
        <f t="shared" si="15"/>
        <v>0.873</v>
      </c>
      <c r="E73" s="100">
        <f t="shared" si="15"/>
        <v>-8.7847999995574355E-2</v>
      </c>
      <c r="F73" s="23">
        <f t="shared" si="8"/>
        <v>0.76212899999999995</v>
      </c>
      <c r="G73" s="23">
        <f t="shared" si="9"/>
        <v>0.66533861699999997</v>
      </c>
      <c r="H73" s="23">
        <f t="shared" si="10"/>
        <v>0.58084061264099995</v>
      </c>
      <c r="I73" s="23">
        <f t="shared" si="11"/>
        <v>-7.6691303996136412E-2</v>
      </c>
      <c r="J73" s="23">
        <f t="shared" si="12"/>
        <v>-6.6951508388627082E-2</v>
      </c>
      <c r="K73" s="23">
        <f t="shared" ca="1" si="4"/>
        <v>-7.8079988210980028E-2</v>
      </c>
      <c r="L73" s="23">
        <f t="shared" ca="1" si="13"/>
        <v>9.5414054223973651E-5</v>
      </c>
      <c r="M73" s="23">
        <f t="shared" ca="1" si="5"/>
        <v>44.693779998447759</v>
      </c>
      <c r="N73" s="23">
        <f t="shared" ca="1" si="6"/>
        <v>458.36183596277607</v>
      </c>
      <c r="O73" s="23">
        <f t="shared" ca="1" si="7"/>
        <v>133.11887363833739</v>
      </c>
      <c r="P73">
        <f t="shared" ca="1" si="14"/>
        <v>-9.7680117845943271E-3</v>
      </c>
    </row>
    <row r="74" spans="1:16" x14ac:dyDescent="0.2">
      <c r="A74" s="99">
        <v>8833</v>
      </c>
      <c r="B74" s="99">
        <v>-6.308079999871552E-2</v>
      </c>
      <c r="D74" s="100">
        <f t="shared" si="15"/>
        <v>0.88329999999999997</v>
      </c>
      <c r="E74" s="100">
        <f t="shared" si="15"/>
        <v>-6.308079999871552E-2</v>
      </c>
      <c r="F74" s="23">
        <f t="shared" si="8"/>
        <v>0.78021889</v>
      </c>
      <c r="G74" s="23">
        <f t="shared" si="9"/>
        <v>0.68916734553699999</v>
      </c>
      <c r="H74" s="23">
        <f t="shared" si="10"/>
        <v>0.60874151631283213</v>
      </c>
      <c r="I74" s="23">
        <f t="shared" si="11"/>
        <v>-5.571927063886542E-2</v>
      </c>
      <c r="J74" s="23">
        <f t="shared" si="12"/>
        <v>-4.9216831755309824E-2</v>
      </c>
      <c r="K74" s="23">
        <f t="shared" ca="1" si="4"/>
        <v>-8.0193774718505945E-2</v>
      </c>
      <c r="L74" s="23">
        <f t="shared" ca="1" si="13"/>
        <v>2.9285390376018619E-4</v>
      </c>
      <c r="M74" s="23">
        <f t="shared" ca="1" si="5"/>
        <v>39.391870001057192</v>
      </c>
      <c r="N74" s="23">
        <f t="shared" ca="1" si="6"/>
        <v>385.32551696221088</v>
      </c>
      <c r="O74" s="23">
        <f t="shared" ca="1" si="7"/>
        <v>100.40783838840687</v>
      </c>
      <c r="P74">
        <f t="shared" ca="1" si="14"/>
        <v>1.7112974719790425E-2</v>
      </c>
    </row>
    <row r="75" spans="1:16" x14ac:dyDescent="0.2">
      <c r="A75" s="99">
        <v>9040</v>
      </c>
      <c r="B75" s="99">
        <v>-6.570399999327492E-2</v>
      </c>
      <c r="D75" s="100">
        <f t="shared" si="15"/>
        <v>0.90400000000000003</v>
      </c>
      <c r="E75" s="100">
        <f t="shared" si="15"/>
        <v>-6.570399999327492E-2</v>
      </c>
      <c r="F75" s="23">
        <f t="shared" si="8"/>
        <v>0.81721600000000005</v>
      </c>
      <c r="G75" s="23">
        <f t="shared" si="9"/>
        <v>0.73876326400000003</v>
      </c>
      <c r="H75" s="23">
        <f t="shared" si="10"/>
        <v>0.66784199065600014</v>
      </c>
      <c r="I75" s="23">
        <f t="shared" si="11"/>
        <v>-5.939641599392053E-2</v>
      </c>
      <c r="J75" s="23">
        <f t="shared" si="12"/>
        <v>-5.3694360058504163E-2</v>
      </c>
      <c r="K75" s="23">
        <f t="shared" ca="1" si="4"/>
        <v>-8.4529095370697388E-2</v>
      </c>
      <c r="L75" s="23">
        <f t="shared" ca="1" si="13"/>
        <v>3.5438421596905277E-4</v>
      </c>
      <c r="M75" s="23">
        <f t="shared" ca="1" si="5"/>
        <v>28.604244699572519</v>
      </c>
      <c r="N75" s="23">
        <f t="shared" ca="1" si="6"/>
        <v>246.53727948683081</v>
      </c>
      <c r="O75" s="23">
        <f t="shared" ca="1" si="7"/>
        <v>45.117401457607613</v>
      </c>
      <c r="P75">
        <f t="shared" ca="1" si="14"/>
        <v>1.8825095377422468E-2</v>
      </c>
    </row>
    <row r="76" spans="1:16" x14ac:dyDescent="0.2">
      <c r="A76" s="99">
        <v>9282</v>
      </c>
      <c r="B76" s="99">
        <v>-8.9843199995812029E-2</v>
      </c>
      <c r="D76" s="100">
        <f t="shared" si="15"/>
        <v>0.92820000000000003</v>
      </c>
      <c r="E76" s="100">
        <f t="shared" si="15"/>
        <v>-8.9843199995812029E-2</v>
      </c>
      <c r="F76" s="23">
        <f t="shared" si="8"/>
        <v>0.86155524000000006</v>
      </c>
      <c r="G76" s="23">
        <f t="shared" si="9"/>
        <v>0.79969557376800005</v>
      </c>
      <c r="H76" s="23">
        <f t="shared" si="10"/>
        <v>0.74227743157145765</v>
      </c>
      <c r="I76" s="23">
        <f t="shared" si="11"/>
        <v>-8.3392458236112729E-2</v>
      </c>
      <c r="J76" s="23">
        <f t="shared" si="12"/>
        <v>-7.7404879734759832E-2</v>
      </c>
      <c r="K76" s="23">
        <f t="shared" ca="1" si="4"/>
        <v>-8.9745138645961106E-2</v>
      </c>
      <c r="L76" s="23">
        <f t="shared" ca="1" si="13"/>
        <v>9.6160283345850226E-9</v>
      </c>
      <c r="M76" s="23">
        <f t="shared" ca="1" si="5"/>
        <v>16.679088775896009</v>
      </c>
      <c r="N76" s="23">
        <f t="shared" ca="1" si="6"/>
        <v>110.53998159584602</v>
      </c>
      <c r="O76" s="23">
        <f t="shared" ca="1" si="7"/>
        <v>5.8800347799692485</v>
      </c>
      <c r="P76">
        <f t="shared" ca="1" si="14"/>
        <v>-9.8061349850922519E-5</v>
      </c>
    </row>
    <row r="77" spans="1:16" x14ac:dyDescent="0.2">
      <c r="A77" s="99">
        <v>9282</v>
      </c>
      <c r="B77" s="99">
        <v>-7.8843199989933055E-2</v>
      </c>
      <c r="D77" s="100">
        <f t="shared" si="15"/>
        <v>0.92820000000000003</v>
      </c>
      <c r="E77" s="100">
        <f t="shared" si="15"/>
        <v>-7.8843199989933055E-2</v>
      </c>
      <c r="F77" s="23">
        <f t="shared" si="8"/>
        <v>0.86155524000000006</v>
      </c>
      <c r="G77" s="23">
        <f t="shared" si="9"/>
        <v>0.79969557376800005</v>
      </c>
      <c r="H77" s="23">
        <f t="shared" si="10"/>
        <v>0.74227743157145765</v>
      </c>
      <c r="I77" s="23">
        <f t="shared" si="11"/>
        <v>-7.3182258230655869E-2</v>
      </c>
      <c r="J77" s="23">
        <f t="shared" si="12"/>
        <v>-6.7927772089694777E-2</v>
      </c>
      <c r="K77" s="23">
        <f t="shared" ca="1" si="4"/>
        <v>-8.9745138645961106E-2</v>
      </c>
      <c r="L77" s="23">
        <f t="shared" ca="1" si="13"/>
        <v>1.1885226645979872E-4</v>
      </c>
      <c r="M77" s="23">
        <f t="shared" ca="1" si="5"/>
        <v>16.679088775896009</v>
      </c>
      <c r="N77" s="23">
        <f t="shared" ca="1" si="6"/>
        <v>110.53998159584602</v>
      </c>
      <c r="O77" s="23">
        <f t="shared" ca="1" si="7"/>
        <v>5.8800347799692485</v>
      </c>
      <c r="P77">
        <f t="shared" ca="1" si="14"/>
        <v>1.0901938656028051E-2</v>
      </c>
    </row>
    <row r="78" spans="1:16" x14ac:dyDescent="0.2">
      <c r="A78" s="99">
        <v>9282</v>
      </c>
      <c r="B78" s="99">
        <v>-7.1843199992144946E-2</v>
      </c>
      <c r="D78" s="100">
        <f t="shared" si="15"/>
        <v>0.92820000000000003</v>
      </c>
      <c r="E78" s="100">
        <f t="shared" si="15"/>
        <v>-7.1843199992144946E-2</v>
      </c>
      <c r="F78" s="23">
        <f t="shared" si="8"/>
        <v>0.86155524000000006</v>
      </c>
      <c r="G78" s="23">
        <f t="shared" si="9"/>
        <v>0.79969557376800005</v>
      </c>
      <c r="H78" s="23">
        <f t="shared" si="10"/>
        <v>0.74227743157145765</v>
      </c>
      <c r="I78" s="23">
        <f t="shared" si="11"/>
        <v>-6.6684858232708935E-2</v>
      </c>
      <c r="J78" s="23">
        <f t="shared" si="12"/>
        <v>-6.1896885411600433E-2</v>
      </c>
      <c r="K78" s="23">
        <f t="shared" ca="1" si="4"/>
        <v>-8.9745138645961106E-2</v>
      </c>
      <c r="L78" s="23">
        <f t="shared" ca="1" si="13"/>
        <v>3.2047940756499714E-4</v>
      </c>
      <c r="M78" s="23">
        <f t="shared" ca="1" si="5"/>
        <v>16.679088775896009</v>
      </c>
      <c r="N78" s="23">
        <f t="shared" ca="1" si="6"/>
        <v>110.53998159584602</v>
      </c>
      <c r="O78" s="23">
        <f t="shared" ca="1" si="7"/>
        <v>5.8800347799692485</v>
      </c>
      <c r="P78">
        <f t="shared" ca="1" si="14"/>
        <v>1.790193865381616E-2</v>
      </c>
    </row>
    <row r="79" spans="1:16" x14ac:dyDescent="0.2">
      <c r="A79" s="99">
        <v>9282</v>
      </c>
      <c r="B79" s="99">
        <v>-6.7843199991330039E-2</v>
      </c>
      <c r="D79" s="100">
        <f t="shared" si="15"/>
        <v>0.92820000000000003</v>
      </c>
      <c r="E79" s="100">
        <f t="shared" si="15"/>
        <v>-6.7843199991330039E-2</v>
      </c>
      <c r="F79" s="23">
        <f t="shared" si="8"/>
        <v>0.86155524000000006</v>
      </c>
      <c r="G79" s="23">
        <f t="shared" si="9"/>
        <v>0.79969557376800005</v>
      </c>
      <c r="H79" s="23">
        <f t="shared" si="10"/>
        <v>0.74227743157145765</v>
      </c>
      <c r="I79" s="23">
        <f t="shared" si="11"/>
        <v>-6.2972058231952538E-2</v>
      </c>
      <c r="J79" s="23">
        <f t="shared" si="12"/>
        <v>-5.8450664450898346E-2</v>
      </c>
      <c r="K79" s="23">
        <f t="shared" ca="1" si="4"/>
        <v>-8.9745138645961106E-2</v>
      </c>
      <c r="L79" s="23">
        <f t="shared" ca="1" si="13"/>
        <v>4.7969491683122251E-4</v>
      </c>
      <c r="M79" s="23">
        <f t="shared" ca="1" si="5"/>
        <v>16.679088775896009</v>
      </c>
      <c r="N79" s="23">
        <f t="shared" ca="1" si="6"/>
        <v>110.53998159584602</v>
      </c>
      <c r="O79" s="23">
        <f t="shared" ca="1" si="7"/>
        <v>5.8800347799692485</v>
      </c>
      <c r="P79">
        <f t="shared" ca="1" si="14"/>
        <v>2.1901938654631067E-2</v>
      </c>
    </row>
    <row r="80" spans="1:16" x14ac:dyDescent="0.2">
      <c r="A80" s="99">
        <v>9325</v>
      </c>
      <c r="B80" s="99">
        <v>-0.10461999999824911</v>
      </c>
      <c r="D80" s="100">
        <f t="shared" si="15"/>
        <v>0.9325</v>
      </c>
      <c r="E80" s="100">
        <f t="shared" si="15"/>
        <v>-0.10461999999824911</v>
      </c>
      <c r="F80" s="23">
        <f t="shared" si="8"/>
        <v>0.86955625000000003</v>
      </c>
      <c r="G80" s="23">
        <f t="shared" si="9"/>
        <v>0.81086120312499999</v>
      </c>
      <c r="H80" s="23">
        <f t="shared" si="10"/>
        <v>0.75612807191406251</v>
      </c>
      <c r="I80" s="23">
        <f t="shared" si="11"/>
        <v>-9.7558149998367302E-2</v>
      </c>
      <c r="J80" s="23">
        <f t="shared" si="12"/>
        <v>-9.0972974873477511E-2</v>
      </c>
      <c r="K80" s="23">
        <f t="shared" ca="1" si="4"/>
        <v>-9.0688614313236313E-2</v>
      </c>
      <c r="L80" s="23">
        <f t="shared" ca="1" si="13"/>
        <v>1.9408350710457958E-4</v>
      </c>
      <c r="M80" s="23">
        <f t="shared" ca="1" si="5"/>
        <v>14.738888869163992</v>
      </c>
      <c r="N80" s="23">
        <f t="shared" ca="1" si="6"/>
        <v>90.723238732878968</v>
      </c>
      <c r="O80" s="23">
        <f t="shared" ca="1" si="7"/>
        <v>2.6041212348742859</v>
      </c>
      <c r="P80">
        <f t="shared" ca="1" si="14"/>
        <v>-1.3931385685012801E-2</v>
      </c>
    </row>
    <row r="81" spans="1:16" x14ac:dyDescent="0.2">
      <c r="A81" s="99">
        <v>9325</v>
      </c>
      <c r="B81" s="99">
        <v>-9.9620000000868458E-2</v>
      </c>
      <c r="D81" s="100">
        <f t="shared" si="15"/>
        <v>0.9325</v>
      </c>
      <c r="E81" s="100">
        <f t="shared" si="15"/>
        <v>-9.9620000000868458E-2</v>
      </c>
      <c r="F81" s="23">
        <f t="shared" si="8"/>
        <v>0.86955625000000003</v>
      </c>
      <c r="G81" s="23">
        <f t="shared" si="9"/>
        <v>0.81086120312499999</v>
      </c>
      <c r="H81" s="23">
        <f t="shared" si="10"/>
        <v>0.75612807191406251</v>
      </c>
      <c r="I81" s="23">
        <f t="shared" si="11"/>
        <v>-9.2895650000809835E-2</v>
      </c>
      <c r="J81" s="23">
        <f t="shared" si="12"/>
        <v>-8.6625193625755173E-2</v>
      </c>
      <c r="K81" s="23">
        <f t="shared" ca="1" si="4"/>
        <v>-9.0688614313236313E-2</v>
      </c>
      <c r="L81" s="23">
        <f t="shared" ca="1" si="13"/>
        <v>7.9769650301240335E-5</v>
      </c>
      <c r="M81" s="23">
        <f t="shared" ca="1" si="5"/>
        <v>14.738888869163992</v>
      </c>
      <c r="N81" s="23">
        <f t="shared" ca="1" si="6"/>
        <v>90.723238732878968</v>
      </c>
      <c r="O81" s="23">
        <f t="shared" ca="1" si="7"/>
        <v>2.6041212348742859</v>
      </c>
      <c r="P81">
        <f t="shared" ca="1" si="14"/>
        <v>-8.9313856876321457E-3</v>
      </c>
    </row>
    <row r="82" spans="1:16" x14ac:dyDescent="0.2">
      <c r="A82" s="99">
        <v>9339</v>
      </c>
      <c r="B82" s="99">
        <v>-0.11482639999303501</v>
      </c>
      <c r="D82" s="100">
        <f t="shared" si="15"/>
        <v>0.93389999999999995</v>
      </c>
      <c r="E82" s="100">
        <f t="shared" si="15"/>
        <v>-0.11482639999303501</v>
      </c>
      <c r="F82" s="23">
        <f t="shared" si="8"/>
        <v>0.87216920999999992</v>
      </c>
      <c r="G82" s="23">
        <f t="shared" si="9"/>
        <v>0.81451882521899988</v>
      </c>
      <c r="H82" s="23">
        <f t="shared" si="10"/>
        <v>0.76067913087202399</v>
      </c>
      <c r="I82" s="23">
        <f t="shared" si="11"/>
        <v>-0.10723637495349539</v>
      </c>
      <c r="J82" s="23">
        <f t="shared" si="12"/>
        <v>-0.10014805056906934</v>
      </c>
      <c r="K82" s="23">
        <f t="shared" ca="1" si="4"/>
        <v>-9.0996877148382588E-2</v>
      </c>
      <c r="L82" s="23">
        <f t="shared" ca="1" si="13"/>
        <v>5.6784615900381174E-4</v>
      </c>
      <c r="M82" s="23">
        <f t="shared" ca="1" si="5"/>
        <v>14.123172435910831</v>
      </c>
      <c r="N82" s="23">
        <f t="shared" ca="1" si="6"/>
        <v>84.612901630295582</v>
      </c>
      <c r="O82" s="23">
        <f t="shared" ca="1" si="7"/>
        <v>1.8129953358269828</v>
      </c>
      <c r="P82">
        <f t="shared" ca="1" si="14"/>
        <v>-2.3829522844652423E-2</v>
      </c>
    </row>
    <row r="83" spans="1:16" x14ac:dyDescent="0.2">
      <c r="A83" s="99">
        <v>9339</v>
      </c>
      <c r="B83" s="99">
        <v>-9.2826399995828979E-2</v>
      </c>
      <c r="D83" s="100">
        <f t="shared" si="15"/>
        <v>0.93389999999999995</v>
      </c>
      <c r="E83" s="100">
        <f t="shared" si="15"/>
        <v>-9.2826399995828979E-2</v>
      </c>
      <c r="F83" s="23">
        <f t="shared" si="8"/>
        <v>0.87216920999999992</v>
      </c>
      <c r="G83" s="23">
        <f t="shared" si="9"/>
        <v>0.81451882521899988</v>
      </c>
      <c r="H83" s="23">
        <f t="shared" si="10"/>
        <v>0.76067913087202399</v>
      </c>
      <c r="I83" s="23">
        <f t="shared" si="11"/>
        <v>-8.6690574956104674E-2</v>
      </c>
      <c r="J83" s="23">
        <f t="shared" si="12"/>
        <v>-8.096032795150615E-2</v>
      </c>
      <c r="K83" s="23">
        <f t="shared" ca="1" si="4"/>
        <v>-9.0996877148382588E-2</v>
      </c>
      <c r="L83" s="23">
        <f t="shared" ca="1" si="13"/>
        <v>3.3471538493283503E-6</v>
      </c>
      <c r="M83" s="23">
        <f t="shared" ca="1" si="5"/>
        <v>14.123172435910831</v>
      </c>
      <c r="N83" s="23">
        <f t="shared" ca="1" si="6"/>
        <v>84.612901630295582</v>
      </c>
      <c r="O83" s="23">
        <f t="shared" ca="1" si="7"/>
        <v>1.8129953358269828</v>
      </c>
      <c r="P83">
        <f t="shared" ca="1" si="14"/>
        <v>-1.8295228474463909E-3</v>
      </c>
    </row>
    <row r="84" spans="1:16" x14ac:dyDescent="0.2">
      <c r="A84" s="99">
        <v>9342</v>
      </c>
      <c r="B84" s="99">
        <v>-0.1072991999972146</v>
      </c>
      <c r="D84" s="100">
        <f t="shared" si="15"/>
        <v>0.93420000000000003</v>
      </c>
      <c r="E84" s="100">
        <f t="shared" si="15"/>
        <v>-0.1072991999972146</v>
      </c>
      <c r="F84" s="23">
        <f t="shared" si="8"/>
        <v>0.87272964000000008</v>
      </c>
      <c r="G84" s="23">
        <f t="shared" si="9"/>
        <v>0.81530402968800009</v>
      </c>
      <c r="H84" s="23">
        <f t="shared" si="10"/>
        <v>0.76165702453452977</v>
      </c>
      <c r="I84" s="23">
        <f t="shared" si="11"/>
        <v>-0.10023891263739788</v>
      </c>
      <c r="J84" s="23">
        <f t="shared" si="12"/>
        <v>-9.3643192185857108E-2</v>
      </c>
      <c r="K84" s="23">
        <f t="shared" ca="1" si="4"/>
        <v>-9.1063002793829714E-2</v>
      </c>
      <c r="L84" s="23">
        <f t="shared" ca="1" si="13"/>
        <v>2.636140996272032E-4</v>
      </c>
      <c r="M84" s="23">
        <f t="shared" ca="1" si="5"/>
        <v>13.99231241257546</v>
      </c>
      <c r="N84" s="23">
        <f t="shared" ca="1" si="6"/>
        <v>83.326154831027367</v>
      </c>
      <c r="O84" s="23">
        <f t="shared" ca="1" si="7"/>
        <v>1.6615328637039639</v>
      </c>
      <c r="P84">
        <f t="shared" ca="1" si="14"/>
        <v>-1.6236197203384886E-2</v>
      </c>
    </row>
    <row r="85" spans="1:16" x14ac:dyDescent="0.2">
      <c r="A85" s="99">
        <v>9342</v>
      </c>
      <c r="B85" s="99">
        <v>-0.10529919999680715</v>
      </c>
      <c r="D85" s="100">
        <f t="shared" ref="D85:E116" si="16">A85/A$18</f>
        <v>0.93420000000000003</v>
      </c>
      <c r="E85" s="100">
        <f t="shared" si="16"/>
        <v>-0.10529919999680715</v>
      </c>
      <c r="F85" s="23">
        <f t="shared" si="8"/>
        <v>0.87272964000000008</v>
      </c>
      <c r="G85" s="23">
        <f t="shared" si="9"/>
        <v>0.81530402968800009</v>
      </c>
      <c r="H85" s="23">
        <f t="shared" si="10"/>
        <v>0.76165702453452977</v>
      </c>
      <c r="I85" s="23">
        <f t="shared" si="11"/>
        <v>-9.8370512637017238E-2</v>
      </c>
      <c r="J85" s="23">
        <f t="shared" si="12"/>
        <v>-9.1897732905501503E-2</v>
      </c>
      <c r="K85" s="23">
        <f t="shared" ref="K85:K148" ca="1" si="17">+E$4+E$5*D85+E$6*D85^2</f>
        <v>-9.1063002793829714E-2</v>
      </c>
      <c r="L85" s="23">
        <f t="shared" ca="1" si="13"/>
        <v>2.0266931080206247E-4</v>
      </c>
      <c r="M85" s="23">
        <f t="shared" ref="M85:M148" ca="1" si="18">(M$1-M$2*D85+M$3*F85)^2</f>
        <v>13.99231241257546</v>
      </c>
      <c r="N85" s="23">
        <f t="shared" ref="N85:N148" ca="1" si="19">(-M$2+M$4*D85-M$5*F85)^2</f>
        <v>83.326154831027367</v>
      </c>
      <c r="O85" s="23">
        <f t="shared" ref="O85:O148" ca="1" si="20">+(M$3-D85*M$5+F85*M$6)^2</f>
        <v>1.6615328637039639</v>
      </c>
      <c r="P85">
        <f t="shared" ca="1" si="14"/>
        <v>-1.4236197202977433E-2</v>
      </c>
    </row>
    <row r="86" spans="1:16" x14ac:dyDescent="0.2">
      <c r="A86" s="99">
        <v>9342</v>
      </c>
      <c r="B86" s="99">
        <v>-9.2299199997796677E-2</v>
      </c>
      <c r="D86" s="100">
        <f t="shared" si="16"/>
        <v>0.93420000000000003</v>
      </c>
      <c r="E86" s="100">
        <f t="shared" si="16"/>
        <v>-9.2299199997796677E-2</v>
      </c>
      <c r="F86" s="23">
        <f t="shared" ref="F86:F149" si="21">D86*D86</f>
        <v>0.87272964000000008</v>
      </c>
      <c r="G86" s="23">
        <f t="shared" ref="G86:G149" si="22">D86*F86</f>
        <v>0.81530402968800009</v>
      </c>
      <c r="H86" s="23">
        <f t="shared" ref="H86:H149" si="23">F86*F86</f>
        <v>0.76165702453452977</v>
      </c>
      <c r="I86" s="23">
        <f t="shared" ref="I86:I149" si="24">E86*D86</f>
        <v>-8.622591263794166E-2</v>
      </c>
      <c r="J86" s="23">
        <f t="shared" ref="J86:J149" si="25">I86*D86</f>
        <v>-8.0552247586365103E-2</v>
      </c>
      <c r="K86" s="23">
        <f t="shared" ca="1" si="17"/>
        <v>-9.1063002793829714E-2</v>
      </c>
      <c r="L86" s="23">
        <f t="shared" ref="L86:L149" ca="1" si="26">+(K86-E86)^2</f>
        <v>1.5281835270957364E-6</v>
      </c>
      <c r="M86" s="23">
        <f t="shared" ca="1" si="18"/>
        <v>13.99231241257546</v>
      </c>
      <c r="N86" s="23">
        <f t="shared" ca="1" si="19"/>
        <v>83.326154831027367</v>
      </c>
      <c r="O86" s="23">
        <f t="shared" ca="1" si="20"/>
        <v>1.6615328637039639</v>
      </c>
      <c r="P86">
        <f t="shared" ref="P86:P149" ca="1" si="27">+E86-K86</f>
        <v>-1.2361972039669628E-3</v>
      </c>
    </row>
    <row r="87" spans="1:16" x14ac:dyDescent="0.2">
      <c r="A87" s="99">
        <v>9342</v>
      </c>
      <c r="B87" s="99">
        <v>-9.1299199993954971E-2</v>
      </c>
      <c r="D87" s="100">
        <f t="shared" si="16"/>
        <v>0.93420000000000003</v>
      </c>
      <c r="E87" s="100">
        <f t="shared" si="16"/>
        <v>-9.1299199993954971E-2</v>
      </c>
      <c r="F87" s="23">
        <f t="shared" si="21"/>
        <v>0.87272964000000008</v>
      </c>
      <c r="G87" s="23">
        <f t="shared" si="22"/>
        <v>0.81530402968800009</v>
      </c>
      <c r="H87" s="23">
        <f t="shared" si="23"/>
        <v>0.76165702453452977</v>
      </c>
      <c r="I87" s="23">
        <f t="shared" si="24"/>
        <v>-8.5291712634352743E-2</v>
      </c>
      <c r="J87" s="23">
        <f t="shared" si="25"/>
        <v>-7.967951794301234E-2</v>
      </c>
      <c r="K87" s="23">
        <f t="shared" ca="1" si="17"/>
        <v>-9.1063002793829714E-2</v>
      </c>
      <c r="L87" s="23">
        <f t="shared" ca="1" si="26"/>
        <v>5.5789117347010769E-8</v>
      </c>
      <c r="M87" s="23">
        <f t="shared" ca="1" si="18"/>
        <v>13.99231241257546</v>
      </c>
      <c r="N87" s="23">
        <f t="shared" ca="1" si="19"/>
        <v>83.326154831027367</v>
      </c>
      <c r="O87" s="23">
        <f t="shared" ca="1" si="20"/>
        <v>1.6615328637039639</v>
      </c>
      <c r="P87">
        <f t="shared" ca="1" si="27"/>
        <v>-2.3619720012525713E-4</v>
      </c>
    </row>
    <row r="88" spans="1:16" x14ac:dyDescent="0.2">
      <c r="A88" s="99">
        <v>9342</v>
      </c>
      <c r="B88" s="99">
        <v>-9.0299199997389223E-2</v>
      </c>
      <c r="D88" s="100">
        <f t="shared" si="16"/>
        <v>0.93420000000000003</v>
      </c>
      <c r="E88" s="100">
        <f t="shared" si="16"/>
        <v>-9.0299199997389223E-2</v>
      </c>
      <c r="F88" s="23">
        <f t="shared" si="21"/>
        <v>0.87272964000000008</v>
      </c>
      <c r="G88" s="23">
        <f t="shared" si="22"/>
        <v>0.81530402968800009</v>
      </c>
      <c r="H88" s="23">
        <f t="shared" si="23"/>
        <v>0.76165702453452977</v>
      </c>
      <c r="I88" s="23">
        <f t="shared" si="24"/>
        <v>-8.4357512637561013E-2</v>
      </c>
      <c r="J88" s="23">
        <f t="shared" si="25"/>
        <v>-7.8806788306009498E-2</v>
      </c>
      <c r="K88" s="23">
        <f t="shared" ca="1" si="17"/>
        <v>-9.1063002793829714E-2</v>
      </c>
      <c r="L88" s="23">
        <f t="shared" ca="1" si="26"/>
        <v>5.833947118503139E-7</v>
      </c>
      <c r="M88" s="23">
        <f t="shared" ca="1" si="18"/>
        <v>13.99231241257546</v>
      </c>
      <c r="N88" s="23">
        <f t="shared" ca="1" si="19"/>
        <v>83.326154831027367</v>
      </c>
      <c r="O88" s="23">
        <f t="shared" ca="1" si="20"/>
        <v>1.6615328637039639</v>
      </c>
      <c r="P88">
        <f t="shared" ca="1" si="27"/>
        <v>7.6380279644049087E-4</v>
      </c>
    </row>
    <row r="89" spans="1:16" x14ac:dyDescent="0.2">
      <c r="A89" s="99">
        <v>9342</v>
      </c>
      <c r="B89" s="99">
        <v>-8.4299199996166863E-2</v>
      </c>
      <c r="D89" s="100">
        <f t="shared" si="16"/>
        <v>0.93420000000000003</v>
      </c>
      <c r="E89" s="100">
        <f t="shared" si="16"/>
        <v>-8.4299199996166863E-2</v>
      </c>
      <c r="F89" s="23">
        <f t="shared" si="21"/>
        <v>0.87272964000000008</v>
      </c>
      <c r="G89" s="23">
        <f t="shared" si="22"/>
        <v>0.81530402968800009</v>
      </c>
      <c r="H89" s="23">
        <f t="shared" si="23"/>
        <v>0.76165702453452977</v>
      </c>
      <c r="I89" s="23">
        <f t="shared" si="24"/>
        <v>-7.8752312636419089E-2</v>
      </c>
      <c r="J89" s="23">
        <f t="shared" si="25"/>
        <v>-7.3570410464942712E-2</v>
      </c>
      <c r="K89" s="23">
        <f t="shared" ca="1" si="17"/>
        <v>-9.1063002793829714E-2</v>
      </c>
      <c r="L89" s="23">
        <f t="shared" ca="1" si="26"/>
        <v>4.5749028285671818E-5</v>
      </c>
      <c r="M89" s="23">
        <f t="shared" ca="1" si="18"/>
        <v>13.99231241257546</v>
      </c>
      <c r="N89" s="23">
        <f t="shared" ca="1" si="19"/>
        <v>83.326154831027367</v>
      </c>
      <c r="O89" s="23">
        <f t="shared" ca="1" si="20"/>
        <v>1.6615328637039639</v>
      </c>
      <c r="P89">
        <f t="shared" ca="1" si="27"/>
        <v>6.7638027976628518E-3</v>
      </c>
    </row>
    <row r="90" spans="1:16" x14ac:dyDescent="0.2">
      <c r="A90" s="99">
        <v>9372</v>
      </c>
      <c r="B90" s="99">
        <v>-8.5027199995238334E-2</v>
      </c>
      <c r="D90" s="100">
        <f t="shared" si="16"/>
        <v>0.93720000000000003</v>
      </c>
      <c r="E90" s="100">
        <f t="shared" si="16"/>
        <v>-8.5027199995238334E-2</v>
      </c>
      <c r="F90" s="23">
        <f t="shared" si="21"/>
        <v>0.8783438400000001</v>
      </c>
      <c r="G90" s="23">
        <f t="shared" si="22"/>
        <v>0.82318384684800017</v>
      </c>
      <c r="H90" s="23">
        <f t="shared" si="23"/>
        <v>0.7714879012659458</v>
      </c>
      <c r="I90" s="23">
        <f t="shared" si="24"/>
        <v>-7.9687491835537375E-2</v>
      </c>
      <c r="J90" s="23">
        <f t="shared" si="25"/>
        <v>-7.4683117348265632E-2</v>
      </c>
      <c r="K90" s="23">
        <f t="shared" ca="1" si="17"/>
        <v>-9.1725604942295744E-2</v>
      </c>
      <c r="L90" s="23">
        <f t="shared" ca="1" si="26"/>
        <v>4.4868628834763183E-5</v>
      </c>
      <c r="M90" s="23">
        <f t="shared" ca="1" si="18"/>
        <v>12.705557292218826</v>
      </c>
      <c r="N90" s="23">
        <f t="shared" ca="1" si="19"/>
        <v>70.909564008499942</v>
      </c>
      <c r="O90" s="23">
        <f t="shared" ca="1" si="20"/>
        <v>0.50464031704088663</v>
      </c>
      <c r="P90">
        <f t="shared" ca="1" si="27"/>
        <v>6.6984049470574097E-3</v>
      </c>
    </row>
    <row r="91" spans="1:16" x14ac:dyDescent="0.2">
      <c r="A91" s="99">
        <v>9457</v>
      </c>
      <c r="B91" s="99">
        <v>-9.8223199995118193E-2</v>
      </c>
      <c r="D91" s="100">
        <f t="shared" si="16"/>
        <v>0.94569999999999999</v>
      </c>
      <c r="E91" s="100">
        <f t="shared" si="16"/>
        <v>-9.8223199995118193E-2</v>
      </c>
      <c r="F91" s="23">
        <f t="shared" si="21"/>
        <v>0.89434848999999994</v>
      </c>
      <c r="G91" s="23">
        <f t="shared" si="22"/>
        <v>0.84578536699299989</v>
      </c>
      <c r="H91" s="23">
        <f t="shared" si="23"/>
        <v>0.79985922156528</v>
      </c>
      <c r="I91" s="23">
        <f t="shared" si="24"/>
        <v>-9.2889680235383271E-2</v>
      </c>
      <c r="J91" s="23">
        <f t="shared" si="25"/>
        <v>-8.7845770598601963E-2</v>
      </c>
      <c r="K91" s="23">
        <f t="shared" ca="1" si="17"/>
        <v>-9.3616264725374515E-2</v>
      </c>
      <c r="L91" s="23">
        <f t="shared" ca="1" si="26"/>
        <v>2.1223852579608258E-5</v>
      </c>
      <c r="M91" s="23">
        <f t="shared" ca="1" si="18"/>
        <v>9.2980627462689238</v>
      </c>
      <c r="N91" s="23">
        <f t="shared" ca="1" si="19"/>
        <v>40.481989007442216</v>
      </c>
      <c r="O91" s="23">
        <f t="shared" ca="1" si="20"/>
        <v>0.93653423224020904</v>
      </c>
      <c r="P91">
        <f t="shared" ca="1" si="27"/>
        <v>-4.6069352697436783E-3</v>
      </c>
    </row>
    <row r="92" spans="1:16" x14ac:dyDescent="0.2">
      <c r="A92" s="99">
        <v>9865</v>
      </c>
      <c r="B92" s="99">
        <v>-0.11172399999486515</v>
      </c>
      <c r="D92" s="100">
        <f t="shared" si="16"/>
        <v>0.98650000000000004</v>
      </c>
      <c r="E92" s="100">
        <f t="shared" si="16"/>
        <v>-0.11172399999486515</v>
      </c>
      <c r="F92" s="23">
        <f t="shared" si="21"/>
        <v>0.97318225000000014</v>
      </c>
      <c r="G92" s="23">
        <f t="shared" si="22"/>
        <v>0.96004428962500021</v>
      </c>
      <c r="H92" s="23">
        <f t="shared" si="23"/>
        <v>0.94708369171506279</v>
      </c>
      <c r="I92" s="23">
        <f t="shared" si="24"/>
        <v>-0.11021572599493448</v>
      </c>
      <c r="J92" s="23">
        <f t="shared" si="25"/>
        <v>-0.10872781369400288</v>
      </c>
      <c r="K92" s="23">
        <f t="shared" ca="1" si="17"/>
        <v>-0.10296484408104548</v>
      </c>
      <c r="L92" s="23">
        <f t="shared" ca="1" si="26"/>
        <v>7.6722812322602225E-5</v>
      </c>
      <c r="M92" s="23">
        <f t="shared" ca="1" si="18"/>
        <v>5.9627032859914657E-2</v>
      </c>
      <c r="N92" s="23">
        <f t="shared" ca="1" si="19"/>
        <v>21.335241392215035</v>
      </c>
      <c r="O92" s="23">
        <f t="shared" ca="1" si="20"/>
        <v>96.411625828554492</v>
      </c>
      <c r="P92">
        <f t="shared" ca="1" si="27"/>
        <v>-8.7591559138196773E-3</v>
      </c>
    </row>
    <row r="93" spans="1:16" x14ac:dyDescent="0.2">
      <c r="A93" s="99">
        <v>9879</v>
      </c>
      <c r="B93" s="99">
        <v>-0.11293039999145549</v>
      </c>
      <c r="D93" s="100">
        <f t="shared" si="16"/>
        <v>0.9879</v>
      </c>
      <c r="E93" s="100">
        <f t="shared" si="16"/>
        <v>-0.11293039999145549</v>
      </c>
      <c r="F93" s="23">
        <f t="shared" si="21"/>
        <v>0.97594641000000004</v>
      </c>
      <c r="G93" s="23">
        <f t="shared" si="22"/>
        <v>0.96413745843900001</v>
      </c>
      <c r="H93" s="23">
        <f t="shared" si="23"/>
        <v>0.95247139519188817</v>
      </c>
      <c r="I93" s="23">
        <f t="shared" si="24"/>
        <v>-0.11156394215155888</v>
      </c>
      <c r="J93" s="23">
        <f t="shared" si="25"/>
        <v>-0.11021401845152501</v>
      </c>
      <c r="K93" s="23">
        <f t="shared" ca="1" si="17"/>
        <v>-0.10329365933356945</v>
      </c>
      <c r="L93" s="23">
        <f t="shared" ca="1" si="26"/>
        <v>9.2866770507353912E-5</v>
      </c>
      <c r="M93" s="23">
        <f t="shared" ca="1" si="18"/>
        <v>1.9093756200573353E-2</v>
      </c>
      <c r="N93" s="23">
        <f t="shared" ca="1" si="19"/>
        <v>25.282748364470979</v>
      </c>
      <c r="O93" s="23">
        <f t="shared" ca="1" si="20"/>
        <v>102.94223279357207</v>
      </c>
      <c r="P93">
        <f t="shared" ca="1" si="27"/>
        <v>-9.6367406578860421E-3</v>
      </c>
    </row>
    <row r="94" spans="1:16" x14ac:dyDescent="0.2">
      <c r="A94" s="99">
        <v>10096</v>
      </c>
      <c r="B94" s="99">
        <v>-0.12352959999407176</v>
      </c>
      <c r="D94" s="100">
        <f t="shared" si="16"/>
        <v>1.0096000000000001</v>
      </c>
      <c r="E94" s="100">
        <f t="shared" si="16"/>
        <v>-0.12352959999407176</v>
      </c>
      <c r="F94" s="23">
        <f t="shared" si="21"/>
        <v>1.01929216</v>
      </c>
      <c r="G94" s="23">
        <f t="shared" si="22"/>
        <v>1.0290773647360001</v>
      </c>
      <c r="H94" s="23">
        <f t="shared" si="23"/>
        <v>1.0389565074374656</v>
      </c>
      <c r="I94" s="23">
        <f t="shared" si="24"/>
        <v>-0.12471548415401486</v>
      </c>
      <c r="J94" s="23">
        <f t="shared" si="25"/>
        <v>-0.1259127528018934</v>
      </c>
      <c r="K94" s="23">
        <f t="shared" ca="1" si="17"/>
        <v>-0.10845843272030292</v>
      </c>
      <c r="L94" s="23">
        <f t="shared" ca="1" si="26"/>
        <v>2.2714008299392081E-4</v>
      </c>
      <c r="M94" s="23">
        <f t="shared" ca="1" si="18"/>
        <v>2.5206993121313652</v>
      </c>
      <c r="N94" s="23">
        <f t="shared" ca="1" si="19"/>
        <v>135.61121053786525</v>
      </c>
      <c r="O94" s="23">
        <f t="shared" ca="1" si="20"/>
        <v>237.60859875518545</v>
      </c>
      <c r="P94">
        <f t="shared" ca="1" si="27"/>
        <v>-1.5071167273768837E-2</v>
      </c>
    </row>
    <row r="95" spans="1:16" x14ac:dyDescent="0.2">
      <c r="A95" s="99">
        <v>10269</v>
      </c>
      <c r="B95" s="99">
        <v>-0.11539440000342438</v>
      </c>
      <c r="D95" s="100">
        <f t="shared" si="16"/>
        <v>1.0268999999999999</v>
      </c>
      <c r="E95" s="100">
        <f t="shared" si="16"/>
        <v>-0.11539440000342438</v>
      </c>
      <c r="F95" s="23">
        <f t="shared" si="21"/>
        <v>1.0545236099999999</v>
      </c>
      <c r="G95" s="23">
        <f t="shared" si="22"/>
        <v>1.0828902951089998</v>
      </c>
      <c r="H95" s="23">
        <f t="shared" si="23"/>
        <v>1.1120200440474319</v>
      </c>
      <c r="I95" s="23">
        <f t="shared" si="24"/>
        <v>-0.11849850936351648</v>
      </c>
      <c r="J95" s="23">
        <f t="shared" si="25"/>
        <v>-0.12168611926539506</v>
      </c>
      <c r="K95" s="23">
        <f t="shared" ca="1" si="17"/>
        <v>-0.1126676820349667</v>
      </c>
      <c r="L95" s="23">
        <f t="shared" ca="1" si="26"/>
        <v>7.4349908795099702E-6</v>
      </c>
      <c r="M95" s="23">
        <f t="shared" ca="1" si="18"/>
        <v>9.4554066206667233</v>
      </c>
      <c r="N95" s="23">
        <f t="shared" ca="1" si="19"/>
        <v>298.95106346945266</v>
      </c>
      <c r="O95" s="23">
        <f t="shared" ca="1" si="20"/>
        <v>395.28859302452571</v>
      </c>
      <c r="P95">
        <f t="shared" ca="1" si="27"/>
        <v>-2.7267179684576787E-3</v>
      </c>
    </row>
    <row r="96" spans="1:16" x14ac:dyDescent="0.2">
      <c r="A96" s="99">
        <v>10985</v>
      </c>
      <c r="B96" s="99">
        <v>-0.13093599999410799</v>
      </c>
      <c r="D96" s="100">
        <f t="shared" si="16"/>
        <v>1.0985</v>
      </c>
      <c r="E96" s="100">
        <f t="shared" si="16"/>
        <v>-0.13093599999410799</v>
      </c>
      <c r="F96" s="23">
        <f t="shared" si="21"/>
        <v>1.20670225</v>
      </c>
      <c r="G96" s="23">
        <f t="shared" si="22"/>
        <v>1.3255624216249999</v>
      </c>
      <c r="H96" s="23">
        <f t="shared" si="23"/>
        <v>1.4561303201550624</v>
      </c>
      <c r="I96" s="23">
        <f t="shared" si="24"/>
        <v>-0.14383319599352762</v>
      </c>
      <c r="J96" s="23">
        <f t="shared" si="25"/>
        <v>-0.15800076579889008</v>
      </c>
      <c r="K96" s="23">
        <f t="shared" ca="1" si="17"/>
        <v>-0.13095384010664657</v>
      </c>
      <c r="L96" s="23">
        <f t="shared" ca="1" si="26"/>
        <v>3.1826961538922624E-10</v>
      </c>
      <c r="M96" s="23">
        <f t="shared" ca="1" si="18"/>
        <v>105.70489762813125</v>
      </c>
      <c r="N96" s="23">
        <f t="shared" ca="1" si="19"/>
        <v>1948.3930182720187</v>
      </c>
      <c r="O96" s="23">
        <f t="shared" ca="1" si="20"/>
        <v>1672.0230345045509</v>
      </c>
      <c r="P96">
        <f t="shared" ca="1" si="27"/>
        <v>1.7840112538580755E-5</v>
      </c>
    </row>
    <row r="97" spans="1:16" x14ac:dyDescent="0.2">
      <c r="A97" s="99">
        <v>11313</v>
      </c>
      <c r="B97" s="99">
        <v>-0.13592879999487195</v>
      </c>
      <c r="D97" s="100">
        <f t="shared" si="16"/>
        <v>1.1313</v>
      </c>
      <c r="E97" s="100">
        <f t="shared" si="16"/>
        <v>-0.13592879999487195</v>
      </c>
      <c r="F97" s="23">
        <f t="shared" si="21"/>
        <v>1.27983969</v>
      </c>
      <c r="G97" s="23">
        <f t="shared" si="22"/>
        <v>1.4478826412969998</v>
      </c>
      <c r="H97" s="23">
        <f t="shared" si="23"/>
        <v>1.6379896320992959</v>
      </c>
      <c r="I97" s="23">
        <f t="shared" si="24"/>
        <v>-0.15377625143419862</v>
      </c>
      <c r="J97" s="23">
        <f t="shared" si="25"/>
        <v>-0.1739670732475089</v>
      </c>
      <c r="K97" s="23">
        <f t="shared" ca="1" si="17"/>
        <v>-0.13979620265429138</v>
      </c>
      <c r="L97" s="23">
        <f t="shared" ca="1" si="26"/>
        <v>1.4956803330084462E-5</v>
      </c>
      <c r="M97" s="23">
        <f t="shared" ca="1" si="18"/>
        <v>200.16086212500375</v>
      </c>
      <c r="N97" s="23">
        <f t="shared" ca="1" si="19"/>
        <v>3400.8604968333348</v>
      </c>
      <c r="O97" s="23">
        <f t="shared" ca="1" si="20"/>
        <v>2690.4792968069992</v>
      </c>
      <c r="P97">
        <f t="shared" ca="1" si="27"/>
        <v>3.8674026594194277E-3</v>
      </c>
    </row>
    <row r="98" spans="1:16" x14ac:dyDescent="0.2">
      <c r="A98" s="99">
        <v>11675</v>
      </c>
      <c r="B98" s="99">
        <v>-0.14637999999831663</v>
      </c>
      <c r="D98" s="100">
        <f t="shared" si="16"/>
        <v>1.1675</v>
      </c>
      <c r="E98" s="100">
        <f t="shared" si="16"/>
        <v>-0.14637999999831663</v>
      </c>
      <c r="F98" s="23">
        <f t="shared" si="21"/>
        <v>1.3630562499999999</v>
      </c>
      <c r="G98" s="23">
        <f t="shared" si="22"/>
        <v>1.5913681718749999</v>
      </c>
      <c r="H98" s="23">
        <f t="shared" si="23"/>
        <v>1.8579223406640621</v>
      </c>
      <c r="I98" s="23">
        <f t="shared" si="24"/>
        <v>-0.17089864999803467</v>
      </c>
      <c r="J98" s="23">
        <f t="shared" si="25"/>
        <v>-0.19952417387270546</v>
      </c>
      <c r="K98" s="23">
        <f t="shared" ca="1" si="17"/>
        <v>-0.14989467423637318</v>
      </c>
      <c r="L98" s="23">
        <f t="shared" ca="1" si="26"/>
        <v>1.2352934999658335E-5</v>
      </c>
      <c r="M98" s="23">
        <f t="shared" ca="1" si="18"/>
        <v>354.47510597062882</v>
      </c>
      <c r="N98" s="23">
        <f t="shared" ca="1" si="19"/>
        <v>5674.7852994388695</v>
      </c>
      <c r="O98" s="23">
        <f t="shared" ca="1" si="20"/>
        <v>4221.8928959660907</v>
      </c>
      <c r="P98">
        <f t="shared" ca="1" si="27"/>
        <v>3.5146742380565421E-3</v>
      </c>
    </row>
    <row r="99" spans="1:16" x14ac:dyDescent="0.2">
      <c r="A99" s="99">
        <v>11756</v>
      </c>
      <c r="B99" s="99">
        <v>-0.14824559999397025</v>
      </c>
      <c r="D99" s="100">
        <f t="shared" si="16"/>
        <v>1.1756</v>
      </c>
      <c r="E99" s="100">
        <f t="shared" si="16"/>
        <v>-0.14824559999397025</v>
      </c>
      <c r="F99" s="23">
        <f t="shared" si="21"/>
        <v>1.3820353599999999</v>
      </c>
      <c r="G99" s="23">
        <f t="shared" si="22"/>
        <v>1.6247207692159999</v>
      </c>
      <c r="H99" s="23">
        <f t="shared" si="23"/>
        <v>1.9100217362903293</v>
      </c>
      <c r="I99" s="23">
        <f t="shared" si="24"/>
        <v>-0.17427752735291141</v>
      </c>
      <c r="J99" s="23">
        <f t="shared" si="25"/>
        <v>-0.20488066115608264</v>
      </c>
      <c r="K99" s="23">
        <f t="shared" ca="1" si="17"/>
        <v>-0.15220305228421654</v>
      </c>
      <c r="L99" s="23">
        <f t="shared" ca="1" si="26"/>
        <v>1.5661428629575682E-5</v>
      </c>
      <c r="M99" s="23">
        <f t="shared" ca="1" si="18"/>
        <v>397.3587735032001</v>
      </c>
      <c r="N99" s="23">
        <f t="shared" ca="1" si="19"/>
        <v>6294.0147549689009</v>
      </c>
      <c r="O99" s="23">
        <f t="shared" ca="1" si="20"/>
        <v>4630.9041483619339</v>
      </c>
      <c r="P99">
        <f t="shared" ca="1" si="27"/>
        <v>3.9574522902462994E-3</v>
      </c>
    </row>
    <row r="100" spans="1:16" x14ac:dyDescent="0.2">
      <c r="A100" s="99">
        <v>12119</v>
      </c>
      <c r="B100" s="99">
        <v>-0.15835439999500522</v>
      </c>
      <c r="D100" s="100">
        <f t="shared" si="16"/>
        <v>1.2119</v>
      </c>
      <c r="E100" s="100">
        <f t="shared" si="16"/>
        <v>-0.15835439999500522</v>
      </c>
      <c r="F100" s="23">
        <f t="shared" si="21"/>
        <v>1.4687016099999999</v>
      </c>
      <c r="G100" s="23">
        <f t="shared" si="22"/>
        <v>1.7799194811589998</v>
      </c>
      <c r="H100" s="23">
        <f t="shared" si="23"/>
        <v>2.1570844192165919</v>
      </c>
      <c r="I100" s="23">
        <f t="shared" si="24"/>
        <v>-0.19190969735394683</v>
      </c>
      <c r="J100" s="23">
        <f t="shared" si="25"/>
        <v>-0.23257536222324818</v>
      </c>
      <c r="K100" s="23">
        <f t="shared" ca="1" si="17"/>
        <v>-0.16276708474026552</v>
      </c>
      <c r="L100" s="23">
        <f t="shared" ca="1" si="26"/>
        <v>1.9471786661052942E-5</v>
      </c>
      <c r="M100" s="23">
        <f t="shared" ca="1" si="18"/>
        <v>632.92620645257171</v>
      </c>
      <c r="N100" s="23">
        <f t="shared" ca="1" si="19"/>
        <v>9635.4174113893241</v>
      </c>
      <c r="O100" s="23">
        <f t="shared" ca="1" si="20"/>
        <v>6800.9226299869042</v>
      </c>
      <c r="P100">
        <f t="shared" ca="1" si="27"/>
        <v>4.412684745260298E-3</v>
      </c>
    </row>
    <row r="101" spans="1:16" x14ac:dyDescent="0.2">
      <c r="A101" s="99"/>
      <c r="B101" s="99"/>
      <c r="D101" s="100">
        <f t="shared" si="16"/>
        <v>0</v>
      </c>
      <c r="E101" s="100">
        <f t="shared" si="16"/>
        <v>0</v>
      </c>
      <c r="F101" s="23">
        <f t="shared" si="21"/>
        <v>0</v>
      </c>
      <c r="G101" s="23">
        <f t="shared" si="22"/>
        <v>0</v>
      </c>
      <c r="H101" s="23">
        <f t="shared" si="23"/>
        <v>0</v>
      </c>
      <c r="I101" s="23">
        <f t="shared" si="24"/>
        <v>0</v>
      </c>
      <c r="J101" s="23">
        <f t="shared" si="25"/>
        <v>0</v>
      </c>
      <c r="K101" s="23">
        <f t="shared" ca="1" si="17"/>
        <v>-3.7386410108501168E-3</v>
      </c>
      <c r="L101" s="23">
        <f t="shared" ca="1" si="26"/>
        <v>1.3977436608010383E-5</v>
      </c>
      <c r="M101" s="23">
        <f t="shared" ca="1" si="18"/>
        <v>7386.9405878164598</v>
      </c>
      <c r="N101" s="23">
        <f t="shared" ca="1" si="19"/>
        <v>62614.897043825986</v>
      </c>
      <c r="O101" s="23">
        <f t="shared" ca="1" si="20"/>
        <v>27253.836430273917</v>
      </c>
      <c r="P101">
        <f t="shared" ca="1" si="27"/>
        <v>3.7386410108501168E-3</v>
      </c>
    </row>
    <row r="102" spans="1:16" x14ac:dyDescent="0.2">
      <c r="A102" s="99"/>
      <c r="B102" s="99"/>
      <c r="D102" s="100">
        <f t="shared" si="16"/>
        <v>0</v>
      </c>
      <c r="E102" s="100">
        <f t="shared" si="16"/>
        <v>0</v>
      </c>
      <c r="F102" s="23">
        <f t="shared" si="21"/>
        <v>0</v>
      </c>
      <c r="G102" s="23">
        <f t="shared" si="22"/>
        <v>0</v>
      </c>
      <c r="H102" s="23">
        <f t="shared" si="23"/>
        <v>0</v>
      </c>
      <c r="I102" s="23">
        <f t="shared" si="24"/>
        <v>0</v>
      </c>
      <c r="J102" s="23">
        <f t="shared" si="25"/>
        <v>0</v>
      </c>
      <c r="K102" s="23">
        <f t="shared" ca="1" si="17"/>
        <v>-3.7386410108501168E-3</v>
      </c>
      <c r="L102" s="23">
        <f t="shared" ca="1" si="26"/>
        <v>1.3977436608010383E-5</v>
      </c>
      <c r="M102" s="23">
        <f t="shared" ca="1" si="18"/>
        <v>7386.9405878164598</v>
      </c>
      <c r="N102" s="23">
        <f t="shared" ca="1" si="19"/>
        <v>62614.897043825986</v>
      </c>
      <c r="O102" s="23">
        <f t="shared" ca="1" si="20"/>
        <v>27253.836430273917</v>
      </c>
      <c r="P102">
        <f t="shared" ca="1" si="27"/>
        <v>3.7386410108501168E-3</v>
      </c>
    </row>
    <row r="103" spans="1:16" x14ac:dyDescent="0.2">
      <c r="A103" s="99"/>
      <c r="B103" s="99"/>
      <c r="D103" s="100">
        <f t="shared" si="16"/>
        <v>0</v>
      </c>
      <c r="E103" s="100">
        <f t="shared" si="16"/>
        <v>0</v>
      </c>
      <c r="F103" s="23">
        <f t="shared" si="21"/>
        <v>0</v>
      </c>
      <c r="G103" s="23">
        <f t="shared" si="22"/>
        <v>0</v>
      </c>
      <c r="H103" s="23">
        <f t="shared" si="23"/>
        <v>0</v>
      </c>
      <c r="I103" s="23">
        <f t="shared" si="24"/>
        <v>0</v>
      </c>
      <c r="J103" s="23">
        <f t="shared" si="25"/>
        <v>0</v>
      </c>
      <c r="K103" s="23">
        <f t="shared" ca="1" si="17"/>
        <v>-3.7386410108501168E-3</v>
      </c>
      <c r="L103" s="23">
        <f t="shared" ca="1" si="26"/>
        <v>1.3977436608010383E-5</v>
      </c>
      <c r="M103" s="23">
        <f t="shared" ca="1" si="18"/>
        <v>7386.9405878164598</v>
      </c>
      <c r="N103" s="23">
        <f t="shared" ca="1" si="19"/>
        <v>62614.897043825986</v>
      </c>
      <c r="O103" s="23">
        <f t="shared" ca="1" si="20"/>
        <v>27253.836430273917</v>
      </c>
      <c r="P103">
        <f t="shared" ca="1" si="27"/>
        <v>3.7386410108501168E-3</v>
      </c>
    </row>
    <row r="104" spans="1:16" x14ac:dyDescent="0.2">
      <c r="A104" s="99"/>
      <c r="B104" s="99"/>
      <c r="D104" s="100">
        <f t="shared" si="16"/>
        <v>0</v>
      </c>
      <c r="E104" s="100">
        <f t="shared" si="16"/>
        <v>0</v>
      </c>
      <c r="F104" s="23">
        <f t="shared" si="21"/>
        <v>0</v>
      </c>
      <c r="G104" s="23">
        <f t="shared" si="22"/>
        <v>0</v>
      </c>
      <c r="H104" s="23">
        <f t="shared" si="23"/>
        <v>0</v>
      </c>
      <c r="I104" s="23">
        <f t="shared" si="24"/>
        <v>0</v>
      </c>
      <c r="J104" s="23">
        <f t="shared" si="25"/>
        <v>0</v>
      </c>
      <c r="K104" s="23">
        <f t="shared" ca="1" si="17"/>
        <v>-3.7386410108501168E-3</v>
      </c>
      <c r="L104" s="23">
        <f t="shared" ca="1" si="26"/>
        <v>1.3977436608010383E-5</v>
      </c>
      <c r="M104" s="23">
        <f t="shared" ca="1" si="18"/>
        <v>7386.9405878164598</v>
      </c>
      <c r="N104" s="23">
        <f t="shared" ca="1" si="19"/>
        <v>62614.897043825986</v>
      </c>
      <c r="O104" s="23">
        <f t="shared" ca="1" si="20"/>
        <v>27253.836430273917</v>
      </c>
      <c r="P104">
        <f t="shared" ca="1" si="27"/>
        <v>3.7386410108501168E-3</v>
      </c>
    </row>
    <row r="105" spans="1:16" x14ac:dyDescent="0.2">
      <c r="A105" s="99"/>
      <c r="B105" s="99"/>
      <c r="D105" s="100">
        <f t="shared" si="16"/>
        <v>0</v>
      </c>
      <c r="E105" s="100">
        <f t="shared" si="16"/>
        <v>0</v>
      </c>
      <c r="F105" s="23">
        <f t="shared" si="21"/>
        <v>0</v>
      </c>
      <c r="G105" s="23">
        <f t="shared" si="22"/>
        <v>0</v>
      </c>
      <c r="H105" s="23">
        <f t="shared" si="23"/>
        <v>0</v>
      </c>
      <c r="I105" s="23">
        <f t="shared" si="24"/>
        <v>0</v>
      </c>
      <c r="J105" s="23">
        <f t="shared" si="25"/>
        <v>0</v>
      </c>
      <c r="K105" s="23">
        <f t="shared" ca="1" si="17"/>
        <v>-3.7386410108501168E-3</v>
      </c>
      <c r="L105" s="23">
        <f t="shared" ca="1" si="26"/>
        <v>1.3977436608010383E-5</v>
      </c>
      <c r="M105" s="23">
        <f t="shared" ca="1" si="18"/>
        <v>7386.9405878164598</v>
      </c>
      <c r="N105" s="23">
        <f t="shared" ca="1" si="19"/>
        <v>62614.897043825986</v>
      </c>
      <c r="O105" s="23">
        <f t="shared" ca="1" si="20"/>
        <v>27253.836430273917</v>
      </c>
      <c r="P105">
        <f t="shared" ca="1" si="27"/>
        <v>3.7386410108501168E-3</v>
      </c>
    </row>
    <row r="106" spans="1:16" x14ac:dyDescent="0.2">
      <c r="A106" s="99"/>
      <c r="B106" s="99"/>
      <c r="D106" s="100">
        <f t="shared" si="16"/>
        <v>0</v>
      </c>
      <c r="E106" s="100">
        <f t="shared" si="16"/>
        <v>0</v>
      </c>
      <c r="F106" s="23">
        <f t="shared" si="21"/>
        <v>0</v>
      </c>
      <c r="G106" s="23">
        <f t="shared" si="22"/>
        <v>0</v>
      </c>
      <c r="H106" s="23">
        <f t="shared" si="23"/>
        <v>0</v>
      </c>
      <c r="I106" s="23">
        <f t="shared" si="24"/>
        <v>0</v>
      </c>
      <c r="J106" s="23">
        <f t="shared" si="25"/>
        <v>0</v>
      </c>
      <c r="K106" s="23">
        <f t="shared" ca="1" si="17"/>
        <v>-3.7386410108501168E-3</v>
      </c>
      <c r="L106" s="23">
        <f t="shared" ca="1" si="26"/>
        <v>1.3977436608010383E-5</v>
      </c>
      <c r="M106" s="23">
        <f t="shared" ca="1" si="18"/>
        <v>7386.9405878164598</v>
      </c>
      <c r="N106" s="23">
        <f t="shared" ca="1" si="19"/>
        <v>62614.897043825986</v>
      </c>
      <c r="O106" s="23">
        <f t="shared" ca="1" si="20"/>
        <v>27253.836430273917</v>
      </c>
      <c r="P106">
        <f t="shared" ca="1" si="27"/>
        <v>3.7386410108501168E-3</v>
      </c>
    </row>
    <row r="107" spans="1:16" x14ac:dyDescent="0.2">
      <c r="A107" s="99"/>
      <c r="B107" s="99"/>
      <c r="D107" s="100">
        <f t="shared" si="16"/>
        <v>0</v>
      </c>
      <c r="E107" s="100">
        <f t="shared" si="16"/>
        <v>0</v>
      </c>
      <c r="F107" s="23">
        <f t="shared" si="21"/>
        <v>0</v>
      </c>
      <c r="G107" s="23">
        <f t="shared" si="22"/>
        <v>0</v>
      </c>
      <c r="H107" s="23">
        <f t="shared" si="23"/>
        <v>0</v>
      </c>
      <c r="I107" s="23">
        <f t="shared" si="24"/>
        <v>0</v>
      </c>
      <c r="J107" s="23">
        <f t="shared" si="25"/>
        <v>0</v>
      </c>
      <c r="K107" s="23">
        <f t="shared" ca="1" si="17"/>
        <v>-3.7386410108501168E-3</v>
      </c>
      <c r="L107" s="23">
        <f t="shared" ca="1" si="26"/>
        <v>1.3977436608010383E-5</v>
      </c>
      <c r="M107" s="23">
        <f t="shared" ca="1" si="18"/>
        <v>7386.9405878164598</v>
      </c>
      <c r="N107" s="23">
        <f t="shared" ca="1" si="19"/>
        <v>62614.897043825986</v>
      </c>
      <c r="O107" s="23">
        <f t="shared" ca="1" si="20"/>
        <v>27253.836430273917</v>
      </c>
      <c r="P107">
        <f t="shared" ca="1" si="27"/>
        <v>3.7386410108501168E-3</v>
      </c>
    </row>
    <row r="108" spans="1:16" x14ac:dyDescent="0.2">
      <c r="A108" s="99"/>
      <c r="B108" s="99"/>
      <c r="D108" s="100">
        <f t="shared" si="16"/>
        <v>0</v>
      </c>
      <c r="E108" s="100">
        <f t="shared" si="16"/>
        <v>0</v>
      </c>
      <c r="F108" s="23">
        <f t="shared" si="21"/>
        <v>0</v>
      </c>
      <c r="G108" s="23">
        <f t="shared" si="22"/>
        <v>0</v>
      </c>
      <c r="H108" s="23">
        <f t="shared" si="23"/>
        <v>0</v>
      </c>
      <c r="I108" s="23">
        <f t="shared" si="24"/>
        <v>0</v>
      </c>
      <c r="J108" s="23">
        <f t="shared" si="25"/>
        <v>0</v>
      </c>
      <c r="K108" s="23">
        <f t="shared" ca="1" si="17"/>
        <v>-3.7386410108501168E-3</v>
      </c>
      <c r="L108" s="23">
        <f t="shared" ca="1" si="26"/>
        <v>1.3977436608010383E-5</v>
      </c>
      <c r="M108" s="23">
        <f t="shared" ca="1" si="18"/>
        <v>7386.9405878164598</v>
      </c>
      <c r="N108" s="23">
        <f t="shared" ca="1" si="19"/>
        <v>62614.897043825986</v>
      </c>
      <c r="O108" s="23">
        <f t="shared" ca="1" si="20"/>
        <v>27253.836430273917</v>
      </c>
      <c r="P108">
        <f t="shared" ca="1" si="27"/>
        <v>3.7386410108501168E-3</v>
      </c>
    </row>
    <row r="109" spans="1:16" x14ac:dyDescent="0.2">
      <c r="A109" s="99"/>
      <c r="B109" s="99"/>
      <c r="D109" s="100">
        <f t="shared" si="16"/>
        <v>0</v>
      </c>
      <c r="E109" s="100">
        <f t="shared" si="16"/>
        <v>0</v>
      </c>
      <c r="F109" s="23">
        <f t="shared" si="21"/>
        <v>0</v>
      </c>
      <c r="G109" s="23">
        <f t="shared" si="22"/>
        <v>0</v>
      </c>
      <c r="H109" s="23">
        <f t="shared" si="23"/>
        <v>0</v>
      </c>
      <c r="I109" s="23">
        <f t="shared" si="24"/>
        <v>0</v>
      </c>
      <c r="J109" s="23">
        <f t="shared" si="25"/>
        <v>0</v>
      </c>
      <c r="K109" s="23">
        <f t="shared" ca="1" si="17"/>
        <v>-3.7386410108501168E-3</v>
      </c>
      <c r="L109" s="23">
        <f t="shared" ca="1" si="26"/>
        <v>1.3977436608010383E-5</v>
      </c>
      <c r="M109" s="23">
        <f t="shared" ca="1" si="18"/>
        <v>7386.9405878164598</v>
      </c>
      <c r="N109" s="23">
        <f t="shared" ca="1" si="19"/>
        <v>62614.897043825986</v>
      </c>
      <c r="O109" s="23">
        <f t="shared" ca="1" si="20"/>
        <v>27253.836430273917</v>
      </c>
      <c r="P109">
        <f t="shared" ca="1" si="27"/>
        <v>3.7386410108501168E-3</v>
      </c>
    </row>
    <row r="110" spans="1:16" x14ac:dyDescent="0.2">
      <c r="A110" s="99"/>
      <c r="B110" s="99"/>
      <c r="D110" s="100">
        <f t="shared" si="16"/>
        <v>0</v>
      </c>
      <c r="E110" s="100">
        <f t="shared" si="16"/>
        <v>0</v>
      </c>
      <c r="F110" s="23">
        <f t="shared" si="21"/>
        <v>0</v>
      </c>
      <c r="G110" s="23">
        <f t="shared" si="22"/>
        <v>0</v>
      </c>
      <c r="H110" s="23">
        <f t="shared" si="23"/>
        <v>0</v>
      </c>
      <c r="I110" s="23">
        <f t="shared" si="24"/>
        <v>0</v>
      </c>
      <c r="J110" s="23">
        <f t="shared" si="25"/>
        <v>0</v>
      </c>
      <c r="K110" s="23">
        <f t="shared" ca="1" si="17"/>
        <v>-3.7386410108501168E-3</v>
      </c>
      <c r="L110" s="23">
        <f t="shared" ca="1" si="26"/>
        <v>1.3977436608010383E-5</v>
      </c>
      <c r="M110" s="23">
        <f t="shared" ca="1" si="18"/>
        <v>7386.9405878164598</v>
      </c>
      <c r="N110" s="23">
        <f t="shared" ca="1" si="19"/>
        <v>62614.897043825986</v>
      </c>
      <c r="O110" s="23">
        <f t="shared" ca="1" si="20"/>
        <v>27253.836430273917</v>
      </c>
      <c r="P110">
        <f t="shared" ca="1" si="27"/>
        <v>3.7386410108501168E-3</v>
      </c>
    </row>
    <row r="111" spans="1:16" x14ac:dyDescent="0.2">
      <c r="A111" s="99"/>
      <c r="B111" s="99"/>
      <c r="D111" s="100">
        <f t="shared" si="16"/>
        <v>0</v>
      </c>
      <c r="E111" s="100">
        <f t="shared" si="16"/>
        <v>0</v>
      </c>
      <c r="F111" s="23">
        <f t="shared" si="21"/>
        <v>0</v>
      </c>
      <c r="G111" s="23">
        <f t="shared" si="22"/>
        <v>0</v>
      </c>
      <c r="H111" s="23">
        <f t="shared" si="23"/>
        <v>0</v>
      </c>
      <c r="I111" s="23">
        <f t="shared" si="24"/>
        <v>0</v>
      </c>
      <c r="J111" s="23">
        <f t="shared" si="25"/>
        <v>0</v>
      </c>
      <c r="K111" s="23">
        <f t="shared" ca="1" si="17"/>
        <v>-3.7386410108501168E-3</v>
      </c>
      <c r="L111" s="23">
        <f t="shared" ca="1" si="26"/>
        <v>1.3977436608010383E-5</v>
      </c>
      <c r="M111" s="23">
        <f t="shared" ca="1" si="18"/>
        <v>7386.9405878164598</v>
      </c>
      <c r="N111" s="23">
        <f t="shared" ca="1" si="19"/>
        <v>62614.897043825986</v>
      </c>
      <c r="O111" s="23">
        <f t="shared" ca="1" si="20"/>
        <v>27253.836430273917</v>
      </c>
      <c r="P111">
        <f t="shared" ca="1" si="27"/>
        <v>3.7386410108501168E-3</v>
      </c>
    </row>
    <row r="112" spans="1:16" x14ac:dyDescent="0.2">
      <c r="A112" s="99"/>
      <c r="B112" s="99"/>
      <c r="D112" s="100">
        <f t="shared" si="16"/>
        <v>0</v>
      </c>
      <c r="E112" s="100">
        <f t="shared" si="16"/>
        <v>0</v>
      </c>
      <c r="F112" s="23">
        <f t="shared" si="21"/>
        <v>0</v>
      </c>
      <c r="G112" s="23">
        <f t="shared" si="22"/>
        <v>0</v>
      </c>
      <c r="H112" s="23">
        <f t="shared" si="23"/>
        <v>0</v>
      </c>
      <c r="I112" s="23">
        <f t="shared" si="24"/>
        <v>0</v>
      </c>
      <c r="J112" s="23">
        <f t="shared" si="25"/>
        <v>0</v>
      </c>
      <c r="K112" s="23">
        <f t="shared" ca="1" si="17"/>
        <v>-3.7386410108501168E-3</v>
      </c>
      <c r="L112" s="23">
        <f t="shared" ca="1" si="26"/>
        <v>1.3977436608010383E-5</v>
      </c>
      <c r="M112" s="23">
        <f t="shared" ca="1" si="18"/>
        <v>7386.9405878164598</v>
      </c>
      <c r="N112" s="23">
        <f t="shared" ca="1" si="19"/>
        <v>62614.897043825986</v>
      </c>
      <c r="O112" s="23">
        <f t="shared" ca="1" si="20"/>
        <v>27253.836430273917</v>
      </c>
      <c r="P112">
        <f t="shared" ca="1" si="27"/>
        <v>3.7386410108501168E-3</v>
      </c>
    </row>
    <row r="113" spans="1:16" x14ac:dyDescent="0.2">
      <c r="A113" s="99"/>
      <c r="B113" s="99"/>
      <c r="D113" s="100">
        <f t="shared" si="16"/>
        <v>0</v>
      </c>
      <c r="E113" s="100">
        <f t="shared" si="16"/>
        <v>0</v>
      </c>
      <c r="F113" s="23">
        <f t="shared" si="21"/>
        <v>0</v>
      </c>
      <c r="G113" s="23">
        <f t="shared" si="22"/>
        <v>0</v>
      </c>
      <c r="H113" s="23">
        <f t="shared" si="23"/>
        <v>0</v>
      </c>
      <c r="I113" s="23">
        <f t="shared" si="24"/>
        <v>0</v>
      </c>
      <c r="J113" s="23">
        <f t="shared" si="25"/>
        <v>0</v>
      </c>
      <c r="K113" s="23">
        <f t="shared" ca="1" si="17"/>
        <v>-3.7386410108501168E-3</v>
      </c>
      <c r="L113" s="23">
        <f t="shared" ca="1" si="26"/>
        <v>1.3977436608010383E-5</v>
      </c>
      <c r="M113" s="23">
        <f t="shared" ca="1" si="18"/>
        <v>7386.9405878164598</v>
      </c>
      <c r="N113" s="23">
        <f t="shared" ca="1" si="19"/>
        <v>62614.897043825986</v>
      </c>
      <c r="O113" s="23">
        <f t="shared" ca="1" si="20"/>
        <v>27253.836430273917</v>
      </c>
      <c r="P113">
        <f t="shared" ca="1" si="27"/>
        <v>3.7386410108501168E-3</v>
      </c>
    </row>
    <row r="114" spans="1:16" x14ac:dyDescent="0.2">
      <c r="A114" s="99"/>
      <c r="B114" s="99"/>
      <c r="D114" s="100">
        <f t="shared" si="16"/>
        <v>0</v>
      </c>
      <c r="E114" s="100">
        <f t="shared" si="16"/>
        <v>0</v>
      </c>
      <c r="F114" s="23">
        <f t="shared" si="21"/>
        <v>0</v>
      </c>
      <c r="G114" s="23">
        <f t="shared" si="22"/>
        <v>0</v>
      </c>
      <c r="H114" s="23">
        <f t="shared" si="23"/>
        <v>0</v>
      </c>
      <c r="I114" s="23">
        <f t="shared" si="24"/>
        <v>0</v>
      </c>
      <c r="J114" s="23">
        <f t="shared" si="25"/>
        <v>0</v>
      </c>
      <c r="K114" s="23">
        <f t="shared" ca="1" si="17"/>
        <v>-3.7386410108501168E-3</v>
      </c>
      <c r="L114" s="23">
        <f t="shared" ca="1" si="26"/>
        <v>1.3977436608010383E-5</v>
      </c>
      <c r="M114" s="23">
        <f t="shared" ca="1" si="18"/>
        <v>7386.9405878164598</v>
      </c>
      <c r="N114" s="23">
        <f t="shared" ca="1" si="19"/>
        <v>62614.897043825986</v>
      </c>
      <c r="O114" s="23">
        <f t="shared" ca="1" si="20"/>
        <v>27253.836430273917</v>
      </c>
      <c r="P114">
        <f t="shared" ca="1" si="27"/>
        <v>3.7386410108501168E-3</v>
      </c>
    </row>
    <row r="115" spans="1:16" x14ac:dyDescent="0.2">
      <c r="A115" s="99"/>
      <c r="B115" s="99"/>
      <c r="D115" s="100">
        <f t="shared" si="16"/>
        <v>0</v>
      </c>
      <c r="E115" s="100">
        <f t="shared" si="16"/>
        <v>0</v>
      </c>
      <c r="F115" s="23">
        <f t="shared" si="21"/>
        <v>0</v>
      </c>
      <c r="G115" s="23">
        <f t="shared" si="22"/>
        <v>0</v>
      </c>
      <c r="H115" s="23">
        <f t="shared" si="23"/>
        <v>0</v>
      </c>
      <c r="I115" s="23">
        <f t="shared" si="24"/>
        <v>0</v>
      </c>
      <c r="J115" s="23">
        <f t="shared" si="25"/>
        <v>0</v>
      </c>
      <c r="K115" s="23">
        <f t="shared" ca="1" si="17"/>
        <v>-3.7386410108501168E-3</v>
      </c>
      <c r="L115" s="23">
        <f t="shared" ca="1" si="26"/>
        <v>1.3977436608010383E-5</v>
      </c>
      <c r="M115" s="23">
        <f t="shared" ca="1" si="18"/>
        <v>7386.9405878164598</v>
      </c>
      <c r="N115" s="23">
        <f t="shared" ca="1" si="19"/>
        <v>62614.897043825986</v>
      </c>
      <c r="O115" s="23">
        <f t="shared" ca="1" si="20"/>
        <v>27253.836430273917</v>
      </c>
      <c r="P115">
        <f t="shared" ca="1" si="27"/>
        <v>3.7386410108501168E-3</v>
      </c>
    </row>
    <row r="116" spans="1:16" x14ac:dyDescent="0.2">
      <c r="A116" s="99"/>
      <c r="B116" s="99"/>
      <c r="D116" s="100">
        <f t="shared" si="16"/>
        <v>0</v>
      </c>
      <c r="E116" s="100">
        <f t="shared" si="16"/>
        <v>0</v>
      </c>
      <c r="F116" s="23">
        <f t="shared" si="21"/>
        <v>0</v>
      </c>
      <c r="G116" s="23">
        <f t="shared" si="22"/>
        <v>0</v>
      </c>
      <c r="H116" s="23">
        <f t="shared" si="23"/>
        <v>0</v>
      </c>
      <c r="I116" s="23">
        <f t="shared" si="24"/>
        <v>0</v>
      </c>
      <c r="J116" s="23">
        <f t="shared" si="25"/>
        <v>0</v>
      </c>
      <c r="K116" s="23">
        <f t="shared" ca="1" si="17"/>
        <v>-3.7386410108501168E-3</v>
      </c>
      <c r="L116" s="23">
        <f t="shared" ca="1" si="26"/>
        <v>1.3977436608010383E-5</v>
      </c>
      <c r="M116" s="23">
        <f t="shared" ca="1" si="18"/>
        <v>7386.9405878164598</v>
      </c>
      <c r="N116" s="23">
        <f t="shared" ca="1" si="19"/>
        <v>62614.897043825986</v>
      </c>
      <c r="O116" s="23">
        <f t="shared" ca="1" si="20"/>
        <v>27253.836430273917</v>
      </c>
      <c r="P116">
        <f t="shared" ca="1" si="27"/>
        <v>3.7386410108501168E-3</v>
      </c>
    </row>
    <row r="117" spans="1:16" x14ac:dyDescent="0.2">
      <c r="A117" s="99"/>
      <c r="B117" s="99"/>
      <c r="D117" s="100">
        <f t="shared" ref="D117:E132" si="28">A117/A$18</f>
        <v>0</v>
      </c>
      <c r="E117" s="100">
        <f t="shared" si="28"/>
        <v>0</v>
      </c>
      <c r="F117" s="23">
        <f t="shared" si="21"/>
        <v>0</v>
      </c>
      <c r="G117" s="23">
        <f t="shared" si="22"/>
        <v>0</v>
      </c>
      <c r="H117" s="23">
        <f t="shared" si="23"/>
        <v>0</v>
      </c>
      <c r="I117" s="23">
        <f t="shared" si="24"/>
        <v>0</v>
      </c>
      <c r="J117" s="23">
        <f t="shared" si="25"/>
        <v>0</v>
      </c>
      <c r="K117" s="23">
        <f t="shared" ca="1" si="17"/>
        <v>-3.7386410108501168E-3</v>
      </c>
      <c r="L117" s="23">
        <f t="shared" ca="1" si="26"/>
        <v>1.3977436608010383E-5</v>
      </c>
      <c r="M117" s="23">
        <f t="shared" ca="1" si="18"/>
        <v>7386.9405878164598</v>
      </c>
      <c r="N117" s="23">
        <f t="shared" ca="1" si="19"/>
        <v>62614.897043825986</v>
      </c>
      <c r="O117" s="23">
        <f t="shared" ca="1" si="20"/>
        <v>27253.836430273917</v>
      </c>
      <c r="P117">
        <f t="shared" ca="1" si="27"/>
        <v>3.7386410108501168E-3</v>
      </c>
    </row>
    <row r="118" spans="1:16" x14ac:dyDescent="0.2">
      <c r="A118" s="99"/>
      <c r="B118" s="99"/>
      <c r="D118" s="100">
        <f t="shared" si="28"/>
        <v>0</v>
      </c>
      <c r="E118" s="100">
        <f t="shared" si="28"/>
        <v>0</v>
      </c>
      <c r="F118" s="23">
        <f t="shared" si="21"/>
        <v>0</v>
      </c>
      <c r="G118" s="23">
        <f t="shared" si="22"/>
        <v>0</v>
      </c>
      <c r="H118" s="23">
        <f t="shared" si="23"/>
        <v>0</v>
      </c>
      <c r="I118" s="23">
        <f t="shared" si="24"/>
        <v>0</v>
      </c>
      <c r="J118" s="23">
        <f t="shared" si="25"/>
        <v>0</v>
      </c>
      <c r="K118" s="23">
        <f t="shared" ca="1" si="17"/>
        <v>-3.7386410108501168E-3</v>
      </c>
      <c r="L118" s="23">
        <f t="shared" ca="1" si="26"/>
        <v>1.3977436608010383E-5</v>
      </c>
      <c r="M118" s="23">
        <f t="shared" ca="1" si="18"/>
        <v>7386.9405878164598</v>
      </c>
      <c r="N118" s="23">
        <f t="shared" ca="1" si="19"/>
        <v>62614.897043825986</v>
      </c>
      <c r="O118" s="23">
        <f t="shared" ca="1" si="20"/>
        <v>27253.836430273917</v>
      </c>
      <c r="P118">
        <f t="shared" ca="1" si="27"/>
        <v>3.7386410108501168E-3</v>
      </c>
    </row>
    <row r="119" spans="1:16" x14ac:dyDescent="0.2">
      <c r="A119" s="99"/>
      <c r="B119" s="99"/>
      <c r="D119" s="100">
        <f t="shared" si="28"/>
        <v>0</v>
      </c>
      <c r="E119" s="100">
        <f t="shared" si="28"/>
        <v>0</v>
      </c>
      <c r="F119" s="23">
        <f t="shared" si="21"/>
        <v>0</v>
      </c>
      <c r="G119" s="23">
        <f t="shared" si="22"/>
        <v>0</v>
      </c>
      <c r="H119" s="23">
        <f t="shared" si="23"/>
        <v>0</v>
      </c>
      <c r="I119" s="23">
        <f t="shared" si="24"/>
        <v>0</v>
      </c>
      <c r="J119" s="23">
        <f t="shared" si="25"/>
        <v>0</v>
      </c>
      <c r="K119" s="23">
        <f t="shared" ca="1" si="17"/>
        <v>-3.7386410108501168E-3</v>
      </c>
      <c r="L119" s="23">
        <f t="shared" ca="1" si="26"/>
        <v>1.3977436608010383E-5</v>
      </c>
      <c r="M119" s="23">
        <f t="shared" ca="1" si="18"/>
        <v>7386.9405878164598</v>
      </c>
      <c r="N119" s="23">
        <f t="shared" ca="1" si="19"/>
        <v>62614.897043825986</v>
      </c>
      <c r="O119" s="23">
        <f t="shared" ca="1" si="20"/>
        <v>27253.836430273917</v>
      </c>
      <c r="P119">
        <f t="shared" ca="1" si="27"/>
        <v>3.7386410108501168E-3</v>
      </c>
    </row>
    <row r="120" spans="1:16" x14ac:dyDescent="0.2">
      <c r="A120" s="101"/>
      <c r="B120" s="101"/>
      <c r="D120" s="100">
        <f t="shared" si="28"/>
        <v>0</v>
      </c>
      <c r="E120" s="100">
        <f t="shared" si="28"/>
        <v>0</v>
      </c>
      <c r="F120" s="23">
        <f t="shared" si="21"/>
        <v>0</v>
      </c>
      <c r="G120" s="23">
        <f t="shared" si="22"/>
        <v>0</v>
      </c>
      <c r="H120" s="23">
        <f t="shared" si="23"/>
        <v>0</v>
      </c>
      <c r="I120" s="23">
        <f t="shared" si="24"/>
        <v>0</v>
      </c>
      <c r="J120" s="23">
        <f t="shared" si="25"/>
        <v>0</v>
      </c>
      <c r="K120" s="23">
        <f t="shared" ca="1" si="17"/>
        <v>-3.7386410108501168E-3</v>
      </c>
      <c r="L120" s="23">
        <f t="shared" ca="1" si="26"/>
        <v>1.3977436608010383E-5</v>
      </c>
      <c r="M120" s="23">
        <f t="shared" ca="1" si="18"/>
        <v>7386.9405878164598</v>
      </c>
      <c r="N120" s="23">
        <f t="shared" ca="1" si="19"/>
        <v>62614.897043825986</v>
      </c>
      <c r="O120" s="23">
        <f t="shared" ca="1" si="20"/>
        <v>27253.836430273917</v>
      </c>
      <c r="P120">
        <f t="shared" ca="1" si="27"/>
        <v>3.7386410108501168E-3</v>
      </c>
    </row>
    <row r="121" spans="1:16" x14ac:dyDescent="0.2">
      <c r="A121" s="101"/>
      <c r="B121" s="101"/>
      <c r="D121" s="100">
        <f t="shared" si="28"/>
        <v>0</v>
      </c>
      <c r="E121" s="100">
        <f t="shared" si="28"/>
        <v>0</v>
      </c>
      <c r="F121" s="23">
        <f t="shared" si="21"/>
        <v>0</v>
      </c>
      <c r="G121" s="23">
        <f t="shared" si="22"/>
        <v>0</v>
      </c>
      <c r="H121" s="23">
        <f t="shared" si="23"/>
        <v>0</v>
      </c>
      <c r="I121" s="23">
        <f t="shared" si="24"/>
        <v>0</v>
      </c>
      <c r="J121" s="23">
        <f t="shared" si="25"/>
        <v>0</v>
      </c>
      <c r="K121" s="23">
        <f t="shared" ca="1" si="17"/>
        <v>-3.7386410108501168E-3</v>
      </c>
      <c r="L121" s="23">
        <f t="shared" ca="1" si="26"/>
        <v>1.3977436608010383E-5</v>
      </c>
      <c r="M121" s="23">
        <f t="shared" ca="1" si="18"/>
        <v>7386.9405878164598</v>
      </c>
      <c r="N121" s="23">
        <f t="shared" ca="1" si="19"/>
        <v>62614.897043825986</v>
      </c>
      <c r="O121" s="23">
        <f t="shared" ca="1" si="20"/>
        <v>27253.836430273917</v>
      </c>
      <c r="P121">
        <f t="shared" ca="1" si="27"/>
        <v>3.7386410108501168E-3</v>
      </c>
    </row>
    <row r="122" spans="1:16" x14ac:dyDescent="0.2">
      <c r="A122" s="101"/>
      <c r="B122" s="101"/>
      <c r="D122" s="100">
        <f t="shared" si="28"/>
        <v>0</v>
      </c>
      <c r="E122" s="100">
        <f t="shared" si="28"/>
        <v>0</v>
      </c>
      <c r="F122" s="23">
        <f t="shared" si="21"/>
        <v>0</v>
      </c>
      <c r="G122" s="23">
        <f t="shared" si="22"/>
        <v>0</v>
      </c>
      <c r="H122" s="23">
        <f t="shared" si="23"/>
        <v>0</v>
      </c>
      <c r="I122" s="23">
        <f t="shared" si="24"/>
        <v>0</v>
      </c>
      <c r="J122" s="23">
        <f t="shared" si="25"/>
        <v>0</v>
      </c>
      <c r="K122" s="23">
        <f t="shared" ca="1" si="17"/>
        <v>-3.7386410108501168E-3</v>
      </c>
      <c r="L122" s="23">
        <f t="shared" ca="1" si="26"/>
        <v>1.3977436608010383E-5</v>
      </c>
      <c r="M122" s="23">
        <f t="shared" ca="1" si="18"/>
        <v>7386.9405878164598</v>
      </c>
      <c r="N122" s="23">
        <f t="shared" ca="1" si="19"/>
        <v>62614.897043825986</v>
      </c>
      <c r="O122" s="23">
        <f t="shared" ca="1" si="20"/>
        <v>27253.836430273917</v>
      </c>
      <c r="P122">
        <f t="shared" ca="1" si="27"/>
        <v>3.7386410108501168E-3</v>
      </c>
    </row>
    <row r="123" spans="1:16" x14ac:dyDescent="0.2">
      <c r="A123" s="101"/>
      <c r="B123" s="101"/>
      <c r="D123" s="100">
        <f t="shared" si="28"/>
        <v>0</v>
      </c>
      <c r="E123" s="100">
        <f t="shared" si="28"/>
        <v>0</v>
      </c>
      <c r="F123" s="23">
        <f t="shared" si="21"/>
        <v>0</v>
      </c>
      <c r="G123" s="23">
        <f t="shared" si="22"/>
        <v>0</v>
      </c>
      <c r="H123" s="23">
        <f t="shared" si="23"/>
        <v>0</v>
      </c>
      <c r="I123" s="23">
        <f t="shared" si="24"/>
        <v>0</v>
      </c>
      <c r="J123" s="23">
        <f t="shared" si="25"/>
        <v>0</v>
      </c>
      <c r="K123" s="23">
        <f t="shared" ca="1" si="17"/>
        <v>-3.7386410108501168E-3</v>
      </c>
      <c r="L123" s="23">
        <f t="shared" ca="1" si="26"/>
        <v>1.3977436608010383E-5</v>
      </c>
      <c r="M123" s="23">
        <f t="shared" ca="1" si="18"/>
        <v>7386.9405878164598</v>
      </c>
      <c r="N123" s="23">
        <f t="shared" ca="1" si="19"/>
        <v>62614.897043825986</v>
      </c>
      <c r="O123" s="23">
        <f t="shared" ca="1" si="20"/>
        <v>27253.836430273917</v>
      </c>
      <c r="P123">
        <f t="shared" ca="1" si="27"/>
        <v>3.7386410108501168E-3</v>
      </c>
    </row>
    <row r="124" spans="1:16" x14ac:dyDescent="0.2">
      <c r="A124" s="101"/>
      <c r="B124" s="101"/>
      <c r="D124" s="100">
        <f t="shared" si="28"/>
        <v>0</v>
      </c>
      <c r="E124" s="100">
        <f t="shared" si="28"/>
        <v>0</v>
      </c>
      <c r="F124" s="23">
        <f t="shared" si="21"/>
        <v>0</v>
      </c>
      <c r="G124" s="23">
        <f t="shared" si="22"/>
        <v>0</v>
      </c>
      <c r="H124" s="23">
        <f t="shared" si="23"/>
        <v>0</v>
      </c>
      <c r="I124" s="23">
        <f t="shared" si="24"/>
        <v>0</v>
      </c>
      <c r="J124" s="23">
        <f t="shared" si="25"/>
        <v>0</v>
      </c>
      <c r="K124" s="23">
        <f t="shared" ca="1" si="17"/>
        <v>-3.7386410108501168E-3</v>
      </c>
      <c r="L124" s="23">
        <f t="shared" ca="1" si="26"/>
        <v>1.3977436608010383E-5</v>
      </c>
      <c r="M124" s="23">
        <f t="shared" ca="1" si="18"/>
        <v>7386.9405878164598</v>
      </c>
      <c r="N124" s="23">
        <f t="shared" ca="1" si="19"/>
        <v>62614.897043825986</v>
      </c>
      <c r="O124" s="23">
        <f t="shared" ca="1" si="20"/>
        <v>27253.836430273917</v>
      </c>
      <c r="P124">
        <f t="shared" ca="1" si="27"/>
        <v>3.7386410108501168E-3</v>
      </c>
    </row>
    <row r="125" spans="1:16" x14ac:dyDescent="0.2">
      <c r="A125" s="101"/>
      <c r="B125" s="101"/>
      <c r="D125" s="100">
        <f t="shared" si="28"/>
        <v>0</v>
      </c>
      <c r="E125" s="100">
        <f t="shared" si="28"/>
        <v>0</v>
      </c>
      <c r="F125" s="23">
        <f t="shared" si="21"/>
        <v>0</v>
      </c>
      <c r="G125" s="23">
        <f t="shared" si="22"/>
        <v>0</v>
      </c>
      <c r="H125" s="23">
        <f t="shared" si="23"/>
        <v>0</v>
      </c>
      <c r="I125" s="23">
        <f t="shared" si="24"/>
        <v>0</v>
      </c>
      <c r="J125" s="23">
        <f t="shared" si="25"/>
        <v>0</v>
      </c>
      <c r="K125" s="23">
        <f t="shared" ca="1" si="17"/>
        <v>-3.7386410108501168E-3</v>
      </c>
      <c r="L125" s="23">
        <f t="shared" ca="1" si="26"/>
        <v>1.3977436608010383E-5</v>
      </c>
      <c r="M125" s="23">
        <f t="shared" ca="1" si="18"/>
        <v>7386.9405878164598</v>
      </c>
      <c r="N125" s="23">
        <f t="shared" ca="1" si="19"/>
        <v>62614.897043825986</v>
      </c>
      <c r="O125" s="23">
        <f t="shared" ca="1" si="20"/>
        <v>27253.836430273917</v>
      </c>
      <c r="P125">
        <f t="shared" ca="1" si="27"/>
        <v>3.7386410108501168E-3</v>
      </c>
    </row>
    <row r="126" spans="1:16" x14ac:dyDescent="0.2">
      <c r="A126" s="101"/>
      <c r="B126" s="101"/>
      <c r="D126" s="100">
        <f t="shared" si="28"/>
        <v>0</v>
      </c>
      <c r="E126" s="100">
        <f t="shared" si="28"/>
        <v>0</v>
      </c>
      <c r="F126" s="23">
        <f t="shared" si="21"/>
        <v>0</v>
      </c>
      <c r="G126" s="23">
        <f t="shared" si="22"/>
        <v>0</v>
      </c>
      <c r="H126" s="23">
        <f t="shared" si="23"/>
        <v>0</v>
      </c>
      <c r="I126" s="23">
        <f t="shared" si="24"/>
        <v>0</v>
      </c>
      <c r="J126" s="23">
        <f t="shared" si="25"/>
        <v>0</v>
      </c>
      <c r="K126" s="23">
        <f t="shared" ca="1" si="17"/>
        <v>-3.7386410108501168E-3</v>
      </c>
      <c r="L126" s="23">
        <f t="shared" ca="1" si="26"/>
        <v>1.3977436608010383E-5</v>
      </c>
      <c r="M126" s="23">
        <f t="shared" ca="1" si="18"/>
        <v>7386.9405878164598</v>
      </c>
      <c r="N126" s="23">
        <f t="shared" ca="1" si="19"/>
        <v>62614.897043825986</v>
      </c>
      <c r="O126" s="23">
        <f t="shared" ca="1" si="20"/>
        <v>27253.836430273917</v>
      </c>
      <c r="P126">
        <f t="shared" ca="1" si="27"/>
        <v>3.7386410108501168E-3</v>
      </c>
    </row>
    <row r="127" spans="1:16" x14ac:dyDescent="0.2">
      <c r="A127" s="101"/>
      <c r="B127" s="101"/>
      <c r="D127" s="100">
        <f t="shared" si="28"/>
        <v>0</v>
      </c>
      <c r="E127" s="100">
        <f t="shared" si="28"/>
        <v>0</v>
      </c>
      <c r="F127" s="23">
        <f t="shared" si="21"/>
        <v>0</v>
      </c>
      <c r="G127" s="23">
        <f t="shared" si="22"/>
        <v>0</v>
      </c>
      <c r="H127" s="23">
        <f t="shared" si="23"/>
        <v>0</v>
      </c>
      <c r="I127" s="23">
        <f t="shared" si="24"/>
        <v>0</v>
      </c>
      <c r="J127" s="23">
        <f t="shared" si="25"/>
        <v>0</v>
      </c>
      <c r="K127" s="23">
        <f t="shared" ca="1" si="17"/>
        <v>-3.7386410108501168E-3</v>
      </c>
      <c r="L127" s="23">
        <f t="shared" ca="1" si="26"/>
        <v>1.3977436608010383E-5</v>
      </c>
      <c r="M127" s="23">
        <f t="shared" ca="1" si="18"/>
        <v>7386.9405878164598</v>
      </c>
      <c r="N127" s="23">
        <f t="shared" ca="1" si="19"/>
        <v>62614.897043825986</v>
      </c>
      <c r="O127" s="23">
        <f t="shared" ca="1" si="20"/>
        <v>27253.836430273917</v>
      </c>
      <c r="P127">
        <f t="shared" ca="1" si="27"/>
        <v>3.7386410108501168E-3</v>
      </c>
    </row>
    <row r="128" spans="1:16" x14ac:dyDescent="0.2">
      <c r="A128" s="101"/>
      <c r="B128" s="101"/>
      <c r="D128" s="100">
        <f t="shared" si="28"/>
        <v>0</v>
      </c>
      <c r="E128" s="100">
        <f t="shared" si="28"/>
        <v>0</v>
      </c>
      <c r="F128" s="23">
        <f t="shared" si="21"/>
        <v>0</v>
      </c>
      <c r="G128" s="23">
        <f t="shared" si="22"/>
        <v>0</v>
      </c>
      <c r="H128" s="23">
        <f t="shared" si="23"/>
        <v>0</v>
      </c>
      <c r="I128" s="23">
        <f t="shared" si="24"/>
        <v>0</v>
      </c>
      <c r="J128" s="23">
        <f t="shared" si="25"/>
        <v>0</v>
      </c>
      <c r="K128" s="23">
        <f t="shared" ca="1" si="17"/>
        <v>-3.7386410108501168E-3</v>
      </c>
      <c r="L128" s="23">
        <f t="shared" ca="1" si="26"/>
        <v>1.3977436608010383E-5</v>
      </c>
      <c r="M128" s="23">
        <f t="shared" ca="1" si="18"/>
        <v>7386.9405878164598</v>
      </c>
      <c r="N128" s="23">
        <f t="shared" ca="1" si="19"/>
        <v>62614.897043825986</v>
      </c>
      <c r="O128" s="23">
        <f t="shared" ca="1" si="20"/>
        <v>27253.836430273917</v>
      </c>
      <c r="P128">
        <f t="shared" ca="1" si="27"/>
        <v>3.7386410108501168E-3</v>
      </c>
    </row>
    <row r="129" spans="1:16" x14ac:dyDescent="0.2">
      <c r="A129" s="101"/>
      <c r="B129" s="101"/>
      <c r="D129" s="100">
        <f t="shared" si="28"/>
        <v>0</v>
      </c>
      <c r="E129" s="100">
        <f t="shared" si="28"/>
        <v>0</v>
      </c>
      <c r="F129" s="23">
        <f t="shared" si="21"/>
        <v>0</v>
      </c>
      <c r="G129" s="23">
        <f t="shared" si="22"/>
        <v>0</v>
      </c>
      <c r="H129" s="23">
        <f t="shared" si="23"/>
        <v>0</v>
      </c>
      <c r="I129" s="23">
        <f t="shared" si="24"/>
        <v>0</v>
      </c>
      <c r="J129" s="23">
        <f t="shared" si="25"/>
        <v>0</v>
      </c>
      <c r="K129" s="23">
        <f t="shared" ca="1" si="17"/>
        <v>-3.7386410108501168E-3</v>
      </c>
      <c r="L129" s="23">
        <f t="shared" ca="1" si="26"/>
        <v>1.3977436608010383E-5</v>
      </c>
      <c r="M129" s="23">
        <f t="shared" ca="1" si="18"/>
        <v>7386.9405878164598</v>
      </c>
      <c r="N129" s="23">
        <f t="shared" ca="1" si="19"/>
        <v>62614.897043825986</v>
      </c>
      <c r="O129" s="23">
        <f t="shared" ca="1" si="20"/>
        <v>27253.836430273917</v>
      </c>
      <c r="P129">
        <f t="shared" ca="1" si="27"/>
        <v>3.7386410108501168E-3</v>
      </c>
    </row>
    <row r="130" spans="1:16" x14ac:dyDescent="0.2">
      <c r="A130" s="101"/>
      <c r="B130" s="101"/>
      <c r="D130" s="100">
        <f t="shared" si="28"/>
        <v>0</v>
      </c>
      <c r="E130" s="100">
        <f t="shared" si="28"/>
        <v>0</v>
      </c>
      <c r="F130" s="23">
        <f t="shared" si="21"/>
        <v>0</v>
      </c>
      <c r="G130" s="23">
        <f t="shared" si="22"/>
        <v>0</v>
      </c>
      <c r="H130" s="23">
        <f t="shared" si="23"/>
        <v>0</v>
      </c>
      <c r="I130" s="23">
        <f t="shared" si="24"/>
        <v>0</v>
      </c>
      <c r="J130" s="23">
        <f t="shared" si="25"/>
        <v>0</v>
      </c>
      <c r="K130" s="23">
        <f t="shared" ca="1" si="17"/>
        <v>-3.7386410108501168E-3</v>
      </c>
      <c r="L130" s="23">
        <f t="shared" ca="1" si="26"/>
        <v>1.3977436608010383E-5</v>
      </c>
      <c r="M130" s="23">
        <f t="shared" ca="1" si="18"/>
        <v>7386.9405878164598</v>
      </c>
      <c r="N130" s="23">
        <f t="shared" ca="1" si="19"/>
        <v>62614.897043825986</v>
      </c>
      <c r="O130" s="23">
        <f t="shared" ca="1" si="20"/>
        <v>27253.836430273917</v>
      </c>
      <c r="P130">
        <f t="shared" ca="1" si="27"/>
        <v>3.7386410108501168E-3</v>
      </c>
    </row>
    <row r="131" spans="1:16" x14ac:dyDescent="0.2">
      <c r="A131" s="101"/>
      <c r="B131" s="101"/>
      <c r="D131" s="100">
        <f t="shared" si="28"/>
        <v>0</v>
      </c>
      <c r="E131" s="100">
        <f t="shared" si="28"/>
        <v>0</v>
      </c>
      <c r="F131" s="23">
        <f t="shared" si="21"/>
        <v>0</v>
      </c>
      <c r="G131" s="23">
        <f t="shared" si="22"/>
        <v>0</v>
      </c>
      <c r="H131" s="23">
        <f t="shared" si="23"/>
        <v>0</v>
      </c>
      <c r="I131" s="23">
        <f t="shared" si="24"/>
        <v>0</v>
      </c>
      <c r="J131" s="23">
        <f t="shared" si="25"/>
        <v>0</v>
      </c>
      <c r="K131" s="23">
        <f t="shared" ca="1" si="17"/>
        <v>-3.7386410108501168E-3</v>
      </c>
      <c r="L131" s="23">
        <f t="shared" ca="1" si="26"/>
        <v>1.3977436608010383E-5</v>
      </c>
      <c r="M131" s="23">
        <f t="shared" ca="1" si="18"/>
        <v>7386.9405878164598</v>
      </c>
      <c r="N131" s="23">
        <f t="shared" ca="1" si="19"/>
        <v>62614.897043825986</v>
      </c>
      <c r="O131" s="23">
        <f t="shared" ca="1" si="20"/>
        <v>27253.836430273917</v>
      </c>
      <c r="P131">
        <f t="shared" ca="1" si="27"/>
        <v>3.7386410108501168E-3</v>
      </c>
    </row>
    <row r="132" spans="1:16" x14ac:dyDescent="0.2">
      <c r="A132" s="101"/>
      <c r="B132" s="101"/>
      <c r="D132" s="100">
        <f t="shared" si="28"/>
        <v>0</v>
      </c>
      <c r="E132" s="100">
        <f t="shared" si="28"/>
        <v>0</v>
      </c>
      <c r="F132" s="23">
        <f t="shared" si="21"/>
        <v>0</v>
      </c>
      <c r="G132" s="23">
        <f t="shared" si="22"/>
        <v>0</v>
      </c>
      <c r="H132" s="23">
        <f t="shared" si="23"/>
        <v>0</v>
      </c>
      <c r="I132" s="23">
        <f t="shared" si="24"/>
        <v>0</v>
      </c>
      <c r="J132" s="23">
        <f t="shared" si="25"/>
        <v>0</v>
      </c>
      <c r="K132" s="23">
        <f t="shared" ca="1" si="17"/>
        <v>-3.7386410108501168E-3</v>
      </c>
      <c r="L132" s="23">
        <f t="shared" ca="1" si="26"/>
        <v>1.3977436608010383E-5</v>
      </c>
      <c r="M132" s="23">
        <f t="shared" ca="1" si="18"/>
        <v>7386.9405878164598</v>
      </c>
      <c r="N132" s="23">
        <f t="shared" ca="1" si="19"/>
        <v>62614.897043825986</v>
      </c>
      <c r="O132" s="23">
        <f t="shared" ca="1" si="20"/>
        <v>27253.836430273917</v>
      </c>
      <c r="P132">
        <f t="shared" ca="1" si="27"/>
        <v>3.7386410108501168E-3</v>
      </c>
    </row>
    <row r="133" spans="1:16" x14ac:dyDescent="0.2">
      <c r="A133" s="101"/>
      <c r="B133" s="101"/>
      <c r="D133" s="100">
        <f t="shared" ref="D133:E196" si="29">A133/A$18</f>
        <v>0</v>
      </c>
      <c r="E133" s="100">
        <f t="shared" si="29"/>
        <v>0</v>
      </c>
      <c r="F133" s="23">
        <f t="shared" si="21"/>
        <v>0</v>
      </c>
      <c r="G133" s="23">
        <f t="shared" si="22"/>
        <v>0</v>
      </c>
      <c r="H133" s="23">
        <f t="shared" si="23"/>
        <v>0</v>
      </c>
      <c r="I133" s="23">
        <f t="shared" si="24"/>
        <v>0</v>
      </c>
      <c r="J133" s="23">
        <f t="shared" si="25"/>
        <v>0</v>
      </c>
      <c r="K133" s="23">
        <f t="shared" ca="1" si="17"/>
        <v>-3.7386410108501168E-3</v>
      </c>
      <c r="L133" s="23">
        <f t="shared" ca="1" si="26"/>
        <v>1.3977436608010383E-5</v>
      </c>
      <c r="M133" s="23">
        <f t="shared" ca="1" si="18"/>
        <v>7386.9405878164598</v>
      </c>
      <c r="N133" s="23">
        <f t="shared" ca="1" si="19"/>
        <v>62614.897043825986</v>
      </c>
      <c r="O133" s="23">
        <f t="shared" ca="1" si="20"/>
        <v>27253.836430273917</v>
      </c>
      <c r="P133">
        <f t="shared" ca="1" si="27"/>
        <v>3.7386410108501168E-3</v>
      </c>
    </row>
    <row r="134" spans="1:16" x14ac:dyDescent="0.2">
      <c r="A134" s="101"/>
      <c r="B134" s="101"/>
      <c r="D134" s="100">
        <f t="shared" si="29"/>
        <v>0</v>
      </c>
      <c r="E134" s="100">
        <f t="shared" si="29"/>
        <v>0</v>
      </c>
      <c r="F134" s="23">
        <f t="shared" si="21"/>
        <v>0</v>
      </c>
      <c r="G134" s="23">
        <f t="shared" si="22"/>
        <v>0</v>
      </c>
      <c r="H134" s="23">
        <f t="shared" si="23"/>
        <v>0</v>
      </c>
      <c r="I134" s="23">
        <f t="shared" si="24"/>
        <v>0</v>
      </c>
      <c r="J134" s="23">
        <f t="shared" si="25"/>
        <v>0</v>
      </c>
      <c r="K134" s="23">
        <f t="shared" ca="1" si="17"/>
        <v>-3.7386410108501168E-3</v>
      </c>
      <c r="L134" s="23">
        <f t="shared" ca="1" si="26"/>
        <v>1.3977436608010383E-5</v>
      </c>
      <c r="M134" s="23">
        <f t="shared" ca="1" si="18"/>
        <v>7386.9405878164598</v>
      </c>
      <c r="N134" s="23">
        <f t="shared" ca="1" si="19"/>
        <v>62614.897043825986</v>
      </c>
      <c r="O134" s="23">
        <f t="shared" ca="1" si="20"/>
        <v>27253.836430273917</v>
      </c>
      <c r="P134">
        <f t="shared" ca="1" si="27"/>
        <v>3.7386410108501168E-3</v>
      </c>
    </row>
    <row r="135" spans="1:16" x14ac:dyDescent="0.2">
      <c r="A135" s="101"/>
      <c r="B135" s="101"/>
      <c r="D135" s="100">
        <f t="shared" si="29"/>
        <v>0</v>
      </c>
      <c r="E135" s="100">
        <f t="shared" si="29"/>
        <v>0</v>
      </c>
      <c r="F135" s="23">
        <f t="shared" si="21"/>
        <v>0</v>
      </c>
      <c r="G135" s="23">
        <f t="shared" si="22"/>
        <v>0</v>
      </c>
      <c r="H135" s="23">
        <f t="shared" si="23"/>
        <v>0</v>
      </c>
      <c r="I135" s="23">
        <f t="shared" si="24"/>
        <v>0</v>
      </c>
      <c r="J135" s="23">
        <f t="shared" si="25"/>
        <v>0</v>
      </c>
      <c r="K135" s="23">
        <f t="shared" ca="1" si="17"/>
        <v>-3.7386410108501168E-3</v>
      </c>
      <c r="L135" s="23">
        <f t="shared" ca="1" si="26"/>
        <v>1.3977436608010383E-5</v>
      </c>
      <c r="M135" s="23">
        <f t="shared" ca="1" si="18"/>
        <v>7386.9405878164598</v>
      </c>
      <c r="N135" s="23">
        <f t="shared" ca="1" si="19"/>
        <v>62614.897043825986</v>
      </c>
      <c r="O135" s="23">
        <f t="shared" ca="1" si="20"/>
        <v>27253.836430273917</v>
      </c>
      <c r="P135">
        <f t="shared" ca="1" si="27"/>
        <v>3.7386410108501168E-3</v>
      </c>
    </row>
    <row r="136" spans="1:16" x14ac:dyDescent="0.2">
      <c r="A136" s="101"/>
      <c r="B136" s="101"/>
      <c r="D136" s="100">
        <f t="shared" si="29"/>
        <v>0</v>
      </c>
      <c r="E136" s="100">
        <f t="shared" si="29"/>
        <v>0</v>
      </c>
      <c r="F136" s="23">
        <f t="shared" si="21"/>
        <v>0</v>
      </c>
      <c r="G136" s="23">
        <f t="shared" si="22"/>
        <v>0</v>
      </c>
      <c r="H136" s="23">
        <f t="shared" si="23"/>
        <v>0</v>
      </c>
      <c r="I136" s="23">
        <f t="shared" si="24"/>
        <v>0</v>
      </c>
      <c r="J136" s="23">
        <f t="shared" si="25"/>
        <v>0</v>
      </c>
      <c r="K136" s="23">
        <f t="shared" ca="1" si="17"/>
        <v>-3.7386410108501168E-3</v>
      </c>
      <c r="L136" s="23">
        <f t="shared" ca="1" si="26"/>
        <v>1.3977436608010383E-5</v>
      </c>
      <c r="M136" s="23">
        <f t="shared" ca="1" si="18"/>
        <v>7386.9405878164598</v>
      </c>
      <c r="N136" s="23">
        <f t="shared" ca="1" si="19"/>
        <v>62614.897043825986</v>
      </c>
      <c r="O136" s="23">
        <f t="shared" ca="1" si="20"/>
        <v>27253.836430273917</v>
      </c>
      <c r="P136">
        <f t="shared" ca="1" si="27"/>
        <v>3.7386410108501168E-3</v>
      </c>
    </row>
    <row r="137" spans="1:16" x14ac:dyDescent="0.2">
      <c r="A137" s="101"/>
      <c r="B137" s="101"/>
      <c r="D137" s="100">
        <f t="shared" si="29"/>
        <v>0</v>
      </c>
      <c r="E137" s="100">
        <f t="shared" si="29"/>
        <v>0</v>
      </c>
      <c r="F137" s="23">
        <f t="shared" si="21"/>
        <v>0</v>
      </c>
      <c r="G137" s="23">
        <f t="shared" si="22"/>
        <v>0</v>
      </c>
      <c r="H137" s="23">
        <f t="shared" si="23"/>
        <v>0</v>
      </c>
      <c r="I137" s="23">
        <f t="shared" si="24"/>
        <v>0</v>
      </c>
      <c r="J137" s="23">
        <f t="shared" si="25"/>
        <v>0</v>
      </c>
      <c r="K137" s="23">
        <f t="shared" ca="1" si="17"/>
        <v>-3.7386410108501168E-3</v>
      </c>
      <c r="L137" s="23">
        <f t="shared" ca="1" si="26"/>
        <v>1.3977436608010383E-5</v>
      </c>
      <c r="M137" s="23">
        <f t="shared" ca="1" si="18"/>
        <v>7386.9405878164598</v>
      </c>
      <c r="N137" s="23">
        <f t="shared" ca="1" si="19"/>
        <v>62614.897043825986</v>
      </c>
      <c r="O137" s="23">
        <f t="shared" ca="1" si="20"/>
        <v>27253.836430273917</v>
      </c>
      <c r="P137">
        <f t="shared" ca="1" si="27"/>
        <v>3.7386410108501168E-3</v>
      </c>
    </row>
    <row r="138" spans="1:16" x14ac:dyDescent="0.2">
      <c r="A138" s="101"/>
      <c r="B138" s="101"/>
      <c r="D138" s="100">
        <f t="shared" si="29"/>
        <v>0</v>
      </c>
      <c r="E138" s="100">
        <f t="shared" si="29"/>
        <v>0</v>
      </c>
      <c r="F138" s="23">
        <f t="shared" si="21"/>
        <v>0</v>
      </c>
      <c r="G138" s="23">
        <f t="shared" si="22"/>
        <v>0</v>
      </c>
      <c r="H138" s="23">
        <f t="shared" si="23"/>
        <v>0</v>
      </c>
      <c r="I138" s="23">
        <f t="shared" si="24"/>
        <v>0</v>
      </c>
      <c r="J138" s="23">
        <f t="shared" si="25"/>
        <v>0</v>
      </c>
      <c r="K138" s="23">
        <f t="shared" ca="1" si="17"/>
        <v>-3.7386410108501168E-3</v>
      </c>
      <c r="L138" s="23">
        <f t="shared" ca="1" si="26"/>
        <v>1.3977436608010383E-5</v>
      </c>
      <c r="M138" s="23">
        <f t="shared" ca="1" si="18"/>
        <v>7386.9405878164598</v>
      </c>
      <c r="N138" s="23">
        <f t="shared" ca="1" si="19"/>
        <v>62614.897043825986</v>
      </c>
      <c r="O138" s="23">
        <f t="shared" ca="1" si="20"/>
        <v>27253.836430273917</v>
      </c>
      <c r="P138">
        <f t="shared" ca="1" si="27"/>
        <v>3.7386410108501168E-3</v>
      </c>
    </row>
    <row r="139" spans="1:16" x14ac:dyDescent="0.2">
      <c r="A139" s="101"/>
      <c r="B139" s="101"/>
      <c r="D139" s="100">
        <f t="shared" si="29"/>
        <v>0</v>
      </c>
      <c r="E139" s="100">
        <f t="shared" si="29"/>
        <v>0</v>
      </c>
      <c r="F139" s="23">
        <f t="shared" si="21"/>
        <v>0</v>
      </c>
      <c r="G139" s="23">
        <f t="shared" si="22"/>
        <v>0</v>
      </c>
      <c r="H139" s="23">
        <f t="shared" si="23"/>
        <v>0</v>
      </c>
      <c r="I139" s="23">
        <f t="shared" si="24"/>
        <v>0</v>
      </c>
      <c r="J139" s="23">
        <f t="shared" si="25"/>
        <v>0</v>
      </c>
      <c r="K139" s="23">
        <f t="shared" ca="1" si="17"/>
        <v>-3.7386410108501168E-3</v>
      </c>
      <c r="L139" s="23">
        <f t="shared" ca="1" si="26"/>
        <v>1.3977436608010383E-5</v>
      </c>
      <c r="M139" s="23">
        <f t="shared" ca="1" si="18"/>
        <v>7386.9405878164598</v>
      </c>
      <c r="N139" s="23">
        <f t="shared" ca="1" si="19"/>
        <v>62614.897043825986</v>
      </c>
      <c r="O139" s="23">
        <f t="shared" ca="1" si="20"/>
        <v>27253.836430273917</v>
      </c>
      <c r="P139">
        <f t="shared" ca="1" si="27"/>
        <v>3.7386410108501168E-3</v>
      </c>
    </row>
    <row r="140" spans="1:16" x14ac:dyDescent="0.2">
      <c r="A140" s="101"/>
      <c r="B140" s="101"/>
      <c r="D140" s="100">
        <f t="shared" si="29"/>
        <v>0</v>
      </c>
      <c r="E140" s="100">
        <f t="shared" si="29"/>
        <v>0</v>
      </c>
      <c r="F140" s="23">
        <f t="shared" si="21"/>
        <v>0</v>
      </c>
      <c r="G140" s="23">
        <f t="shared" si="22"/>
        <v>0</v>
      </c>
      <c r="H140" s="23">
        <f t="shared" si="23"/>
        <v>0</v>
      </c>
      <c r="I140" s="23">
        <f t="shared" si="24"/>
        <v>0</v>
      </c>
      <c r="J140" s="23">
        <f t="shared" si="25"/>
        <v>0</v>
      </c>
      <c r="K140" s="23">
        <f t="shared" ca="1" si="17"/>
        <v>-3.7386410108501168E-3</v>
      </c>
      <c r="L140" s="23">
        <f t="shared" ca="1" si="26"/>
        <v>1.3977436608010383E-5</v>
      </c>
      <c r="M140" s="23">
        <f t="shared" ca="1" si="18"/>
        <v>7386.9405878164598</v>
      </c>
      <c r="N140" s="23">
        <f t="shared" ca="1" si="19"/>
        <v>62614.897043825986</v>
      </c>
      <c r="O140" s="23">
        <f t="shared" ca="1" si="20"/>
        <v>27253.836430273917</v>
      </c>
      <c r="P140">
        <f t="shared" ca="1" si="27"/>
        <v>3.7386410108501168E-3</v>
      </c>
    </row>
    <row r="141" spans="1:16" x14ac:dyDescent="0.2">
      <c r="A141" s="101"/>
      <c r="B141" s="101"/>
      <c r="D141" s="100">
        <f t="shared" si="29"/>
        <v>0</v>
      </c>
      <c r="E141" s="100">
        <f t="shared" si="29"/>
        <v>0</v>
      </c>
      <c r="F141" s="23">
        <f t="shared" si="21"/>
        <v>0</v>
      </c>
      <c r="G141" s="23">
        <f t="shared" si="22"/>
        <v>0</v>
      </c>
      <c r="H141" s="23">
        <f t="shared" si="23"/>
        <v>0</v>
      </c>
      <c r="I141" s="23">
        <f t="shared" si="24"/>
        <v>0</v>
      </c>
      <c r="J141" s="23">
        <f t="shared" si="25"/>
        <v>0</v>
      </c>
      <c r="K141" s="23">
        <f t="shared" ca="1" si="17"/>
        <v>-3.7386410108501168E-3</v>
      </c>
      <c r="L141" s="23">
        <f t="shared" ca="1" si="26"/>
        <v>1.3977436608010383E-5</v>
      </c>
      <c r="M141" s="23">
        <f t="shared" ca="1" si="18"/>
        <v>7386.9405878164598</v>
      </c>
      <c r="N141" s="23">
        <f t="shared" ca="1" si="19"/>
        <v>62614.897043825986</v>
      </c>
      <c r="O141" s="23">
        <f t="shared" ca="1" si="20"/>
        <v>27253.836430273917</v>
      </c>
      <c r="P141">
        <f t="shared" ca="1" si="27"/>
        <v>3.7386410108501168E-3</v>
      </c>
    </row>
    <row r="142" spans="1:16" x14ac:dyDescent="0.2">
      <c r="A142" s="101"/>
      <c r="B142" s="101"/>
      <c r="D142" s="100">
        <f t="shared" si="29"/>
        <v>0</v>
      </c>
      <c r="E142" s="100">
        <f t="shared" si="29"/>
        <v>0</v>
      </c>
      <c r="F142" s="23">
        <f t="shared" si="21"/>
        <v>0</v>
      </c>
      <c r="G142" s="23">
        <f t="shared" si="22"/>
        <v>0</v>
      </c>
      <c r="H142" s="23">
        <f t="shared" si="23"/>
        <v>0</v>
      </c>
      <c r="I142" s="23">
        <f t="shared" si="24"/>
        <v>0</v>
      </c>
      <c r="J142" s="23">
        <f t="shared" si="25"/>
        <v>0</v>
      </c>
      <c r="K142" s="23">
        <f t="shared" ca="1" si="17"/>
        <v>-3.7386410108501168E-3</v>
      </c>
      <c r="L142" s="23">
        <f t="shared" ca="1" si="26"/>
        <v>1.3977436608010383E-5</v>
      </c>
      <c r="M142" s="23">
        <f t="shared" ca="1" si="18"/>
        <v>7386.9405878164598</v>
      </c>
      <c r="N142" s="23">
        <f t="shared" ca="1" si="19"/>
        <v>62614.897043825986</v>
      </c>
      <c r="O142" s="23">
        <f t="shared" ca="1" si="20"/>
        <v>27253.836430273917</v>
      </c>
      <c r="P142">
        <f t="shared" ca="1" si="27"/>
        <v>3.7386410108501168E-3</v>
      </c>
    </row>
    <row r="143" spans="1:16" x14ac:dyDescent="0.2">
      <c r="A143" s="101"/>
      <c r="B143" s="101"/>
      <c r="D143" s="100">
        <f t="shared" si="29"/>
        <v>0</v>
      </c>
      <c r="E143" s="100">
        <f t="shared" si="29"/>
        <v>0</v>
      </c>
      <c r="F143" s="23">
        <f t="shared" si="21"/>
        <v>0</v>
      </c>
      <c r="G143" s="23">
        <f t="shared" si="22"/>
        <v>0</v>
      </c>
      <c r="H143" s="23">
        <f t="shared" si="23"/>
        <v>0</v>
      </c>
      <c r="I143" s="23">
        <f t="shared" si="24"/>
        <v>0</v>
      </c>
      <c r="J143" s="23">
        <f t="shared" si="25"/>
        <v>0</v>
      </c>
      <c r="K143" s="23">
        <f t="shared" ca="1" si="17"/>
        <v>-3.7386410108501168E-3</v>
      </c>
      <c r="L143" s="23">
        <f t="shared" ca="1" si="26"/>
        <v>1.3977436608010383E-5</v>
      </c>
      <c r="M143" s="23">
        <f t="shared" ca="1" si="18"/>
        <v>7386.9405878164598</v>
      </c>
      <c r="N143" s="23">
        <f t="shared" ca="1" si="19"/>
        <v>62614.897043825986</v>
      </c>
      <c r="O143" s="23">
        <f t="shared" ca="1" si="20"/>
        <v>27253.836430273917</v>
      </c>
      <c r="P143">
        <f t="shared" ca="1" si="27"/>
        <v>3.7386410108501168E-3</v>
      </c>
    </row>
    <row r="144" spans="1:16" x14ac:dyDescent="0.2">
      <c r="A144" s="101"/>
      <c r="B144" s="101"/>
      <c r="D144" s="100">
        <f t="shared" si="29"/>
        <v>0</v>
      </c>
      <c r="E144" s="100">
        <f t="shared" si="29"/>
        <v>0</v>
      </c>
      <c r="F144" s="23">
        <f t="shared" si="21"/>
        <v>0</v>
      </c>
      <c r="G144" s="23">
        <f t="shared" si="22"/>
        <v>0</v>
      </c>
      <c r="H144" s="23">
        <f t="shared" si="23"/>
        <v>0</v>
      </c>
      <c r="I144" s="23">
        <f t="shared" si="24"/>
        <v>0</v>
      </c>
      <c r="J144" s="23">
        <f t="shared" si="25"/>
        <v>0</v>
      </c>
      <c r="K144" s="23">
        <f t="shared" ca="1" si="17"/>
        <v>-3.7386410108501168E-3</v>
      </c>
      <c r="L144" s="23">
        <f t="shared" ca="1" si="26"/>
        <v>1.3977436608010383E-5</v>
      </c>
      <c r="M144" s="23">
        <f t="shared" ca="1" si="18"/>
        <v>7386.9405878164598</v>
      </c>
      <c r="N144" s="23">
        <f t="shared" ca="1" si="19"/>
        <v>62614.897043825986</v>
      </c>
      <c r="O144" s="23">
        <f t="shared" ca="1" si="20"/>
        <v>27253.836430273917</v>
      </c>
      <c r="P144">
        <f t="shared" ca="1" si="27"/>
        <v>3.7386410108501168E-3</v>
      </c>
    </row>
    <row r="145" spans="1:16" x14ac:dyDescent="0.2">
      <c r="A145" s="101"/>
      <c r="B145" s="101"/>
      <c r="D145" s="100">
        <f t="shared" si="29"/>
        <v>0</v>
      </c>
      <c r="E145" s="100">
        <f t="shared" si="29"/>
        <v>0</v>
      </c>
      <c r="F145" s="23">
        <f t="shared" si="21"/>
        <v>0</v>
      </c>
      <c r="G145" s="23">
        <f t="shared" si="22"/>
        <v>0</v>
      </c>
      <c r="H145" s="23">
        <f t="shared" si="23"/>
        <v>0</v>
      </c>
      <c r="I145" s="23">
        <f t="shared" si="24"/>
        <v>0</v>
      </c>
      <c r="J145" s="23">
        <f t="shared" si="25"/>
        <v>0</v>
      </c>
      <c r="K145" s="23">
        <f t="shared" ca="1" si="17"/>
        <v>-3.7386410108501168E-3</v>
      </c>
      <c r="L145" s="23">
        <f t="shared" ca="1" si="26"/>
        <v>1.3977436608010383E-5</v>
      </c>
      <c r="M145" s="23">
        <f t="shared" ca="1" si="18"/>
        <v>7386.9405878164598</v>
      </c>
      <c r="N145" s="23">
        <f t="shared" ca="1" si="19"/>
        <v>62614.897043825986</v>
      </c>
      <c r="O145" s="23">
        <f t="shared" ca="1" si="20"/>
        <v>27253.836430273917</v>
      </c>
      <c r="P145">
        <f t="shared" ca="1" si="27"/>
        <v>3.7386410108501168E-3</v>
      </c>
    </row>
    <row r="146" spans="1:16" x14ac:dyDescent="0.2">
      <c r="A146" s="101"/>
      <c r="B146" s="101"/>
      <c r="D146" s="100">
        <f t="shared" si="29"/>
        <v>0</v>
      </c>
      <c r="E146" s="100">
        <f t="shared" si="29"/>
        <v>0</v>
      </c>
      <c r="F146" s="23">
        <f t="shared" si="21"/>
        <v>0</v>
      </c>
      <c r="G146" s="23">
        <f t="shared" si="22"/>
        <v>0</v>
      </c>
      <c r="H146" s="23">
        <f t="shared" si="23"/>
        <v>0</v>
      </c>
      <c r="I146" s="23">
        <f t="shared" si="24"/>
        <v>0</v>
      </c>
      <c r="J146" s="23">
        <f t="shared" si="25"/>
        <v>0</v>
      </c>
      <c r="K146" s="23">
        <f t="shared" ca="1" si="17"/>
        <v>-3.7386410108501168E-3</v>
      </c>
      <c r="L146" s="23">
        <f t="shared" ca="1" si="26"/>
        <v>1.3977436608010383E-5</v>
      </c>
      <c r="M146" s="23">
        <f t="shared" ca="1" si="18"/>
        <v>7386.9405878164598</v>
      </c>
      <c r="N146" s="23">
        <f t="shared" ca="1" si="19"/>
        <v>62614.897043825986</v>
      </c>
      <c r="O146" s="23">
        <f t="shared" ca="1" si="20"/>
        <v>27253.836430273917</v>
      </c>
      <c r="P146">
        <f t="shared" ca="1" si="27"/>
        <v>3.7386410108501168E-3</v>
      </c>
    </row>
    <row r="147" spans="1:16" x14ac:dyDescent="0.2">
      <c r="A147" s="101"/>
      <c r="B147" s="101"/>
      <c r="D147" s="100">
        <f t="shared" si="29"/>
        <v>0</v>
      </c>
      <c r="E147" s="100">
        <f t="shared" si="29"/>
        <v>0</v>
      </c>
      <c r="F147" s="23">
        <f t="shared" si="21"/>
        <v>0</v>
      </c>
      <c r="G147" s="23">
        <f t="shared" si="22"/>
        <v>0</v>
      </c>
      <c r="H147" s="23">
        <f t="shared" si="23"/>
        <v>0</v>
      </c>
      <c r="I147" s="23">
        <f t="shared" si="24"/>
        <v>0</v>
      </c>
      <c r="J147" s="23">
        <f t="shared" si="25"/>
        <v>0</v>
      </c>
      <c r="K147" s="23">
        <f t="shared" ca="1" si="17"/>
        <v>-3.7386410108501168E-3</v>
      </c>
      <c r="L147" s="23">
        <f t="shared" ca="1" si="26"/>
        <v>1.3977436608010383E-5</v>
      </c>
      <c r="M147" s="23">
        <f t="shared" ca="1" si="18"/>
        <v>7386.9405878164598</v>
      </c>
      <c r="N147" s="23">
        <f t="shared" ca="1" si="19"/>
        <v>62614.897043825986</v>
      </c>
      <c r="O147" s="23">
        <f t="shared" ca="1" si="20"/>
        <v>27253.836430273917</v>
      </c>
      <c r="P147">
        <f t="shared" ca="1" si="27"/>
        <v>3.7386410108501168E-3</v>
      </c>
    </row>
    <row r="148" spans="1:16" x14ac:dyDescent="0.2">
      <c r="A148" s="101"/>
      <c r="B148" s="101"/>
      <c r="D148" s="100">
        <f t="shared" si="29"/>
        <v>0</v>
      </c>
      <c r="E148" s="100">
        <f t="shared" si="29"/>
        <v>0</v>
      </c>
      <c r="F148" s="23">
        <f t="shared" si="21"/>
        <v>0</v>
      </c>
      <c r="G148" s="23">
        <f t="shared" si="22"/>
        <v>0</v>
      </c>
      <c r="H148" s="23">
        <f t="shared" si="23"/>
        <v>0</v>
      </c>
      <c r="I148" s="23">
        <f t="shared" si="24"/>
        <v>0</v>
      </c>
      <c r="J148" s="23">
        <f t="shared" si="25"/>
        <v>0</v>
      </c>
      <c r="K148" s="23">
        <f t="shared" ca="1" si="17"/>
        <v>-3.7386410108501168E-3</v>
      </c>
      <c r="L148" s="23">
        <f t="shared" ca="1" si="26"/>
        <v>1.3977436608010383E-5</v>
      </c>
      <c r="M148" s="23">
        <f t="shared" ca="1" si="18"/>
        <v>7386.9405878164598</v>
      </c>
      <c r="N148" s="23">
        <f t="shared" ca="1" si="19"/>
        <v>62614.897043825986</v>
      </c>
      <c r="O148" s="23">
        <f t="shared" ca="1" si="20"/>
        <v>27253.836430273917</v>
      </c>
      <c r="P148">
        <f t="shared" ca="1" si="27"/>
        <v>3.7386410108501168E-3</v>
      </c>
    </row>
    <row r="149" spans="1:16" x14ac:dyDescent="0.2">
      <c r="A149" s="101"/>
      <c r="B149" s="101"/>
      <c r="D149" s="100">
        <f t="shared" si="29"/>
        <v>0</v>
      </c>
      <c r="E149" s="100">
        <f t="shared" si="29"/>
        <v>0</v>
      </c>
      <c r="F149" s="23">
        <f t="shared" si="21"/>
        <v>0</v>
      </c>
      <c r="G149" s="23">
        <f t="shared" si="22"/>
        <v>0</v>
      </c>
      <c r="H149" s="23">
        <f t="shared" si="23"/>
        <v>0</v>
      </c>
      <c r="I149" s="23">
        <f t="shared" si="24"/>
        <v>0</v>
      </c>
      <c r="J149" s="23">
        <f t="shared" si="25"/>
        <v>0</v>
      </c>
      <c r="K149" s="23">
        <f t="shared" ref="K149:K212" ca="1" si="30">+E$4+E$5*D149+E$6*D149^2</f>
        <v>-3.7386410108501168E-3</v>
      </c>
      <c r="L149" s="23">
        <f t="shared" ca="1" si="26"/>
        <v>1.3977436608010383E-5</v>
      </c>
      <c r="M149" s="23">
        <f t="shared" ref="M149:M212" ca="1" si="31">(M$1-M$2*D149+M$3*F149)^2</f>
        <v>7386.9405878164598</v>
      </c>
      <c r="N149" s="23">
        <f t="shared" ref="N149:N212" ca="1" si="32">(-M$2+M$4*D149-M$5*F149)^2</f>
        <v>62614.897043825986</v>
      </c>
      <c r="O149" s="23">
        <f t="shared" ref="O149:O212" ca="1" si="33">+(M$3-D149*M$5+F149*M$6)^2</f>
        <v>27253.836430273917</v>
      </c>
      <c r="P149">
        <f t="shared" ca="1" si="27"/>
        <v>3.7386410108501168E-3</v>
      </c>
    </row>
    <row r="150" spans="1:16" x14ac:dyDescent="0.2">
      <c r="A150" s="101"/>
      <c r="B150" s="101"/>
      <c r="D150" s="100">
        <f t="shared" si="29"/>
        <v>0</v>
      </c>
      <c r="E150" s="100">
        <f t="shared" si="29"/>
        <v>0</v>
      </c>
      <c r="F150" s="23">
        <f t="shared" ref="F150:F213" si="34">D150*D150</f>
        <v>0</v>
      </c>
      <c r="G150" s="23">
        <f t="shared" ref="G150:G213" si="35">D150*F150</f>
        <v>0</v>
      </c>
      <c r="H150" s="23">
        <f t="shared" ref="H150:H213" si="36">F150*F150</f>
        <v>0</v>
      </c>
      <c r="I150" s="23">
        <f t="shared" ref="I150:I213" si="37">E150*D150</f>
        <v>0</v>
      </c>
      <c r="J150" s="23">
        <f t="shared" ref="J150:J213" si="38">I150*D150</f>
        <v>0</v>
      </c>
      <c r="K150" s="23">
        <f t="shared" ca="1" si="30"/>
        <v>-3.7386410108501168E-3</v>
      </c>
      <c r="L150" s="23">
        <f t="shared" ref="L150:L213" ca="1" si="39">+(K150-E150)^2</f>
        <v>1.3977436608010383E-5</v>
      </c>
      <c r="M150" s="23">
        <f t="shared" ca="1" si="31"/>
        <v>7386.9405878164598</v>
      </c>
      <c r="N150" s="23">
        <f t="shared" ca="1" si="32"/>
        <v>62614.897043825986</v>
      </c>
      <c r="O150" s="23">
        <f t="shared" ca="1" si="33"/>
        <v>27253.836430273917</v>
      </c>
      <c r="P150">
        <f t="shared" ref="P150:P213" ca="1" si="40">+E150-K150</f>
        <v>3.7386410108501168E-3</v>
      </c>
    </row>
    <row r="151" spans="1:16" x14ac:dyDescent="0.2">
      <c r="A151" s="101"/>
      <c r="B151" s="101"/>
      <c r="D151" s="100">
        <f t="shared" si="29"/>
        <v>0</v>
      </c>
      <c r="E151" s="100">
        <f t="shared" si="29"/>
        <v>0</v>
      </c>
      <c r="F151" s="23">
        <f t="shared" si="34"/>
        <v>0</v>
      </c>
      <c r="G151" s="23">
        <f t="shared" si="35"/>
        <v>0</v>
      </c>
      <c r="H151" s="23">
        <f t="shared" si="36"/>
        <v>0</v>
      </c>
      <c r="I151" s="23">
        <f t="shared" si="37"/>
        <v>0</v>
      </c>
      <c r="J151" s="23">
        <f t="shared" si="38"/>
        <v>0</v>
      </c>
      <c r="K151" s="23">
        <f t="shared" ca="1" si="30"/>
        <v>-3.7386410108501168E-3</v>
      </c>
      <c r="L151" s="23">
        <f t="shared" ca="1" si="39"/>
        <v>1.3977436608010383E-5</v>
      </c>
      <c r="M151" s="23">
        <f t="shared" ca="1" si="31"/>
        <v>7386.9405878164598</v>
      </c>
      <c r="N151" s="23">
        <f t="shared" ca="1" si="32"/>
        <v>62614.897043825986</v>
      </c>
      <c r="O151" s="23">
        <f t="shared" ca="1" si="33"/>
        <v>27253.836430273917</v>
      </c>
      <c r="P151">
        <f t="shared" ca="1" si="40"/>
        <v>3.7386410108501168E-3</v>
      </c>
    </row>
    <row r="152" spans="1:16" x14ac:dyDescent="0.2">
      <c r="A152" s="101"/>
      <c r="B152" s="101"/>
      <c r="D152" s="100">
        <f t="shared" si="29"/>
        <v>0</v>
      </c>
      <c r="E152" s="100">
        <f t="shared" si="29"/>
        <v>0</v>
      </c>
      <c r="F152" s="23">
        <f t="shared" si="34"/>
        <v>0</v>
      </c>
      <c r="G152" s="23">
        <f t="shared" si="35"/>
        <v>0</v>
      </c>
      <c r="H152" s="23">
        <f t="shared" si="36"/>
        <v>0</v>
      </c>
      <c r="I152" s="23">
        <f t="shared" si="37"/>
        <v>0</v>
      </c>
      <c r="J152" s="23">
        <f t="shared" si="38"/>
        <v>0</v>
      </c>
      <c r="K152" s="23">
        <f t="shared" ca="1" si="30"/>
        <v>-3.7386410108501168E-3</v>
      </c>
      <c r="L152" s="23">
        <f t="shared" ca="1" si="39"/>
        <v>1.3977436608010383E-5</v>
      </c>
      <c r="M152" s="23">
        <f t="shared" ca="1" si="31"/>
        <v>7386.9405878164598</v>
      </c>
      <c r="N152" s="23">
        <f t="shared" ca="1" si="32"/>
        <v>62614.897043825986</v>
      </c>
      <c r="O152" s="23">
        <f t="shared" ca="1" si="33"/>
        <v>27253.836430273917</v>
      </c>
      <c r="P152">
        <f t="shared" ca="1" si="40"/>
        <v>3.7386410108501168E-3</v>
      </c>
    </row>
    <row r="153" spans="1:16" x14ac:dyDescent="0.2">
      <c r="A153" s="101"/>
      <c r="B153" s="101"/>
      <c r="D153" s="100">
        <f t="shared" si="29"/>
        <v>0</v>
      </c>
      <c r="E153" s="100">
        <f t="shared" si="29"/>
        <v>0</v>
      </c>
      <c r="F153" s="23">
        <f t="shared" si="34"/>
        <v>0</v>
      </c>
      <c r="G153" s="23">
        <f t="shared" si="35"/>
        <v>0</v>
      </c>
      <c r="H153" s="23">
        <f t="shared" si="36"/>
        <v>0</v>
      </c>
      <c r="I153" s="23">
        <f t="shared" si="37"/>
        <v>0</v>
      </c>
      <c r="J153" s="23">
        <f t="shared" si="38"/>
        <v>0</v>
      </c>
      <c r="K153" s="23">
        <f t="shared" ca="1" si="30"/>
        <v>-3.7386410108501168E-3</v>
      </c>
      <c r="L153" s="23">
        <f t="shared" ca="1" si="39"/>
        <v>1.3977436608010383E-5</v>
      </c>
      <c r="M153" s="23">
        <f t="shared" ca="1" si="31"/>
        <v>7386.9405878164598</v>
      </c>
      <c r="N153" s="23">
        <f t="shared" ca="1" si="32"/>
        <v>62614.897043825986</v>
      </c>
      <c r="O153" s="23">
        <f t="shared" ca="1" si="33"/>
        <v>27253.836430273917</v>
      </c>
      <c r="P153">
        <f t="shared" ca="1" si="40"/>
        <v>3.7386410108501168E-3</v>
      </c>
    </row>
    <row r="154" spans="1:16" x14ac:dyDescent="0.2">
      <c r="A154" s="101"/>
      <c r="B154" s="101"/>
      <c r="D154" s="100">
        <f t="shared" si="29"/>
        <v>0</v>
      </c>
      <c r="E154" s="100">
        <f t="shared" si="29"/>
        <v>0</v>
      </c>
      <c r="F154" s="23">
        <f t="shared" si="34"/>
        <v>0</v>
      </c>
      <c r="G154" s="23">
        <f t="shared" si="35"/>
        <v>0</v>
      </c>
      <c r="H154" s="23">
        <f t="shared" si="36"/>
        <v>0</v>
      </c>
      <c r="I154" s="23">
        <f t="shared" si="37"/>
        <v>0</v>
      </c>
      <c r="J154" s="23">
        <f t="shared" si="38"/>
        <v>0</v>
      </c>
      <c r="K154" s="23">
        <f t="shared" ca="1" si="30"/>
        <v>-3.7386410108501168E-3</v>
      </c>
      <c r="L154" s="23">
        <f t="shared" ca="1" si="39"/>
        <v>1.3977436608010383E-5</v>
      </c>
      <c r="M154" s="23">
        <f t="shared" ca="1" si="31"/>
        <v>7386.9405878164598</v>
      </c>
      <c r="N154" s="23">
        <f t="shared" ca="1" si="32"/>
        <v>62614.897043825986</v>
      </c>
      <c r="O154" s="23">
        <f t="shared" ca="1" si="33"/>
        <v>27253.836430273917</v>
      </c>
      <c r="P154">
        <f t="shared" ca="1" si="40"/>
        <v>3.7386410108501168E-3</v>
      </c>
    </row>
    <row r="155" spans="1:16" x14ac:dyDescent="0.2">
      <c r="A155" s="101"/>
      <c r="B155" s="101"/>
      <c r="D155" s="100">
        <f t="shared" si="29"/>
        <v>0</v>
      </c>
      <c r="E155" s="100">
        <f t="shared" si="29"/>
        <v>0</v>
      </c>
      <c r="F155" s="23">
        <f t="shared" si="34"/>
        <v>0</v>
      </c>
      <c r="G155" s="23">
        <f t="shared" si="35"/>
        <v>0</v>
      </c>
      <c r="H155" s="23">
        <f t="shared" si="36"/>
        <v>0</v>
      </c>
      <c r="I155" s="23">
        <f t="shared" si="37"/>
        <v>0</v>
      </c>
      <c r="J155" s="23">
        <f t="shared" si="38"/>
        <v>0</v>
      </c>
      <c r="K155" s="23">
        <f t="shared" ca="1" si="30"/>
        <v>-3.7386410108501168E-3</v>
      </c>
      <c r="L155" s="23">
        <f t="shared" ca="1" si="39"/>
        <v>1.3977436608010383E-5</v>
      </c>
      <c r="M155" s="23">
        <f t="shared" ca="1" si="31"/>
        <v>7386.9405878164598</v>
      </c>
      <c r="N155" s="23">
        <f t="shared" ca="1" si="32"/>
        <v>62614.897043825986</v>
      </c>
      <c r="O155" s="23">
        <f t="shared" ca="1" si="33"/>
        <v>27253.836430273917</v>
      </c>
      <c r="P155">
        <f t="shared" ca="1" si="40"/>
        <v>3.7386410108501168E-3</v>
      </c>
    </row>
    <row r="156" spans="1:16" x14ac:dyDescent="0.2">
      <c r="A156" s="101"/>
      <c r="B156" s="101"/>
      <c r="D156" s="100">
        <f t="shared" si="29"/>
        <v>0</v>
      </c>
      <c r="E156" s="100">
        <f t="shared" si="29"/>
        <v>0</v>
      </c>
      <c r="F156" s="23">
        <f t="shared" si="34"/>
        <v>0</v>
      </c>
      <c r="G156" s="23">
        <f t="shared" si="35"/>
        <v>0</v>
      </c>
      <c r="H156" s="23">
        <f t="shared" si="36"/>
        <v>0</v>
      </c>
      <c r="I156" s="23">
        <f t="shared" si="37"/>
        <v>0</v>
      </c>
      <c r="J156" s="23">
        <f t="shared" si="38"/>
        <v>0</v>
      </c>
      <c r="K156" s="23">
        <f t="shared" ca="1" si="30"/>
        <v>-3.7386410108501168E-3</v>
      </c>
      <c r="L156" s="23">
        <f t="shared" ca="1" si="39"/>
        <v>1.3977436608010383E-5</v>
      </c>
      <c r="M156" s="23">
        <f t="shared" ca="1" si="31"/>
        <v>7386.9405878164598</v>
      </c>
      <c r="N156" s="23">
        <f t="shared" ca="1" si="32"/>
        <v>62614.897043825986</v>
      </c>
      <c r="O156" s="23">
        <f t="shared" ca="1" si="33"/>
        <v>27253.836430273917</v>
      </c>
      <c r="P156">
        <f t="shared" ca="1" si="40"/>
        <v>3.7386410108501168E-3</v>
      </c>
    </row>
    <row r="157" spans="1:16" x14ac:dyDescent="0.2">
      <c r="A157" s="101"/>
      <c r="B157" s="101"/>
      <c r="D157" s="100">
        <f t="shared" si="29"/>
        <v>0</v>
      </c>
      <c r="E157" s="100">
        <f t="shared" si="29"/>
        <v>0</v>
      </c>
      <c r="F157" s="23">
        <f t="shared" si="34"/>
        <v>0</v>
      </c>
      <c r="G157" s="23">
        <f t="shared" si="35"/>
        <v>0</v>
      </c>
      <c r="H157" s="23">
        <f t="shared" si="36"/>
        <v>0</v>
      </c>
      <c r="I157" s="23">
        <f t="shared" si="37"/>
        <v>0</v>
      </c>
      <c r="J157" s="23">
        <f t="shared" si="38"/>
        <v>0</v>
      </c>
      <c r="K157" s="23">
        <f t="shared" ca="1" si="30"/>
        <v>-3.7386410108501168E-3</v>
      </c>
      <c r="L157" s="23">
        <f t="shared" ca="1" si="39"/>
        <v>1.3977436608010383E-5</v>
      </c>
      <c r="M157" s="23">
        <f t="shared" ca="1" si="31"/>
        <v>7386.9405878164598</v>
      </c>
      <c r="N157" s="23">
        <f t="shared" ca="1" si="32"/>
        <v>62614.897043825986</v>
      </c>
      <c r="O157" s="23">
        <f t="shared" ca="1" si="33"/>
        <v>27253.836430273917</v>
      </c>
      <c r="P157">
        <f t="shared" ca="1" si="40"/>
        <v>3.7386410108501168E-3</v>
      </c>
    </row>
    <row r="158" spans="1:16" x14ac:dyDescent="0.2">
      <c r="A158" s="101"/>
      <c r="B158" s="101"/>
      <c r="D158" s="100">
        <f t="shared" si="29"/>
        <v>0</v>
      </c>
      <c r="E158" s="100">
        <f t="shared" si="29"/>
        <v>0</v>
      </c>
      <c r="F158" s="23">
        <f t="shared" si="34"/>
        <v>0</v>
      </c>
      <c r="G158" s="23">
        <f t="shared" si="35"/>
        <v>0</v>
      </c>
      <c r="H158" s="23">
        <f t="shared" si="36"/>
        <v>0</v>
      </c>
      <c r="I158" s="23">
        <f t="shared" si="37"/>
        <v>0</v>
      </c>
      <c r="J158" s="23">
        <f t="shared" si="38"/>
        <v>0</v>
      </c>
      <c r="K158" s="23">
        <f t="shared" ca="1" si="30"/>
        <v>-3.7386410108501168E-3</v>
      </c>
      <c r="L158" s="23">
        <f t="shared" ca="1" si="39"/>
        <v>1.3977436608010383E-5</v>
      </c>
      <c r="M158" s="23">
        <f t="shared" ca="1" si="31"/>
        <v>7386.9405878164598</v>
      </c>
      <c r="N158" s="23">
        <f t="shared" ca="1" si="32"/>
        <v>62614.897043825986</v>
      </c>
      <c r="O158" s="23">
        <f t="shared" ca="1" si="33"/>
        <v>27253.836430273917</v>
      </c>
      <c r="P158">
        <f t="shared" ca="1" si="40"/>
        <v>3.7386410108501168E-3</v>
      </c>
    </row>
    <row r="159" spans="1:16" x14ac:dyDescent="0.2">
      <c r="A159" s="101"/>
      <c r="B159" s="101"/>
      <c r="D159" s="100">
        <f t="shared" si="29"/>
        <v>0</v>
      </c>
      <c r="E159" s="100">
        <f t="shared" si="29"/>
        <v>0</v>
      </c>
      <c r="F159" s="23">
        <f t="shared" si="34"/>
        <v>0</v>
      </c>
      <c r="G159" s="23">
        <f t="shared" si="35"/>
        <v>0</v>
      </c>
      <c r="H159" s="23">
        <f t="shared" si="36"/>
        <v>0</v>
      </c>
      <c r="I159" s="23">
        <f t="shared" si="37"/>
        <v>0</v>
      </c>
      <c r="J159" s="23">
        <f t="shared" si="38"/>
        <v>0</v>
      </c>
      <c r="K159" s="23">
        <f t="shared" ca="1" si="30"/>
        <v>-3.7386410108501168E-3</v>
      </c>
      <c r="L159" s="23">
        <f t="shared" ca="1" si="39"/>
        <v>1.3977436608010383E-5</v>
      </c>
      <c r="M159" s="23">
        <f t="shared" ca="1" si="31"/>
        <v>7386.9405878164598</v>
      </c>
      <c r="N159" s="23">
        <f t="shared" ca="1" si="32"/>
        <v>62614.897043825986</v>
      </c>
      <c r="O159" s="23">
        <f t="shared" ca="1" si="33"/>
        <v>27253.836430273917</v>
      </c>
      <c r="P159">
        <f t="shared" ca="1" si="40"/>
        <v>3.7386410108501168E-3</v>
      </c>
    </row>
    <row r="160" spans="1:16" x14ac:dyDescent="0.2">
      <c r="A160" s="101"/>
      <c r="B160" s="101"/>
      <c r="D160" s="100">
        <f t="shared" si="29"/>
        <v>0</v>
      </c>
      <c r="E160" s="100">
        <f t="shared" si="29"/>
        <v>0</v>
      </c>
      <c r="F160" s="23">
        <f t="shared" si="34"/>
        <v>0</v>
      </c>
      <c r="G160" s="23">
        <f t="shared" si="35"/>
        <v>0</v>
      </c>
      <c r="H160" s="23">
        <f t="shared" si="36"/>
        <v>0</v>
      </c>
      <c r="I160" s="23">
        <f t="shared" si="37"/>
        <v>0</v>
      </c>
      <c r="J160" s="23">
        <f t="shared" si="38"/>
        <v>0</v>
      </c>
      <c r="K160" s="23">
        <f t="shared" ca="1" si="30"/>
        <v>-3.7386410108501168E-3</v>
      </c>
      <c r="L160" s="23">
        <f t="shared" ca="1" si="39"/>
        <v>1.3977436608010383E-5</v>
      </c>
      <c r="M160" s="23">
        <f t="shared" ca="1" si="31"/>
        <v>7386.9405878164598</v>
      </c>
      <c r="N160" s="23">
        <f t="shared" ca="1" si="32"/>
        <v>62614.897043825986</v>
      </c>
      <c r="O160" s="23">
        <f t="shared" ca="1" si="33"/>
        <v>27253.836430273917</v>
      </c>
      <c r="P160">
        <f t="shared" ca="1" si="40"/>
        <v>3.7386410108501168E-3</v>
      </c>
    </row>
    <row r="161" spans="4:16" x14ac:dyDescent="0.2">
      <c r="D161" s="100">
        <f t="shared" si="29"/>
        <v>0</v>
      </c>
      <c r="E161" s="100">
        <f t="shared" si="29"/>
        <v>0</v>
      </c>
      <c r="F161" s="23">
        <f t="shared" si="34"/>
        <v>0</v>
      </c>
      <c r="G161" s="23">
        <f t="shared" si="35"/>
        <v>0</v>
      </c>
      <c r="H161" s="23">
        <f t="shared" si="36"/>
        <v>0</v>
      </c>
      <c r="I161" s="23">
        <f t="shared" si="37"/>
        <v>0</v>
      </c>
      <c r="J161" s="23">
        <f t="shared" si="38"/>
        <v>0</v>
      </c>
      <c r="K161" s="23">
        <f t="shared" ca="1" si="30"/>
        <v>-3.7386410108501168E-3</v>
      </c>
      <c r="L161" s="23">
        <f t="shared" ca="1" si="39"/>
        <v>1.3977436608010383E-5</v>
      </c>
      <c r="M161" s="23">
        <f t="shared" ca="1" si="31"/>
        <v>7386.9405878164598</v>
      </c>
      <c r="N161" s="23">
        <f t="shared" ca="1" si="32"/>
        <v>62614.897043825986</v>
      </c>
      <c r="O161" s="23">
        <f t="shared" ca="1" si="33"/>
        <v>27253.836430273917</v>
      </c>
      <c r="P161">
        <f t="shared" ca="1" si="40"/>
        <v>3.7386410108501168E-3</v>
      </c>
    </row>
    <row r="162" spans="4:16" x14ac:dyDescent="0.2">
      <c r="D162" s="100">
        <f t="shared" si="29"/>
        <v>0</v>
      </c>
      <c r="E162" s="100">
        <f t="shared" si="29"/>
        <v>0</v>
      </c>
      <c r="F162" s="23">
        <f t="shared" si="34"/>
        <v>0</v>
      </c>
      <c r="G162" s="23">
        <f t="shared" si="35"/>
        <v>0</v>
      </c>
      <c r="H162" s="23">
        <f t="shared" si="36"/>
        <v>0</v>
      </c>
      <c r="I162" s="23">
        <f t="shared" si="37"/>
        <v>0</v>
      </c>
      <c r="J162" s="23">
        <f t="shared" si="38"/>
        <v>0</v>
      </c>
      <c r="K162" s="23">
        <f t="shared" ca="1" si="30"/>
        <v>-3.7386410108501168E-3</v>
      </c>
      <c r="L162" s="23">
        <f t="shared" ca="1" si="39"/>
        <v>1.3977436608010383E-5</v>
      </c>
      <c r="M162" s="23">
        <f t="shared" ca="1" si="31"/>
        <v>7386.9405878164598</v>
      </c>
      <c r="N162" s="23">
        <f t="shared" ca="1" si="32"/>
        <v>62614.897043825986</v>
      </c>
      <c r="O162" s="23">
        <f t="shared" ca="1" si="33"/>
        <v>27253.836430273917</v>
      </c>
      <c r="P162">
        <f t="shared" ca="1" si="40"/>
        <v>3.7386410108501168E-3</v>
      </c>
    </row>
    <row r="163" spans="4:16" x14ac:dyDescent="0.2">
      <c r="D163" s="100">
        <f t="shared" si="29"/>
        <v>0</v>
      </c>
      <c r="E163" s="100">
        <f t="shared" si="29"/>
        <v>0</v>
      </c>
      <c r="F163" s="23">
        <f t="shared" si="34"/>
        <v>0</v>
      </c>
      <c r="G163" s="23">
        <f t="shared" si="35"/>
        <v>0</v>
      </c>
      <c r="H163" s="23">
        <f t="shared" si="36"/>
        <v>0</v>
      </c>
      <c r="I163" s="23">
        <f t="shared" si="37"/>
        <v>0</v>
      </c>
      <c r="J163" s="23">
        <f t="shared" si="38"/>
        <v>0</v>
      </c>
      <c r="K163" s="23">
        <f t="shared" ca="1" si="30"/>
        <v>-3.7386410108501168E-3</v>
      </c>
      <c r="L163" s="23">
        <f t="shared" ca="1" si="39"/>
        <v>1.3977436608010383E-5</v>
      </c>
      <c r="M163" s="23">
        <f t="shared" ca="1" si="31"/>
        <v>7386.9405878164598</v>
      </c>
      <c r="N163" s="23">
        <f t="shared" ca="1" si="32"/>
        <v>62614.897043825986</v>
      </c>
      <c r="O163" s="23">
        <f t="shared" ca="1" si="33"/>
        <v>27253.836430273917</v>
      </c>
      <c r="P163">
        <f t="shared" ca="1" si="40"/>
        <v>3.7386410108501168E-3</v>
      </c>
    </row>
    <row r="164" spans="4:16" x14ac:dyDescent="0.2">
      <c r="D164" s="100">
        <f t="shared" si="29"/>
        <v>0</v>
      </c>
      <c r="E164" s="100">
        <f t="shared" si="29"/>
        <v>0</v>
      </c>
      <c r="F164" s="23">
        <f t="shared" si="34"/>
        <v>0</v>
      </c>
      <c r="G164" s="23">
        <f t="shared" si="35"/>
        <v>0</v>
      </c>
      <c r="H164" s="23">
        <f t="shared" si="36"/>
        <v>0</v>
      </c>
      <c r="I164" s="23">
        <f t="shared" si="37"/>
        <v>0</v>
      </c>
      <c r="J164" s="23">
        <f t="shared" si="38"/>
        <v>0</v>
      </c>
      <c r="K164" s="23">
        <f t="shared" ca="1" si="30"/>
        <v>-3.7386410108501168E-3</v>
      </c>
      <c r="L164" s="23">
        <f t="shared" ca="1" si="39"/>
        <v>1.3977436608010383E-5</v>
      </c>
      <c r="M164" s="23">
        <f t="shared" ca="1" si="31"/>
        <v>7386.9405878164598</v>
      </c>
      <c r="N164" s="23">
        <f t="shared" ca="1" si="32"/>
        <v>62614.897043825986</v>
      </c>
      <c r="O164" s="23">
        <f t="shared" ca="1" si="33"/>
        <v>27253.836430273917</v>
      </c>
      <c r="P164">
        <f t="shared" ca="1" si="40"/>
        <v>3.7386410108501168E-3</v>
      </c>
    </row>
    <row r="165" spans="4:16" x14ac:dyDescent="0.2">
      <c r="D165" s="100">
        <f t="shared" si="29"/>
        <v>0</v>
      </c>
      <c r="E165" s="100">
        <f t="shared" si="29"/>
        <v>0</v>
      </c>
      <c r="F165" s="23">
        <f t="shared" si="34"/>
        <v>0</v>
      </c>
      <c r="G165" s="23">
        <f t="shared" si="35"/>
        <v>0</v>
      </c>
      <c r="H165" s="23">
        <f t="shared" si="36"/>
        <v>0</v>
      </c>
      <c r="I165" s="23">
        <f t="shared" si="37"/>
        <v>0</v>
      </c>
      <c r="J165" s="23">
        <f t="shared" si="38"/>
        <v>0</v>
      </c>
      <c r="K165" s="23">
        <f t="shared" ca="1" si="30"/>
        <v>-3.7386410108501168E-3</v>
      </c>
      <c r="L165" s="23">
        <f t="shared" ca="1" si="39"/>
        <v>1.3977436608010383E-5</v>
      </c>
      <c r="M165" s="23">
        <f t="shared" ca="1" si="31"/>
        <v>7386.9405878164598</v>
      </c>
      <c r="N165" s="23">
        <f t="shared" ca="1" si="32"/>
        <v>62614.897043825986</v>
      </c>
      <c r="O165" s="23">
        <f t="shared" ca="1" si="33"/>
        <v>27253.836430273917</v>
      </c>
      <c r="P165">
        <f t="shared" ca="1" si="40"/>
        <v>3.7386410108501168E-3</v>
      </c>
    </row>
    <row r="166" spans="4:16" x14ac:dyDescent="0.2">
      <c r="D166" s="100">
        <f t="shared" si="29"/>
        <v>0</v>
      </c>
      <c r="E166" s="100">
        <f t="shared" si="29"/>
        <v>0</v>
      </c>
      <c r="F166" s="23">
        <f t="shared" si="34"/>
        <v>0</v>
      </c>
      <c r="G166" s="23">
        <f t="shared" si="35"/>
        <v>0</v>
      </c>
      <c r="H166" s="23">
        <f t="shared" si="36"/>
        <v>0</v>
      </c>
      <c r="I166" s="23">
        <f t="shared" si="37"/>
        <v>0</v>
      </c>
      <c r="J166" s="23">
        <f t="shared" si="38"/>
        <v>0</v>
      </c>
      <c r="K166" s="23">
        <f t="shared" ca="1" si="30"/>
        <v>-3.7386410108501168E-3</v>
      </c>
      <c r="L166" s="23">
        <f t="shared" ca="1" si="39"/>
        <v>1.3977436608010383E-5</v>
      </c>
      <c r="M166" s="23">
        <f t="shared" ca="1" si="31"/>
        <v>7386.9405878164598</v>
      </c>
      <c r="N166" s="23">
        <f t="shared" ca="1" si="32"/>
        <v>62614.897043825986</v>
      </c>
      <c r="O166" s="23">
        <f t="shared" ca="1" si="33"/>
        <v>27253.836430273917</v>
      </c>
      <c r="P166">
        <f t="shared" ca="1" si="40"/>
        <v>3.7386410108501168E-3</v>
      </c>
    </row>
    <row r="167" spans="4:16" x14ac:dyDescent="0.2">
      <c r="D167" s="100">
        <f t="shared" si="29"/>
        <v>0</v>
      </c>
      <c r="E167" s="100">
        <f t="shared" si="29"/>
        <v>0</v>
      </c>
      <c r="F167" s="23">
        <f t="shared" si="34"/>
        <v>0</v>
      </c>
      <c r="G167" s="23">
        <f t="shared" si="35"/>
        <v>0</v>
      </c>
      <c r="H167" s="23">
        <f t="shared" si="36"/>
        <v>0</v>
      </c>
      <c r="I167" s="23">
        <f t="shared" si="37"/>
        <v>0</v>
      </c>
      <c r="J167" s="23">
        <f t="shared" si="38"/>
        <v>0</v>
      </c>
      <c r="K167" s="23">
        <f t="shared" ca="1" si="30"/>
        <v>-3.7386410108501168E-3</v>
      </c>
      <c r="L167" s="23">
        <f t="shared" ca="1" si="39"/>
        <v>1.3977436608010383E-5</v>
      </c>
      <c r="M167" s="23">
        <f t="shared" ca="1" si="31"/>
        <v>7386.9405878164598</v>
      </c>
      <c r="N167" s="23">
        <f t="shared" ca="1" si="32"/>
        <v>62614.897043825986</v>
      </c>
      <c r="O167" s="23">
        <f t="shared" ca="1" si="33"/>
        <v>27253.836430273917</v>
      </c>
      <c r="P167">
        <f t="shared" ca="1" si="40"/>
        <v>3.7386410108501168E-3</v>
      </c>
    </row>
    <row r="168" spans="4:16" x14ac:dyDescent="0.2">
      <c r="D168" s="100">
        <f t="shared" si="29"/>
        <v>0</v>
      </c>
      <c r="E168" s="100">
        <f t="shared" si="29"/>
        <v>0</v>
      </c>
      <c r="F168" s="23">
        <f t="shared" si="34"/>
        <v>0</v>
      </c>
      <c r="G168" s="23">
        <f t="shared" si="35"/>
        <v>0</v>
      </c>
      <c r="H168" s="23">
        <f t="shared" si="36"/>
        <v>0</v>
      </c>
      <c r="I168" s="23">
        <f t="shared" si="37"/>
        <v>0</v>
      </c>
      <c r="J168" s="23">
        <f t="shared" si="38"/>
        <v>0</v>
      </c>
      <c r="K168" s="23">
        <f t="shared" ca="1" si="30"/>
        <v>-3.7386410108501168E-3</v>
      </c>
      <c r="L168" s="23">
        <f t="shared" ca="1" si="39"/>
        <v>1.3977436608010383E-5</v>
      </c>
      <c r="M168" s="23">
        <f t="shared" ca="1" si="31"/>
        <v>7386.9405878164598</v>
      </c>
      <c r="N168" s="23">
        <f t="shared" ca="1" si="32"/>
        <v>62614.897043825986</v>
      </c>
      <c r="O168" s="23">
        <f t="shared" ca="1" si="33"/>
        <v>27253.836430273917</v>
      </c>
      <c r="P168">
        <f t="shared" ca="1" si="40"/>
        <v>3.7386410108501168E-3</v>
      </c>
    </row>
    <row r="169" spans="4:16" x14ac:dyDescent="0.2">
      <c r="D169" s="100">
        <f t="shared" si="29"/>
        <v>0</v>
      </c>
      <c r="E169" s="100">
        <f t="shared" si="29"/>
        <v>0</v>
      </c>
      <c r="F169" s="23">
        <f t="shared" si="34"/>
        <v>0</v>
      </c>
      <c r="G169" s="23">
        <f t="shared" si="35"/>
        <v>0</v>
      </c>
      <c r="H169" s="23">
        <f t="shared" si="36"/>
        <v>0</v>
      </c>
      <c r="I169" s="23">
        <f t="shared" si="37"/>
        <v>0</v>
      </c>
      <c r="J169" s="23">
        <f t="shared" si="38"/>
        <v>0</v>
      </c>
      <c r="K169" s="23">
        <f t="shared" ca="1" si="30"/>
        <v>-3.7386410108501168E-3</v>
      </c>
      <c r="L169" s="23">
        <f t="shared" ca="1" si="39"/>
        <v>1.3977436608010383E-5</v>
      </c>
      <c r="M169" s="23">
        <f t="shared" ca="1" si="31"/>
        <v>7386.9405878164598</v>
      </c>
      <c r="N169" s="23">
        <f t="shared" ca="1" si="32"/>
        <v>62614.897043825986</v>
      </c>
      <c r="O169" s="23">
        <f t="shared" ca="1" si="33"/>
        <v>27253.836430273917</v>
      </c>
      <c r="P169">
        <f t="shared" ca="1" si="40"/>
        <v>3.7386410108501168E-3</v>
      </c>
    </row>
    <row r="170" spans="4:16" x14ac:dyDescent="0.2">
      <c r="D170" s="100">
        <f t="shared" si="29"/>
        <v>0</v>
      </c>
      <c r="E170" s="100">
        <f t="shared" si="29"/>
        <v>0</v>
      </c>
      <c r="F170" s="23">
        <f t="shared" si="34"/>
        <v>0</v>
      </c>
      <c r="G170" s="23">
        <f t="shared" si="35"/>
        <v>0</v>
      </c>
      <c r="H170" s="23">
        <f t="shared" si="36"/>
        <v>0</v>
      </c>
      <c r="I170" s="23">
        <f t="shared" si="37"/>
        <v>0</v>
      </c>
      <c r="J170" s="23">
        <f t="shared" si="38"/>
        <v>0</v>
      </c>
      <c r="K170" s="23">
        <f t="shared" ca="1" si="30"/>
        <v>-3.7386410108501168E-3</v>
      </c>
      <c r="L170" s="23">
        <f t="shared" ca="1" si="39"/>
        <v>1.3977436608010383E-5</v>
      </c>
      <c r="M170" s="23">
        <f t="shared" ca="1" si="31"/>
        <v>7386.9405878164598</v>
      </c>
      <c r="N170" s="23">
        <f t="shared" ca="1" si="32"/>
        <v>62614.897043825986</v>
      </c>
      <c r="O170" s="23">
        <f t="shared" ca="1" si="33"/>
        <v>27253.836430273917</v>
      </c>
      <c r="P170">
        <f t="shared" ca="1" si="40"/>
        <v>3.7386410108501168E-3</v>
      </c>
    </row>
    <row r="171" spans="4:16" x14ac:dyDescent="0.2">
      <c r="D171" s="100">
        <f t="shared" si="29"/>
        <v>0</v>
      </c>
      <c r="E171" s="100">
        <f t="shared" si="29"/>
        <v>0</v>
      </c>
      <c r="F171" s="23">
        <f t="shared" si="34"/>
        <v>0</v>
      </c>
      <c r="G171" s="23">
        <f t="shared" si="35"/>
        <v>0</v>
      </c>
      <c r="H171" s="23">
        <f t="shared" si="36"/>
        <v>0</v>
      </c>
      <c r="I171" s="23">
        <f t="shared" si="37"/>
        <v>0</v>
      </c>
      <c r="J171" s="23">
        <f t="shared" si="38"/>
        <v>0</v>
      </c>
      <c r="K171" s="23">
        <f t="shared" ca="1" si="30"/>
        <v>-3.7386410108501168E-3</v>
      </c>
      <c r="L171" s="23">
        <f t="shared" ca="1" si="39"/>
        <v>1.3977436608010383E-5</v>
      </c>
      <c r="M171" s="23">
        <f t="shared" ca="1" si="31"/>
        <v>7386.9405878164598</v>
      </c>
      <c r="N171" s="23">
        <f t="shared" ca="1" si="32"/>
        <v>62614.897043825986</v>
      </c>
      <c r="O171" s="23">
        <f t="shared" ca="1" si="33"/>
        <v>27253.836430273917</v>
      </c>
      <c r="P171">
        <f t="shared" ca="1" si="40"/>
        <v>3.7386410108501168E-3</v>
      </c>
    </row>
    <row r="172" spans="4:16" x14ac:dyDescent="0.2">
      <c r="D172" s="100">
        <f t="shared" si="29"/>
        <v>0</v>
      </c>
      <c r="E172" s="100">
        <f t="shared" si="29"/>
        <v>0</v>
      </c>
      <c r="F172" s="23">
        <f t="shared" si="34"/>
        <v>0</v>
      </c>
      <c r="G172" s="23">
        <f t="shared" si="35"/>
        <v>0</v>
      </c>
      <c r="H172" s="23">
        <f t="shared" si="36"/>
        <v>0</v>
      </c>
      <c r="I172" s="23">
        <f t="shared" si="37"/>
        <v>0</v>
      </c>
      <c r="J172" s="23">
        <f t="shared" si="38"/>
        <v>0</v>
      </c>
      <c r="K172" s="23">
        <f t="shared" ca="1" si="30"/>
        <v>-3.7386410108501168E-3</v>
      </c>
      <c r="L172" s="23">
        <f t="shared" ca="1" si="39"/>
        <v>1.3977436608010383E-5</v>
      </c>
      <c r="M172" s="23">
        <f t="shared" ca="1" si="31"/>
        <v>7386.9405878164598</v>
      </c>
      <c r="N172" s="23">
        <f t="shared" ca="1" si="32"/>
        <v>62614.897043825986</v>
      </c>
      <c r="O172" s="23">
        <f t="shared" ca="1" si="33"/>
        <v>27253.836430273917</v>
      </c>
      <c r="P172">
        <f t="shared" ca="1" si="40"/>
        <v>3.7386410108501168E-3</v>
      </c>
    </row>
    <row r="173" spans="4:16" x14ac:dyDescent="0.2">
      <c r="D173" s="100">
        <f t="shared" si="29"/>
        <v>0</v>
      </c>
      <c r="E173" s="100">
        <f t="shared" si="29"/>
        <v>0</v>
      </c>
      <c r="F173" s="23">
        <f t="shared" si="34"/>
        <v>0</v>
      </c>
      <c r="G173" s="23">
        <f t="shared" si="35"/>
        <v>0</v>
      </c>
      <c r="H173" s="23">
        <f t="shared" si="36"/>
        <v>0</v>
      </c>
      <c r="I173" s="23">
        <f t="shared" si="37"/>
        <v>0</v>
      </c>
      <c r="J173" s="23">
        <f t="shared" si="38"/>
        <v>0</v>
      </c>
      <c r="K173" s="23">
        <f t="shared" ca="1" si="30"/>
        <v>-3.7386410108501168E-3</v>
      </c>
      <c r="L173" s="23">
        <f t="shared" ca="1" si="39"/>
        <v>1.3977436608010383E-5</v>
      </c>
      <c r="M173" s="23">
        <f t="shared" ca="1" si="31"/>
        <v>7386.9405878164598</v>
      </c>
      <c r="N173" s="23">
        <f t="shared" ca="1" si="32"/>
        <v>62614.897043825986</v>
      </c>
      <c r="O173" s="23">
        <f t="shared" ca="1" si="33"/>
        <v>27253.836430273917</v>
      </c>
      <c r="P173">
        <f t="shared" ca="1" si="40"/>
        <v>3.7386410108501168E-3</v>
      </c>
    </row>
    <row r="174" spans="4:16" x14ac:dyDescent="0.2">
      <c r="D174" s="100">
        <f t="shared" si="29"/>
        <v>0</v>
      </c>
      <c r="E174" s="100">
        <f t="shared" si="29"/>
        <v>0</v>
      </c>
      <c r="F174" s="23">
        <f t="shared" si="34"/>
        <v>0</v>
      </c>
      <c r="G174" s="23">
        <f t="shared" si="35"/>
        <v>0</v>
      </c>
      <c r="H174" s="23">
        <f t="shared" si="36"/>
        <v>0</v>
      </c>
      <c r="I174" s="23">
        <f t="shared" si="37"/>
        <v>0</v>
      </c>
      <c r="J174" s="23">
        <f t="shared" si="38"/>
        <v>0</v>
      </c>
      <c r="K174" s="23">
        <f t="shared" ca="1" si="30"/>
        <v>-3.7386410108501168E-3</v>
      </c>
      <c r="L174" s="23">
        <f t="shared" ca="1" si="39"/>
        <v>1.3977436608010383E-5</v>
      </c>
      <c r="M174" s="23">
        <f t="shared" ca="1" si="31"/>
        <v>7386.9405878164598</v>
      </c>
      <c r="N174" s="23">
        <f t="shared" ca="1" si="32"/>
        <v>62614.897043825986</v>
      </c>
      <c r="O174" s="23">
        <f t="shared" ca="1" si="33"/>
        <v>27253.836430273917</v>
      </c>
      <c r="P174">
        <f t="shared" ca="1" si="40"/>
        <v>3.7386410108501168E-3</v>
      </c>
    </row>
    <row r="175" spans="4:16" x14ac:dyDescent="0.2">
      <c r="D175" s="100">
        <f t="shared" si="29"/>
        <v>0</v>
      </c>
      <c r="E175" s="100">
        <f t="shared" si="29"/>
        <v>0</v>
      </c>
      <c r="F175" s="23">
        <f t="shared" si="34"/>
        <v>0</v>
      </c>
      <c r="G175" s="23">
        <f t="shared" si="35"/>
        <v>0</v>
      </c>
      <c r="H175" s="23">
        <f t="shared" si="36"/>
        <v>0</v>
      </c>
      <c r="I175" s="23">
        <f t="shared" si="37"/>
        <v>0</v>
      </c>
      <c r="J175" s="23">
        <f t="shared" si="38"/>
        <v>0</v>
      </c>
      <c r="K175" s="23">
        <f t="shared" ca="1" si="30"/>
        <v>-3.7386410108501168E-3</v>
      </c>
      <c r="L175" s="23">
        <f t="shared" ca="1" si="39"/>
        <v>1.3977436608010383E-5</v>
      </c>
      <c r="M175" s="23">
        <f t="shared" ca="1" si="31"/>
        <v>7386.9405878164598</v>
      </c>
      <c r="N175" s="23">
        <f t="shared" ca="1" si="32"/>
        <v>62614.897043825986</v>
      </c>
      <c r="O175" s="23">
        <f t="shared" ca="1" si="33"/>
        <v>27253.836430273917</v>
      </c>
      <c r="P175">
        <f t="shared" ca="1" si="40"/>
        <v>3.7386410108501168E-3</v>
      </c>
    </row>
    <row r="176" spans="4:16" x14ac:dyDescent="0.2">
      <c r="D176" s="100">
        <f t="shared" si="29"/>
        <v>0</v>
      </c>
      <c r="E176" s="100">
        <f t="shared" si="29"/>
        <v>0</v>
      </c>
      <c r="F176" s="23">
        <f t="shared" si="34"/>
        <v>0</v>
      </c>
      <c r="G176" s="23">
        <f t="shared" si="35"/>
        <v>0</v>
      </c>
      <c r="H176" s="23">
        <f t="shared" si="36"/>
        <v>0</v>
      </c>
      <c r="I176" s="23">
        <f t="shared" si="37"/>
        <v>0</v>
      </c>
      <c r="J176" s="23">
        <f t="shared" si="38"/>
        <v>0</v>
      </c>
      <c r="K176" s="23">
        <f t="shared" ca="1" si="30"/>
        <v>-3.7386410108501168E-3</v>
      </c>
      <c r="L176" s="23">
        <f t="shared" ca="1" si="39"/>
        <v>1.3977436608010383E-5</v>
      </c>
      <c r="M176" s="23">
        <f t="shared" ca="1" si="31"/>
        <v>7386.9405878164598</v>
      </c>
      <c r="N176" s="23">
        <f t="shared" ca="1" si="32"/>
        <v>62614.897043825986</v>
      </c>
      <c r="O176" s="23">
        <f t="shared" ca="1" si="33"/>
        <v>27253.836430273917</v>
      </c>
      <c r="P176">
        <f t="shared" ca="1" si="40"/>
        <v>3.7386410108501168E-3</v>
      </c>
    </row>
    <row r="177" spans="4:16" x14ac:dyDescent="0.2">
      <c r="D177" s="100">
        <f t="shared" si="29"/>
        <v>0</v>
      </c>
      <c r="E177" s="100">
        <f t="shared" si="29"/>
        <v>0</v>
      </c>
      <c r="F177" s="23">
        <f t="shared" si="34"/>
        <v>0</v>
      </c>
      <c r="G177" s="23">
        <f t="shared" si="35"/>
        <v>0</v>
      </c>
      <c r="H177" s="23">
        <f t="shared" si="36"/>
        <v>0</v>
      </c>
      <c r="I177" s="23">
        <f t="shared" si="37"/>
        <v>0</v>
      </c>
      <c r="J177" s="23">
        <f t="shared" si="38"/>
        <v>0</v>
      </c>
      <c r="K177" s="23">
        <f t="shared" ca="1" si="30"/>
        <v>-3.7386410108501168E-3</v>
      </c>
      <c r="L177" s="23">
        <f t="shared" ca="1" si="39"/>
        <v>1.3977436608010383E-5</v>
      </c>
      <c r="M177" s="23">
        <f t="shared" ca="1" si="31"/>
        <v>7386.9405878164598</v>
      </c>
      <c r="N177" s="23">
        <f t="shared" ca="1" si="32"/>
        <v>62614.897043825986</v>
      </c>
      <c r="O177" s="23">
        <f t="shared" ca="1" si="33"/>
        <v>27253.836430273917</v>
      </c>
      <c r="P177">
        <f t="shared" ca="1" si="40"/>
        <v>3.7386410108501168E-3</v>
      </c>
    </row>
    <row r="178" spans="4:16" x14ac:dyDescent="0.2">
      <c r="D178" s="100">
        <f t="shared" si="29"/>
        <v>0</v>
      </c>
      <c r="E178" s="100">
        <f t="shared" si="29"/>
        <v>0</v>
      </c>
      <c r="F178" s="23">
        <f t="shared" si="34"/>
        <v>0</v>
      </c>
      <c r="G178" s="23">
        <f t="shared" si="35"/>
        <v>0</v>
      </c>
      <c r="H178" s="23">
        <f t="shared" si="36"/>
        <v>0</v>
      </c>
      <c r="I178" s="23">
        <f t="shared" si="37"/>
        <v>0</v>
      </c>
      <c r="J178" s="23">
        <f t="shared" si="38"/>
        <v>0</v>
      </c>
      <c r="K178" s="23">
        <f t="shared" ca="1" si="30"/>
        <v>-3.7386410108501168E-3</v>
      </c>
      <c r="L178" s="23">
        <f t="shared" ca="1" si="39"/>
        <v>1.3977436608010383E-5</v>
      </c>
      <c r="M178" s="23">
        <f t="shared" ca="1" si="31"/>
        <v>7386.9405878164598</v>
      </c>
      <c r="N178" s="23">
        <f t="shared" ca="1" si="32"/>
        <v>62614.897043825986</v>
      </c>
      <c r="O178" s="23">
        <f t="shared" ca="1" si="33"/>
        <v>27253.836430273917</v>
      </c>
      <c r="P178">
        <f t="shared" ca="1" si="40"/>
        <v>3.7386410108501168E-3</v>
      </c>
    </row>
    <row r="179" spans="4:16" x14ac:dyDescent="0.2">
      <c r="D179" s="100">
        <f t="shared" si="29"/>
        <v>0</v>
      </c>
      <c r="E179" s="100">
        <f t="shared" si="29"/>
        <v>0</v>
      </c>
      <c r="F179" s="23">
        <f t="shared" si="34"/>
        <v>0</v>
      </c>
      <c r="G179" s="23">
        <f t="shared" si="35"/>
        <v>0</v>
      </c>
      <c r="H179" s="23">
        <f t="shared" si="36"/>
        <v>0</v>
      </c>
      <c r="I179" s="23">
        <f t="shared" si="37"/>
        <v>0</v>
      </c>
      <c r="J179" s="23">
        <f t="shared" si="38"/>
        <v>0</v>
      </c>
      <c r="K179" s="23">
        <f t="shared" ca="1" si="30"/>
        <v>-3.7386410108501168E-3</v>
      </c>
      <c r="L179" s="23">
        <f t="shared" ca="1" si="39"/>
        <v>1.3977436608010383E-5</v>
      </c>
      <c r="M179" s="23">
        <f t="shared" ca="1" si="31"/>
        <v>7386.9405878164598</v>
      </c>
      <c r="N179" s="23">
        <f t="shared" ca="1" si="32"/>
        <v>62614.897043825986</v>
      </c>
      <c r="O179" s="23">
        <f t="shared" ca="1" si="33"/>
        <v>27253.836430273917</v>
      </c>
      <c r="P179">
        <f t="shared" ca="1" si="40"/>
        <v>3.7386410108501168E-3</v>
      </c>
    </row>
    <row r="180" spans="4:16" x14ac:dyDescent="0.2">
      <c r="D180" s="100">
        <f t="shared" si="29"/>
        <v>0</v>
      </c>
      <c r="E180" s="100">
        <f t="shared" si="29"/>
        <v>0</v>
      </c>
      <c r="F180" s="23">
        <f t="shared" si="34"/>
        <v>0</v>
      </c>
      <c r="G180" s="23">
        <f t="shared" si="35"/>
        <v>0</v>
      </c>
      <c r="H180" s="23">
        <f t="shared" si="36"/>
        <v>0</v>
      </c>
      <c r="I180" s="23">
        <f t="shared" si="37"/>
        <v>0</v>
      </c>
      <c r="J180" s="23">
        <f t="shared" si="38"/>
        <v>0</v>
      </c>
      <c r="K180" s="23">
        <f t="shared" ca="1" si="30"/>
        <v>-3.7386410108501168E-3</v>
      </c>
      <c r="L180" s="23">
        <f t="shared" ca="1" si="39"/>
        <v>1.3977436608010383E-5</v>
      </c>
      <c r="M180" s="23">
        <f t="shared" ca="1" si="31"/>
        <v>7386.9405878164598</v>
      </c>
      <c r="N180" s="23">
        <f t="shared" ca="1" si="32"/>
        <v>62614.897043825986</v>
      </c>
      <c r="O180" s="23">
        <f t="shared" ca="1" si="33"/>
        <v>27253.836430273917</v>
      </c>
      <c r="P180">
        <f t="shared" ca="1" si="40"/>
        <v>3.7386410108501168E-3</v>
      </c>
    </row>
    <row r="181" spans="4:16" x14ac:dyDescent="0.2">
      <c r="D181" s="100">
        <f t="shared" si="29"/>
        <v>0</v>
      </c>
      <c r="E181" s="100">
        <f t="shared" si="29"/>
        <v>0</v>
      </c>
      <c r="F181" s="23">
        <f t="shared" si="34"/>
        <v>0</v>
      </c>
      <c r="G181" s="23">
        <f t="shared" si="35"/>
        <v>0</v>
      </c>
      <c r="H181" s="23">
        <f t="shared" si="36"/>
        <v>0</v>
      </c>
      <c r="I181" s="23">
        <f t="shared" si="37"/>
        <v>0</v>
      </c>
      <c r="J181" s="23">
        <f t="shared" si="38"/>
        <v>0</v>
      </c>
      <c r="K181" s="23">
        <f t="shared" ca="1" si="30"/>
        <v>-3.7386410108501168E-3</v>
      </c>
      <c r="L181" s="23">
        <f t="shared" ca="1" si="39"/>
        <v>1.3977436608010383E-5</v>
      </c>
      <c r="M181" s="23">
        <f t="shared" ca="1" si="31"/>
        <v>7386.9405878164598</v>
      </c>
      <c r="N181" s="23">
        <f t="shared" ca="1" si="32"/>
        <v>62614.897043825986</v>
      </c>
      <c r="O181" s="23">
        <f t="shared" ca="1" si="33"/>
        <v>27253.836430273917</v>
      </c>
      <c r="P181">
        <f t="shared" ca="1" si="40"/>
        <v>3.7386410108501168E-3</v>
      </c>
    </row>
    <row r="182" spans="4:16" x14ac:dyDescent="0.2">
      <c r="D182" s="100">
        <f t="shared" si="29"/>
        <v>0</v>
      </c>
      <c r="E182" s="100">
        <f t="shared" si="29"/>
        <v>0</v>
      </c>
      <c r="F182" s="23">
        <f t="shared" si="34"/>
        <v>0</v>
      </c>
      <c r="G182" s="23">
        <f t="shared" si="35"/>
        <v>0</v>
      </c>
      <c r="H182" s="23">
        <f t="shared" si="36"/>
        <v>0</v>
      </c>
      <c r="I182" s="23">
        <f t="shared" si="37"/>
        <v>0</v>
      </c>
      <c r="J182" s="23">
        <f t="shared" si="38"/>
        <v>0</v>
      </c>
      <c r="K182" s="23">
        <f t="shared" ca="1" si="30"/>
        <v>-3.7386410108501168E-3</v>
      </c>
      <c r="L182" s="23">
        <f t="shared" ca="1" si="39"/>
        <v>1.3977436608010383E-5</v>
      </c>
      <c r="M182" s="23">
        <f t="shared" ca="1" si="31"/>
        <v>7386.9405878164598</v>
      </c>
      <c r="N182" s="23">
        <f t="shared" ca="1" si="32"/>
        <v>62614.897043825986</v>
      </c>
      <c r="O182" s="23">
        <f t="shared" ca="1" si="33"/>
        <v>27253.836430273917</v>
      </c>
      <c r="P182">
        <f t="shared" ca="1" si="40"/>
        <v>3.7386410108501168E-3</v>
      </c>
    </row>
    <row r="183" spans="4:16" x14ac:dyDescent="0.2">
      <c r="D183" s="100">
        <f t="shared" si="29"/>
        <v>0</v>
      </c>
      <c r="E183" s="100">
        <f t="shared" si="29"/>
        <v>0</v>
      </c>
      <c r="F183" s="23">
        <f t="shared" si="34"/>
        <v>0</v>
      </c>
      <c r="G183" s="23">
        <f t="shared" si="35"/>
        <v>0</v>
      </c>
      <c r="H183" s="23">
        <f t="shared" si="36"/>
        <v>0</v>
      </c>
      <c r="I183" s="23">
        <f t="shared" si="37"/>
        <v>0</v>
      </c>
      <c r="J183" s="23">
        <f t="shared" si="38"/>
        <v>0</v>
      </c>
      <c r="K183" s="23">
        <f t="shared" ca="1" si="30"/>
        <v>-3.7386410108501168E-3</v>
      </c>
      <c r="L183" s="23">
        <f t="shared" ca="1" si="39"/>
        <v>1.3977436608010383E-5</v>
      </c>
      <c r="M183" s="23">
        <f t="shared" ca="1" si="31"/>
        <v>7386.9405878164598</v>
      </c>
      <c r="N183" s="23">
        <f t="shared" ca="1" si="32"/>
        <v>62614.897043825986</v>
      </c>
      <c r="O183" s="23">
        <f t="shared" ca="1" si="33"/>
        <v>27253.836430273917</v>
      </c>
      <c r="P183">
        <f t="shared" ca="1" si="40"/>
        <v>3.7386410108501168E-3</v>
      </c>
    </row>
    <row r="184" spans="4:16" x14ac:dyDescent="0.2">
      <c r="D184" s="100">
        <f t="shared" si="29"/>
        <v>0</v>
      </c>
      <c r="E184" s="100">
        <f t="shared" si="29"/>
        <v>0</v>
      </c>
      <c r="F184" s="23">
        <f t="shared" si="34"/>
        <v>0</v>
      </c>
      <c r="G184" s="23">
        <f t="shared" si="35"/>
        <v>0</v>
      </c>
      <c r="H184" s="23">
        <f t="shared" si="36"/>
        <v>0</v>
      </c>
      <c r="I184" s="23">
        <f t="shared" si="37"/>
        <v>0</v>
      </c>
      <c r="J184" s="23">
        <f t="shared" si="38"/>
        <v>0</v>
      </c>
      <c r="K184" s="23">
        <f t="shared" ca="1" si="30"/>
        <v>-3.7386410108501168E-3</v>
      </c>
      <c r="L184" s="23">
        <f t="shared" ca="1" si="39"/>
        <v>1.3977436608010383E-5</v>
      </c>
      <c r="M184" s="23">
        <f t="shared" ca="1" si="31"/>
        <v>7386.9405878164598</v>
      </c>
      <c r="N184" s="23">
        <f t="shared" ca="1" si="32"/>
        <v>62614.897043825986</v>
      </c>
      <c r="O184" s="23">
        <f t="shared" ca="1" si="33"/>
        <v>27253.836430273917</v>
      </c>
      <c r="P184">
        <f t="shared" ca="1" si="40"/>
        <v>3.7386410108501168E-3</v>
      </c>
    </row>
    <row r="185" spans="4:16" x14ac:dyDescent="0.2">
      <c r="D185" s="100">
        <f t="shared" si="29"/>
        <v>0</v>
      </c>
      <c r="E185" s="100">
        <f t="shared" si="29"/>
        <v>0</v>
      </c>
      <c r="F185" s="23">
        <f t="shared" si="34"/>
        <v>0</v>
      </c>
      <c r="G185" s="23">
        <f t="shared" si="35"/>
        <v>0</v>
      </c>
      <c r="H185" s="23">
        <f t="shared" si="36"/>
        <v>0</v>
      </c>
      <c r="I185" s="23">
        <f t="shared" si="37"/>
        <v>0</v>
      </c>
      <c r="J185" s="23">
        <f t="shared" si="38"/>
        <v>0</v>
      </c>
      <c r="K185" s="23">
        <f t="shared" ca="1" si="30"/>
        <v>-3.7386410108501168E-3</v>
      </c>
      <c r="L185" s="23">
        <f t="shared" ca="1" si="39"/>
        <v>1.3977436608010383E-5</v>
      </c>
      <c r="M185" s="23">
        <f t="shared" ca="1" si="31"/>
        <v>7386.9405878164598</v>
      </c>
      <c r="N185" s="23">
        <f t="shared" ca="1" si="32"/>
        <v>62614.897043825986</v>
      </c>
      <c r="O185" s="23">
        <f t="shared" ca="1" si="33"/>
        <v>27253.836430273917</v>
      </c>
      <c r="P185">
        <f t="shared" ca="1" si="40"/>
        <v>3.7386410108501168E-3</v>
      </c>
    </row>
    <row r="186" spans="4:16" x14ac:dyDescent="0.2">
      <c r="D186" s="100">
        <f t="shared" si="29"/>
        <v>0</v>
      </c>
      <c r="E186" s="100">
        <f t="shared" si="29"/>
        <v>0</v>
      </c>
      <c r="F186" s="23">
        <f t="shared" si="34"/>
        <v>0</v>
      </c>
      <c r="G186" s="23">
        <f t="shared" si="35"/>
        <v>0</v>
      </c>
      <c r="H186" s="23">
        <f t="shared" si="36"/>
        <v>0</v>
      </c>
      <c r="I186" s="23">
        <f t="shared" si="37"/>
        <v>0</v>
      </c>
      <c r="J186" s="23">
        <f t="shared" si="38"/>
        <v>0</v>
      </c>
      <c r="K186" s="23">
        <f t="shared" ca="1" si="30"/>
        <v>-3.7386410108501168E-3</v>
      </c>
      <c r="L186" s="23">
        <f t="shared" ca="1" si="39"/>
        <v>1.3977436608010383E-5</v>
      </c>
      <c r="M186" s="23">
        <f t="shared" ca="1" si="31"/>
        <v>7386.9405878164598</v>
      </c>
      <c r="N186" s="23">
        <f t="shared" ca="1" si="32"/>
        <v>62614.897043825986</v>
      </c>
      <c r="O186" s="23">
        <f t="shared" ca="1" si="33"/>
        <v>27253.836430273917</v>
      </c>
      <c r="P186">
        <f t="shared" ca="1" si="40"/>
        <v>3.7386410108501168E-3</v>
      </c>
    </row>
    <row r="187" spans="4:16" x14ac:dyDescent="0.2">
      <c r="D187" s="100">
        <f t="shared" si="29"/>
        <v>0</v>
      </c>
      <c r="E187" s="100">
        <f t="shared" si="29"/>
        <v>0</v>
      </c>
      <c r="F187" s="23">
        <f t="shared" si="34"/>
        <v>0</v>
      </c>
      <c r="G187" s="23">
        <f t="shared" si="35"/>
        <v>0</v>
      </c>
      <c r="H187" s="23">
        <f t="shared" si="36"/>
        <v>0</v>
      </c>
      <c r="I187" s="23">
        <f t="shared" si="37"/>
        <v>0</v>
      </c>
      <c r="J187" s="23">
        <f t="shared" si="38"/>
        <v>0</v>
      </c>
      <c r="K187" s="23">
        <f t="shared" ca="1" si="30"/>
        <v>-3.7386410108501168E-3</v>
      </c>
      <c r="L187" s="23">
        <f t="shared" ca="1" si="39"/>
        <v>1.3977436608010383E-5</v>
      </c>
      <c r="M187" s="23">
        <f t="shared" ca="1" si="31"/>
        <v>7386.9405878164598</v>
      </c>
      <c r="N187" s="23">
        <f t="shared" ca="1" si="32"/>
        <v>62614.897043825986</v>
      </c>
      <c r="O187" s="23">
        <f t="shared" ca="1" si="33"/>
        <v>27253.836430273917</v>
      </c>
      <c r="P187">
        <f t="shared" ca="1" si="40"/>
        <v>3.7386410108501168E-3</v>
      </c>
    </row>
    <row r="188" spans="4:16" x14ac:dyDescent="0.2">
      <c r="D188" s="100">
        <f t="shared" si="29"/>
        <v>0</v>
      </c>
      <c r="E188" s="100">
        <f t="shared" si="29"/>
        <v>0</v>
      </c>
      <c r="F188" s="23">
        <f t="shared" si="34"/>
        <v>0</v>
      </c>
      <c r="G188" s="23">
        <f t="shared" si="35"/>
        <v>0</v>
      </c>
      <c r="H188" s="23">
        <f t="shared" si="36"/>
        <v>0</v>
      </c>
      <c r="I188" s="23">
        <f t="shared" si="37"/>
        <v>0</v>
      </c>
      <c r="J188" s="23">
        <f t="shared" si="38"/>
        <v>0</v>
      </c>
      <c r="K188" s="23">
        <f t="shared" ca="1" si="30"/>
        <v>-3.7386410108501168E-3</v>
      </c>
      <c r="L188" s="23">
        <f t="shared" ca="1" si="39"/>
        <v>1.3977436608010383E-5</v>
      </c>
      <c r="M188" s="23">
        <f t="shared" ca="1" si="31"/>
        <v>7386.9405878164598</v>
      </c>
      <c r="N188" s="23">
        <f t="shared" ca="1" si="32"/>
        <v>62614.897043825986</v>
      </c>
      <c r="O188" s="23">
        <f t="shared" ca="1" si="33"/>
        <v>27253.836430273917</v>
      </c>
      <c r="P188">
        <f t="shared" ca="1" si="40"/>
        <v>3.7386410108501168E-3</v>
      </c>
    </row>
    <row r="189" spans="4:16" x14ac:dyDescent="0.2">
      <c r="D189" s="100">
        <f t="shared" si="29"/>
        <v>0</v>
      </c>
      <c r="E189" s="100">
        <f t="shared" si="29"/>
        <v>0</v>
      </c>
      <c r="F189" s="23">
        <f t="shared" si="34"/>
        <v>0</v>
      </c>
      <c r="G189" s="23">
        <f t="shared" si="35"/>
        <v>0</v>
      </c>
      <c r="H189" s="23">
        <f t="shared" si="36"/>
        <v>0</v>
      </c>
      <c r="I189" s="23">
        <f t="shared" si="37"/>
        <v>0</v>
      </c>
      <c r="J189" s="23">
        <f t="shared" si="38"/>
        <v>0</v>
      </c>
      <c r="K189" s="23">
        <f t="shared" ca="1" si="30"/>
        <v>-3.7386410108501168E-3</v>
      </c>
      <c r="L189" s="23">
        <f t="shared" ca="1" si="39"/>
        <v>1.3977436608010383E-5</v>
      </c>
      <c r="M189" s="23">
        <f t="shared" ca="1" si="31"/>
        <v>7386.9405878164598</v>
      </c>
      <c r="N189" s="23">
        <f t="shared" ca="1" si="32"/>
        <v>62614.897043825986</v>
      </c>
      <c r="O189" s="23">
        <f t="shared" ca="1" si="33"/>
        <v>27253.836430273917</v>
      </c>
      <c r="P189">
        <f t="shared" ca="1" si="40"/>
        <v>3.7386410108501168E-3</v>
      </c>
    </row>
    <row r="190" spans="4:16" x14ac:dyDescent="0.2">
      <c r="D190" s="100">
        <f t="shared" si="29"/>
        <v>0</v>
      </c>
      <c r="E190" s="100">
        <f t="shared" si="29"/>
        <v>0</v>
      </c>
      <c r="F190" s="23">
        <f t="shared" si="34"/>
        <v>0</v>
      </c>
      <c r="G190" s="23">
        <f t="shared" si="35"/>
        <v>0</v>
      </c>
      <c r="H190" s="23">
        <f t="shared" si="36"/>
        <v>0</v>
      </c>
      <c r="I190" s="23">
        <f t="shared" si="37"/>
        <v>0</v>
      </c>
      <c r="J190" s="23">
        <f t="shared" si="38"/>
        <v>0</v>
      </c>
      <c r="K190" s="23">
        <f t="shared" ca="1" si="30"/>
        <v>-3.7386410108501168E-3</v>
      </c>
      <c r="L190" s="23">
        <f t="shared" ca="1" si="39"/>
        <v>1.3977436608010383E-5</v>
      </c>
      <c r="M190" s="23">
        <f t="shared" ca="1" si="31"/>
        <v>7386.9405878164598</v>
      </c>
      <c r="N190" s="23">
        <f t="shared" ca="1" si="32"/>
        <v>62614.897043825986</v>
      </c>
      <c r="O190" s="23">
        <f t="shared" ca="1" si="33"/>
        <v>27253.836430273917</v>
      </c>
      <c r="P190">
        <f t="shared" ca="1" si="40"/>
        <v>3.7386410108501168E-3</v>
      </c>
    </row>
    <row r="191" spans="4:16" x14ac:dyDescent="0.2">
      <c r="D191" s="100">
        <f t="shared" si="29"/>
        <v>0</v>
      </c>
      <c r="E191" s="100">
        <f t="shared" si="29"/>
        <v>0</v>
      </c>
      <c r="F191" s="23">
        <f t="shared" si="34"/>
        <v>0</v>
      </c>
      <c r="G191" s="23">
        <f t="shared" si="35"/>
        <v>0</v>
      </c>
      <c r="H191" s="23">
        <f t="shared" si="36"/>
        <v>0</v>
      </c>
      <c r="I191" s="23">
        <f t="shared" si="37"/>
        <v>0</v>
      </c>
      <c r="J191" s="23">
        <f t="shared" si="38"/>
        <v>0</v>
      </c>
      <c r="K191" s="23">
        <f t="shared" ca="1" si="30"/>
        <v>-3.7386410108501168E-3</v>
      </c>
      <c r="L191" s="23">
        <f t="shared" ca="1" si="39"/>
        <v>1.3977436608010383E-5</v>
      </c>
      <c r="M191" s="23">
        <f t="shared" ca="1" si="31"/>
        <v>7386.9405878164598</v>
      </c>
      <c r="N191" s="23">
        <f t="shared" ca="1" si="32"/>
        <v>62614.897043825986</v>
      </c>
      <c r="O191" s="23">
        <f t="shared" ca="1" si="33"/>
        <v>27253.836430273917</v>
      </c>
      <c r="P191">
        <f t="shared" ca="1" si="40"/>
        <v>3.7386410108501168E-3</v>
      </c>
    </row>
    <row r="192" spans="4:16" x14ac:dyDescent="0.2">
      <c r="D192" s="100">
        <f t="shared" si="29"/>
        <v>0</v>
      </c>
      <c r="E192" s="100">
        <f t="shared" si="29"/>
        <v>0</v>
      </c>
      <c r="F192" s="23">
        <f t="shared" si="34"/>
        <v>0</v>
      </c>
      <c r="G192" s="23">
        <f t="shared" si="35"/>
        <v>0</v>
      </c>
      <c r="H192" s="23">
        <f t="shared" si="36"/>
        <v>0</v>
      </c>
      <c r="I192" s="23">
        <f t="shared" si="37"/>
        <v>0</v>
      </c>
      <c r="J192" s="23">
        <f t="shared" si="38"/>
        <v>0</v>
      </c>
      <c r="K192" s="23">
        <f t="shared" ca="1" si="30"/>
        <v>-3.7386410108501168E-3</v>
      </c>
      <c r="L192" s="23">
        <f t="shared" ca="1" si="39"/>
        <v>1.3977436608010383E-5</v>
      </c>
      <c r="M192" s="23">
        <f t="shared" ca="1" si="31"/>
        <v>7386.9405878164598</v>
      </c>
      <c r="N192" s="23">
        <f t="shared" ca="1" si="32"/>
        <v>62614.897043825986</v>
      </c>
      <c r="O192" s="23">
        <f t="shared" ca="1" si="33"/>
        <v>27253.836430273917</v>
      </c>
      <c r="P192">
        <f t="shared" ca="1" si="40"/>
        <v>3.7386410108501168E-3</v>
      </c>
    </row>
    <row r="193" spans="4:16" x14ac:dyDescent="0.2">
      <c r="D193" s="100">
        <f t="shared" si="29"/>
        <v>0</v>
      </c>
      <c r="E193" s="100">
        <f t="shared" si="29"/>
        <v>0</v>
      </c>
      <c r="F193" s="23">
        <f t="shared" si="34"/>
        <v>0</v>
      </c>
      <c r="G193" s="23">
        <f t="shared" si="35"/>
        <v>0</v>
      </c>
      <c r="H193" s="23">
        <f t="shared" si="36"/>
        <v>0</v>
      </c>
      <c r="I193" s="23">
        <f t="shared" si="37"/>
        <v>0</v>
      </c>
      <c r="J193" s="23">
        <f t="shared" si="38"/>
        <v>0</v>
      </c>
      <c r="K193" s="23">
        <f t="shared" ca="1" si="30"/>
        <v>-3.7386410108501168E-3</v>
      </c>
      <c r="L193" s="23">
        <f t="shared" ca="1" si="39"/>
        <v>1.3977436608010383E-5</v>
      </c>
      <c r="M193" s="23">
        <f t="shared" ca="1" si="31"/>
        <v>7386.9405878164598</v>
      </c>
      <c r="N193" s="23">
        <f t="shared" ca="1" si="32"/>
        <v>62614.897043825986</v>
      </c>
      <c r="O193" s="23">
        <f t="shared" ca="1" si="33"/>
        <v>27253.836430273917</v>
      </c>
      <c r="P193">
        <f t="shared" ca="1" si="40"/>
        <v>3.7386410108501168E-3</v>
      </c>
    </row>
    <row r="194" spans="4:16" x14ac:dyDescent="0.2">
      <c r="D194" s="100">
        <f t="shared" si="29"/>
        <v>0</v>
      </c>
      <c r="E194" s="100">
        <f t="shared" si="29"/>
        <v>0</v>
      </c>
      <c r="F194" s="23">
        <f t="shared" si="34"/>
        <v>0</v>
      </c>
      <c r="G194" s="23">
        <f t="shared" si="35"/>
        <v>0</v>
      </c>
      <c r="H194" s="23">
        <f t="shared" si="36"/>
        <v>0</v>
      </c>
      <c r="I194" s="23">
        <f t="shared" si="37"/>
        <v>0</v>
      </c>
      <c r="J194" s="23">
        <f t="shared" si="38"/>
        <v>0</v>
      </c>
      <c r="K194" s="23">
        <f t="shared" ca="1" si="30"/>
        <v>-3.7386410108501168E-3</v>
      </c>
      <c r="L194" s="23">
        <f t="shared" ca="1" si="39"/>
        <v>1.3977436608010383E-5</v>
      </c>
      <c r="M194" s="23">
        <f t="shared" ca="1" si="31"/>
        <v>7386.9405878164598</v>
      </c>
      <c r="N194" s="23">
        <f t="shared" ca="1" si="32"/>
        <v>62614.897043825986</v>
      </c>
      <c r="O194" s="23">
        <f t="shared" ca="1" si="33"/>
        <v>27253.836430273917</v>
      </c>
      <c r="P194">
        <f t="shared" ca="1" si="40"/>
        <v>3.7386410108501168E-3</v>
      </c>
    </row>
    <row r="195" spans="4:16" x14ac:dyDescent="0.2">
      <c r="D195" s="100">
        <f t="shared" si="29"/>
        <v>0</v>
      </c>
      <c r="E195" s="100">
        <f t="shared" si="29"/>
        <v>0</v>
      </c>
      <c r="F195" s="23">
        <f t="shared" si="34"/>
        <v>0</v>
      </c>
      <c r="G195" s="23">
        <f t="shared" si="35"/>
        <v>0</v>
      </c>
      <c r="H195" s="23">
        <f t="shared" si="36"/>
        <v>0</v>
      </c>
      <c r="I195" s="23">
        <f t="shared" si="37"/>
        <v>0</v>
      </c>
      <c r="J195" s="23">
        <f t="shared" si="38"/>
        <v>0</v>
      </c>
      <c r="K195" s="23">
        <f t="shared" ca="1" si="30"/>
        <v>-3.7386410108501168E-3</v>
      </c>
      <c r="L195" s="23">
        <f t="shared" ca="1" si="39"/>
        <v>1.3977436608010383E-5</v>
      </c>
      <c r="M195" s="23">
        <f t="shared" ca="1" si="31"/>
        <v>7386.9405878164598</v>
      </c>
      <c r="N195" s="23">
        <f t="shared" ca="1" si="32"/>
        <v>62614.897043825986</v>
      </c>
      <c r="O195" s="23">
        <f t="shared" ca="1" si="33"/>
        <v>27253.836430273917</v>
      </c>
      <c r="P195">
        <f t="shared" ca="1" si="40"/>
        <v>3.7386410108501168E-3</v>
      </c>
    </row>
    <row r="196" spans="4:16" x14ac:dyDescent="0.2">
      <c r="D196" s="100">
        <f t="shared" si="29"/>
        <v>0</v>
      </c>
      <c r="E196" s="100">
        <f t="shared" si="29"/>
        <v>0</v>
      </c>
      <c r="F196" s="23">
        <f t="shared" si="34"/>
        <v>0</v>
      </c>
      <c r="G196" s="23">
        <f t="shared" si="35"/>
        <v>0</v>
      </c>
      <c r="H196" s="23">
        <f t="shared" si="36"/>
        <v>0</v>
      </c>
      <c r="I196" s="23">
        <f t="shared" si="37"/>
        <v>0</v>
      </c>
      <c r="J196" s="23">
        <f t="shared" si="38"/>
        <v>0</v>
      </c>
      <c r="K196" s="23">
        <f t="shared" ca="1" si="30"/>
        <v>-3.7386410108501168E-3</v>
      </c>
      <c r="L196" s="23">
        <f t="shared" ca="1" si="39"/>
        <v>1.3977436608010383E-5</v>
      </c>
      <c r="M196" s="23">
        <f t="shared" ca="1" si="31"/>
        <v>7386.9405878164598</v>
      </c>
      <c r="N196" s="23">
        <f t="shared" ca="1" si="32"/>
        <v>62614.897043825986</v>
      </c>
      <c r="O196" s="23">
        <f t="shared" ca="1" si="33"/>
        <v>27253.836430273917</v>
      </c>
      <c r="P196">
        <f t="shared" ca="1" si="40"/>
        <v>3.7386410108501168E-3</v>
      </c>
    </row>
    <row r="197" spans="4:16" x14ac:dyDescent="0.2">
      <c r="D197" s="100">
        <f t="shared" ref="D197:E212" si="41">A197/A$18</f>
        <v>0</v>
      </c>
      <c r="E197" s="100">
        <f t="shared" si="41"/>
        <v>0</v>
      </c>
      <c r="F197" s="23">
        <f t="shared" si="34"/>
        <v>0</v>
      </c>
      <c r="G197" s="23">
        <f t="shared" si="35"/>
        <v>0</v>
      </c>
      <c r="H197" s="23">
        <f t="shared" si="36"/>
        <v>0</v>
      </c>
      <c r="I197" s="23">
        <f t="shared" si="37"/>
        <v>0</v>
      </c>
      <c r="J197" s="23">
        <f t="shared" si="38"/>
        <v>0</v>
      </c>
      <c r="K197" s="23">
        <f t="shared" ca="1" si="30"/>
        <v>-3.7386410108501168E-3</v>
      </c>
      <c r="L197" s="23">
        <f t="shared" ca="1" si="39"/>
        <v>1.3977436608010383E-5</v>
      </c>
      <c r="M197" s="23">
        <f t="shared" ca="1" si="31"/>
        <v>7386.9405878164598</v>
      </c>
      <c r="N197" s="23">
        <f t="shared" ca="1" si="32"/>
        <v>62614.897043825986</v>
      </c>
      <c r="O197" s="23">
        <f t="shared" ca="1" si="33"/>
        <v>27253.836430273917</v>
      </c>
      <c r="P197">
        <f t="shared" ca="1" si="40"/>
        <v>3.7386410108501168E-3</v>
      </c>
    </row>
    <row r="198" spans="4:16" x14ac:dyDescent="0.2">
      <c r="D198" s="100">
        <f t="shared" si="41"/>
        <v>0</v>
      </c>
      <c r="E198" s="100">
        <f t="shared" si="41"/>
        <v>0</v>
      </c>
      <c r="F198" s="23">
        <f t="shared" si="34"/>
        <v>0</v>
      </c>
      <c r="G198" s="23">
        <f t="shared" si="35"/>
        <v>0</v>
      </c>
      <c r="H198" s="23">
        <f t="shared" si="36"/>
        <v>0</v>
      </c>
      <c r="I198" s="23">
        <f t="shared" si="37"/>
        <v>0</v>
      </c>
      <c r="J198" s="23">
        <f t="shared" si="38"/>
        <v>0</v>
      </c>
      <c r="K198" s="23">
        <f t="shared" ca="1" si="30"/>
        <v>-3.7386410108501168E-3</v>
      </c>
      <c r="L198" s="23">
        <f t="shared" ca="1" si="39"/>
        <v>1.3977436608010383E-5</v>
      </c>
      <c r="M198" s="23">
        <f t="shared" ca="1" si="31"/>
        <v>7386.9405878164598</v>
      </c>
      <c r="N198" s="23">
        <f t="shared" ca="1" si="32"/>
        <v>62614.897043825986</v>
      </c>
      <c r="O198" s="23">
        <f t="shared" ca="1" si="33"/>
        <v>27253.836430273917</v>
      </c>
      <c r="P198">
        <f t="shared" ca="1" si="40"/>
        <v>3.7386410108501168E-3</v>
      </c>
    </row>
    <row r="199" spans="4:16" x14ac:dyDescent="0.2">
      <c r="D199" s="100">
        <f t="shared" si="41"/>
        <v>0</v>
      </c>
      <c r="E199" s="100">
        <f t="shared" si="41"/>
        <v>0</v>
      </c>
      <c r="F199" s="23">
        <f t="shared" si="34"/>
        <v>0</v>
      </c>
      <c r="G199" s="23">
        <f t="shared" si="35"/>
        <v>0</v>
      </c>
      <c r="H199" s="23">
        <f t="shared" si="36"/>
        <v>0</v>
      </c>
      <c r="I199" s="23">
        <f t="shared" si="37"/>
        <v>0</v>
      </c>
      <c r="J199" s="23">
        <f t="shared" si="38"/>
        <v>0</v>
      </c>
      <c r="K199" s="23">
        <f t="shared" ca="1" si="30"/>
        <v>-3.7386410108501168E-3</v>
      </c>
      <c r="L199" s="23">
        <f t="shared" ca="1" si="39"/>
        <v>1.3977436608010383E-5</v>
      </c>
      <c r="M199" s="23">
        <f t="shared" ca="1" si="31"/>
        <v>7386.9405878164598</v>
      </c>
      <c r="N199" s="23">
        <f t="shared" ca="1" si="32"/>
        <v>62614.897043825986</v>
      </c>
      <c r="O199" s="23">
        <f t="shared" ca="1" si="33"/>
        <v>27253.836430273917</v>
      </c>
      <c r="P199">
        <f t="shared" ca="1" si="40"/>
        <v>3.7386410108501168E-3</v>
      </c>
    </row>
    <row r="200" spans="4:16" x14ac:dyDescent="0.2">
      <c r="D200" s="100">
        <f t="shared" si="41"/>
        <v>0</v>
      </c>
      <c r="E200" s="100">
        <f t="shared" si="41"/>
        <v>0</v>
      </c>
      <c r="F200" s="23">
        <f t="shared" si="34"/>
        <v>0</v>
      </c>
      <c r="G200" s="23">
        <f t="shared" si="35"/>
        <v>0</v>
      </c>
      <c r="H200" s="23">
        <f t="shared" si="36"/>
        <v>0</v>
      </c>
      <c r="I200" s="23">
        <f t="shared" si="37"/>
        <v>0</v>
      </c>
      <c r="J200" s="23">
        <f t="shared" si="38"/>
        <v>0</v>
      </c>
      <c r="K200" s="23">
        <f t="shared" ca="1" si="30"/>
        <v>-3.7386410108501168E-3</v>
      </c>
      <c r="L200" s="23">
        <f t="shared" ca="1" si="39"/>
        <v>1.3977436608010383E-5</v>
      </c>
      <c r="M200" s="23">
        <f t="shared" ca="1" si="31"/>
        <v>7386.9405878164598</v>
      </c>
      <c r="N200" s="23">
        <f t="shared" ca="1" si="32"/>
        <v>62614.897043825986</v>
      </c>
      <c r="O200" s="23">
        <f t="shared" ca="1" si="33"/>
        <v>27253.836430273917</v>
      </c>
      <c r="P200">
        <f t="shared" ca="1" si="40"/>
        <v>3.7386410108501168E-3</v>
      </c>
    </row>
    <row r="201" spans="4:16" x14ac:dyDescent="0.2">
      <c r="D201" s="100">
        <f t="shared" si="41"/>
        <v>0</v>
      </c>
      <c r="E201" s="100">
        <f t="shared" si="41"/>
        <v>0</v>
      </c>
      <c r="F201" s="23">
        <f t="shared" si="34"/>
        <v>0</v>
      </c>
      <c r="G201" s="23">
        <f t="shared" si="35"/>
        <v>0</v>
      </c>
      <c r="H201" s="23">
        <f t="shared" si="36"/>
        <v>0</v>
      </c>
      <c r="I201" s="23">
        <f t="shared" si="37"/>
        <v>0</v>
      </c>
      <c r="J201" s="23">
        <f t="shared" si="38"/>
        <v>0</v>
      </c>
      <c r="K201" s="23">
        <f t="shared" ca="1" si="30"/>
        <v>-3.7386410108501168E-3</v>
      </c>
      <c r="L201" s="23">
        <f t="shared" ca="1" si="39"/>
        <v>1.3977436608010383E-5</v>
      </c>
      <c r="M201" s="23">
        <f t="shared" ca="1" si="31"/>
        <v>7386.9405878164598</v>
      </c>
      <c r="N201" s="23">
        <f t="shared" ca="1" si="32"/>
        <v>62614.897043825986</v>
      </c>
      <c r="O201" s="23">
        <f t="shared" ca="1" si="33"/>
        <v>27253.836430273917</v>
      </c>
      <c r="P201">
        <f t="shared" ca="1" si="40"/>
        <v>3.7386410108501168E-3</v>
      </c>
    </row>
    <row r="202" spans="4:16" x14ac:dyDescent="0.2">
      <c r="D202" s="100">
        <f t="shared" si="41"/>
        <v>0</v>
      </c>
      <c r="E202" s="100">
        <f t="shared" si="41"/>
        <v>0</v>
      </c>
      <c r="F202" s="23">
        <f t="shared" si="34"/>
        <v>0</v>
      </c>
      <c r="G202" s="23">
        <f t="shared" si="35"/>
        <v>0</v>
      </c>
      <c r="H202" s="23">
        <f t="shared" si="36"/>
        <v>0</v>
      </c>
      <c r="I202" s="23">
        <f t="shared" si="37"/>
        <v>0</v>
      </c>
      <c r="J202" s="23">
        <f t="shared" si="38"/>
        <v>0</v>
      </c>
      <c r="K202" s="23">
        <f t="shared" ca="1" si="30"/>
        <v>-3.7386410108501168E-3</v>
      </c>
      <c r="L202" s="23">
        <f t="shared" ca="1" si="39"/>
        <v>1.3977436608010383E-5</v>
      </c>
      <c r="M202" s="23">
        <f t="shared" ca="1" si="31"/>
        <v>7386.9405878164598</v>
      </c>
      <c r="N202" s="23">
        <f t="shared" ca="1" si="32"/>
        <v>62614.897043825986</v>
      </c>
      <c r="O202" s="23">
        <f t="shared" ca="1" si="33"/>
        <v>27253.836430273917</v>
      </c>
      <c r="P202">
        <f t="shared" ca="1" si="40"/>
        <v>3.7386410108501168E-3</v>
      </c>
    </row>
    <row r="203" spans="4:16" x14ac:dyDescent="0.2">
      <c r="D203" s="100">
        <f t="shared" si="41"/>
        <v>0</v>
      </c>
      <c r="E203" s="100">
        <f t="shared" si="41"/>
        <v>0</v>
      </c>
      <c r="F203" s="23">
        <f t="shared" si="34"/>
        <v>0</v>
      </c>
      <c r="G203" s="23">
        <f t="shared" si="35"/>
        <v>0</v>
      </c>
      <c r="H203" s="23">
        <f t="shared" si="36"/>
        <v>0</v>
      </c>
      <c r="I203" s="23">
        <f t="shared" si="37"/>
        <v>0</v>
      </c>
      <c r="J203" s="23">
        <f t="shared" si="38"/>
        <v>0</v>
      </c>
      <c r="K203" s="23">
        <f t="shared" ca="1" si="30"/>
        <v>-3.7386410108501168E-3</v>
      </c>
      <c r="L203" s="23">
        <f t="shared" ca="1" si="39"/>
        <v>1.3977436608010383E-5</v>
      </c>
      <c r="M203" s="23">
        <f t="shared" ca="1" si="31"/>
        <v>7386.9405878164598</v>
      </c>
      <c r="N203" s="23">
        <f t="shared" ca="1" si="32"/>
        <v>62614.897043825986</v>
      </c>
      <c r="O203" s="23">
        <f t="shared" ca="1" si="33"/>
        <v>27253.836430273917</v>
      </c>
      <c r="P203">
        <f t="shared" ca="1" si="40"/>
        <v>3.7386410108501168E-3</v>
      </c>
    </row>
    <row r="204" spans="4:16" x14ac:dyDescent="0.2">
      <c r="D204" s="100">
        <f t="shared" si="41"/>
        <v>0</v>
      </c>
      <c r="E204" s="100">
        <f t="shared" si="41"/>
        <v>0</v>
      </c>
      <c r="F204" s="23">
        <f t="shared" si="34"/>
        <v>0</v>
      </c>
      <c r="G204" s="23">
        <f t="shared" si="35"/>
        <v>0</v>
      </c>
      <c r="H204" s="23">
        <f t="shared" si="36"/>
        <v>0</v>
      </c>
      <c r="I204" s="23">
        <f t="shared" si="37"/>
        <v>0</v>
      </c>
      <c r="J204" s="23">
        <f t="shared" si="38"/>
        <v>0</v>
      </c>
      <c r="K204" s="23">
        <f t="shared" ca="1" si="30"/>
        <v>-3.7386410108501168E-3</v>
      </c>
      <c r="L204" s="23">
        <f t="shared" ca="1" si="39"/>
        <v>1.3977436608010383E-5</v>
      </c>
      <c r="M204" s="23">
        <f t="shared" ca="1" si="31"/>
        <v>7386.9405878164598</v>
      </c>
      <c r="N204" s="23">
        <f t="shared" ca="1" si="32"/>
        <v>62614.897043825986</v>
      </c>
      <c r="O204" s="23">
        <f t="shared" ca="1" si="33"/>
        <v>27253.836430273917</v>
      </c>
      <c r="P204">
        <f t="shared" ca="1" si="40"/>
        <v>3.7386410108501168E-3</v>
      </c>
    </row>
    <row r="205" spans="4:16" x14ac:dyDescent="0.2">
      <c r="D205" s="100">
        <f t="shared" si="41"/>
        <v>0</v>
      </c>
      <c r="E205" s="100">
        <f t="shared" si="41"/>
        <v>0</v>
      </c>
      <c r="F205" s="23">
        <f t="shared" si="34"/>
        <v>0</v>
      </c>
      <c r="G205" s="23">
        <f t="shared" si="35"/>
        <v>0</v>
      </c>
      <c r="H205" s="23">
        <f t="shared" si="36"/>
        <v>0</v>
      </c>
      <c r="I205" s="23">
        <f t="shared" si="37"/>
        <v>0</v>
      </c>
      <c r="J205" s="23">
        <f t="shared" si="38"/>
        <v>0</v>
      </c>
      <c r="K205" s="23">
        <f t="shared" ca="1" si="30"/>
        <v>-3.7386410108501168E-3</v>
      </c>
      <c r="L205" s="23">
        <f t="shared" ca="1" si="39"/>
        <v>1.3977436608010383E-5</v>
      </c>
      <c r="M205" s="23">
        <f t="shared" ca="1" si="31"/>
        <v>7386.9405878164598</v>
      </c>
      <c r="N205" s="23">
        <f t="shared" ca="1" si="32"/>
        <v>62614.897043825986</v>
      </c>
      <c r="O205" s="23">
        <f t="shared" ca="1" si="33"/>
        <v>27253.836430273917</v>
      </c>
      <c r="P205">
        <f t="shared" ca="1" si="40"/>
        <v>3.7386410108501168E-3</v>
      </c>
    </row>
    <row r="206" spans="4:16" x14ac:dyDescent="0.2">
      <c r="D206" s="100">
        <f t="shared" si="41"/>
        <v>0</v>
      </c>
      <c r="E206" s="100">
        <f t="shared" si="41"/>
        <v>0</v>
      </c>
      <c r="F206" s="23">
        <f t="shared" si="34"/>
        <v>0</v>
      </c>
      <c r="G206" s="23">
        <f t="shared" si="35"/>
        <v>0</v>
      </c>
      <c r="H206" s="23">
        <f t="shared" si="36"/>
        <v>0</v>
      </c>
      <c r="I206" s="23">
        <f t="shared" si="37"/>
        <v>0</v>
      </c>
      <c r="J206" s="23">
        <f t="shared" si="38"/>
        <v>0</v>
      </c>
      <c r="K206" s="23">
        <f t="shared" ca="1" si="30"/>
        <v>-3.7386410108501168E-3</v>
      </c>
      <c r="L206" s="23">
        <f t="shared" ca="1" si="39"/>
        <v>1.3977436608010383E-5</v>
      </c>
      <c r="M206" s="23">
        <f t="shared" ca="1" si="31"/>
        <v>7386.9405878164598</v>
      </c>
      <c r="N206" s="23">
        <f t="shared" ca="1" si="32"/>
        <v>62614.897043825986</v>
      </c>
      <c r="O206" s="23">
        <f t="shared" ca="1" si="33"/>
        <v>27253.836430273917</v>
      </c>
      <c r="P206">
        <f t="shared" ca="1" si="40"/>
        <v>3.7386410108501168E-3</v>
      </c>
    </row>
    <row r="207" spans="4:16" x14ac:dyDescent="0.2">
      <c r="D207" s="100">
        <f t="shared" si="41"/>
        <v>0</v>
      </c>
      <c r="E207" s="100">
        <f t="shared" si="41"/>
        <v>0</v>
      </c>
      <c r="F207" s="23">
        <f t="shared" si="34"/>
        <v>0</v>
      </c>
      <c r="G207" s="23">
        <f t="shared" si="35"/>
        <v>0</v>
      </c>
      <c r="H207" s="23">
        <f t="shared" si="36"/>
        <v>0</v>
      </c>
      <c r="I207" s="23">
        <f t="shared" si="37"/>
        <v>0</v>
      </c>
      <c r="J207" s="23">
        <f t="shared" si="38"/>
        <v>0</v>
      </c>
      <c r="K207" s="23">
        <f t="shared" ca="1" si="30"/>
        <v>-3.7386410108501168E-3</v>
      </c>
      <c r="L207" s="23">
        <f t="shared" ca="1" si="39"/>
        <v>1.3977436608010383E-5</v>
      </c>
      <c r="M207" s="23">
        <f t="shared" ca="1" si="31"/>
        <v>7386.9405878164598</v>
      </c>
      <c r="N207" s="23">
        <f t="shared" ca="1" si="32"/>
        <v>62614.897043825986</v>
      </c>
      <c r="O207" s="23">
        <f t="shared" ca="1" si="33"/>
        <v>27253.836430273917</v>
      </c>
      <c r="P207">
        <f t="shared" ca="1" si="40"/>
        <v>3.7386410108501168E-3</v>
      </c>
    </row>
    <row r="208" spans="4:16" x14ac:dyDescent="0.2">
      <c r="D208" s="100">
        <f t="shared" si="41"/>
        <v>0</v>
      </c>
      <c r="E208" s="100">
        <f t="shared" si="41"/>
        <v>0</v>
      </c>
      <c r="F208" s="23">
        <f t="shared" si="34"/>
        <v>0</v>
      </c>
      <c r="G208" s="23">
        <f t="shared" si="35"/>
        <v>0</v>
      </c>
      <c r="H208" s="23">
        <f t="shared" si="36"/>
        <v>0</v>
      </c>
      <c r="I208" s="23">
        <f t="shared" si="37"/>
        <v>0</v>
      </c>
      <c r="J208" s="23">
        <f t="shared" si="38"/>
        <v>0</v>
      </c>
      <c r="K208" s="23">
        <f t="shared" ca="1" si="30"/>
        <v>-3.7386410108501168E-3</v>
      </c>
      <c r="L208" s="23">
        <f t="shared" ca="1" si="39"/>
        <v>1.3977436608010383E-5</v>
      </c>
      <c r="M208" s="23">
        <f t="shared" ca="1" si="31"/>
        <v>7386.9405878164598</v>
      </c>
      <c r="N208" s="23">
        <f t="shared" ca="1" si="32"/>
        <v>62614.897043825986</v>
      </c>
      <c r="O208" s="23">
        <f t="shared" ca="1" si="33"/>
        <v>27253.836430273917</v>
      </c>
      <c r="P208">
        <f t="shared" ca="1" si="40"/>
        <v>3.7386410108501168E-3</v>
      </c>
    </row>
    <row r="209" spans="4:16" x14ac:dyDescent="0.2">
      <c r="D209" s="100">
        <f t="shared" si="41"/>
        <v>0</v>
      </c>
      <c r="E209" s="100">
        <f t="shared" si="41"/>
        <v>0</v>
      </c>
      <c r="F209" s="23">
        <f t="shared" si="34"/>
        <v>0</v>
      </c>
      <c r="G209" s="23">
        <f t="shared" si="35"/>
        <v>0</v>
      </c>
      <c r="H209" s="23">
        <f t="shared" si="36"/>
        <v>0</v>
      </c>
      <c r="I209" s="23">
        <f t="shared" si="37"/>
        <v>0</v>
      </c>
      <c r="J209" s="23">
        <f t="shared" si="38"/>
        <v>0</v>
      </c>
      <c r="K209" s="23">
        <f t="shared" ca="1" si="30"/>
        <v>-3.7386410108501168E-3</v>
      </c>
      <c r="L209" s="23">
        <f t="shared" ca="1" si="39"/>
        <v>1.3977436608010383E-5</v>
      </c>
      <c r="M209" s="23">
        <f t="shared" ca="1" si="31"/>
        <v>7386.9405878164598</v>
      </c>
      <c r="N209" s="23">
        <f t="shared" ca="1" si="32"/>
        <v>62614.897043825986</v>
      </c>
      <c r="O209" s="23">
        <f t="shared" ca="1" si="33"/>
        <v>27253.836430273917</v>
      </c>
      <c r="P209">
        <f t="shared" ca="1" si="40"/>
        <v>3.7386410108501168E-3</v>
      </c>
    </row>
    <row r="210" spans="4:16" x14ac:dyDescent="0.2">
      <c r="D210" s="100">
        <f t="shared" si="41"/>
        <v>0</v>
      </c>
      <c r="E210" s="100">
        <f t="shared" si="41"/>
        <v>0</v>
      </c>
      <c r="F210" s="23">
        <f t="shared" si="34"/>
        <v>0</v>
      </c>
      <c r="G210" s="23">
        <f t="shared" si="35"/>
        <v>0</v>
      </c>
      <c r="H210" s="23">
        <f t="shared" si="36"/>
        <v>0</v>
      </c>
      <c r="I210" s="23">
        <f t="shared" si="37"/>
        <v>0</v>
      </c>
      <c r="J210" s="23">
        <f t="shared" si="38"/>
        <v>0</v>
      </c>
      <c r="K210" s="23">
        <f t="shared" ca="1" si="30"/>
        <v>-3.7386410108501168E-3</v>
      </c>
      <c r="L210" s="23">
        <f t="shared" ca="1" si="39"/>
        <v>1.3977436608010383E-5</v>
      </c>
      <c r="M210" s="23">
        <f t="shared" ca="1" si="31"/>
        <v>7386.9405878164598</v>
      </c>
      <c r="N210" s="23">
        <f t="shared" ca="1" si="32"/>
        <v>62614.897043825986</v>
      </c>
      <c r="O210" s="23">
        <f t="shared" ca="1" si="33"/>
        <v>27253.836430273917</v>
      </c>
      <c r="P210">
        <f t="shared" ca="1" si="40"/>
        <v>3.7386410108501168E-3</v>
      </c>
    </row>
    <row r="211" spans="4:16" x14ac:dyDescent="0.2">
      <c r="D211" s="100">
        <f t="shared" si="41"/>
        <v>0</v>
      </c>
      <c r="E211" s="100">
        <f t="shared" si="41"/>
        <v>0</v>
      </c>
      <c r="F211" s="23">
        <f t="shared" si="34"/>
        <v>0</v>
      </c>
      <c r="G211" s="23">
        <f t="shared" si="35"/>
        <v>0</v>
      </c>
      <c r="H211" s="23">
        <f t="shared" si="36"/>
        <v>0</v>
      </c>
      <c r="I211" s="23">
        <f t="shared" si="37"/>
        <v>0</v>
      </c>
      <c r="J211" s="23">
        <f t="shared" si="38"/>
        <v>0</v>
      </c>
      <c r="K211" s="23">
        <f t="shared" ca="1" si="30"/>
        <v>-3.7386410108501168E-3</v>
      </c>
      <c r="L211" s="23">
        <f t="shared" ca="1" si="39"/>
        <v>1.3977436608010383E-5</v>
      </c>
      <c r="M211" s="23">
        <f t="shared" ca="1" si="31"/>
        <v>7386.9405878164598</v>
      </c>
      <c r="N211" s="23">
        <f t="shared" ca="1" si="32"/>
        <v>62614.897043825986</v>
      </c>
      <c r="O211" s="23">
        <f t="shared" ca="1" si="33"/>
        <v>27253.836430273917</v>
      </c>
      <c r="P211">
        <f t="shared" ca="1" si="40"/>
        <v>3.7386410108501168E-3</v>
      </c>
    </row>
    <row r="212" spans="4:16" x14ac:dyDescent="0.2">
      <c r="D212" s="100">
        <f t="shared" si="41"/>
        <v>0</v>
      </c>
      <c r="E212" s="100">
        <f t="shared" si="41"/>
        <v>0</v>
      </c>
      <c r="F212" s="23">
        <f t="shared" si="34"/>
        <v>0</v>
      </c>
      <c r="G212" s="23">
        <f t="shared" si="35"/>
        <v>0</v>
      </c>
      <c r="H212" s="23">
        <f t="shared" si="36"/>
        <v>0</v>
      </c>
      <c r="I212" s="23">
        <f t="shared" si="37"/>
        <v>0</v>
      </c>
      <c r="J212" s="23">
        <f t="shared" si="38"/>
        <v>0</v>
      </c>
      <c r="K212" s="23">
        <f t="shared" ca="1" si="30"/>
        <v>-3.7386410108501168E-3</v>
      </c>
      <c r="L212" s="23">
        <f t="shared" ca="1" si="39"/>
        <v>1.3977436608010383E-5</v>
      </c>
      <c r="M212" s="23">
        <f t="shared" ca="1" si="31"/>
        <v>7386.9405878164598</v>
      </c>
      <c r="N212" s="23">
        <f t="shared" ca="1" si="32"/>
        <v>62614.897043825986</v>
      </c>
      <c r="O212" s="23">
        <f t="shared" ca="1" si="33"/>
        <v>27253.836430273917</v>
      </c>
      <c r="P212">
        <f t="shared" ca="1" si="40"/>
        <v>3.7386410108501168E-3</v>
      </c>
    </row>
    <row r="213" spans="4:16" x14ac:dyDescent="0.2">
      <c r="D213" s="100">
        <f t="shared" ref="D213:E276" si="42">A213/A$18</f>
        <v>0</v>
      </c>
      <c r="E213" s="100">
        <f t="shared" si="42"/>
        <v>0</v>
      </c>
      <c r="F213" s="23">
        <f t="shared" si="34"/>
        <v>0</v>
      </c>
      <c r="G213" s="23">
        <f t="shared" si="35"/>
        <v>0</v>
      </c>
      <c r="H213" s="23">
        <f t="shared" si="36"/>
        <v>0</v>
      </c>
      <c r="I213" s="23">
        <f t="shared" si="37"/>
        <v>0</v>
      </c>
      <c r="J213" s="23">
        <f t="shared" si="38"/>
        <v>0</v>
      </c>
      <c r="K213" s="23">
        <f t="shared" ref="K213:K276" ca="1" si="43">+E$4+E$5*D213+E$6*D213^2</f>
        <v>-3.7386410108501168E-3</v>
      </c>
      <c r="L213" s="23">
        <f t="shared" ca="1" si="39"/>
        <v>1.3977436608010383E-5</v>
      </c>
      <c r="M213" s="23">
        <f t="shared" ref="M213:M276" ca="1" si="44">(M$1-M$2*D213+M$3*F213)^2</f>
        <v>7386.9405878164598</v>
      </c>
      <c r="N213" s="23">
        <f t="shared" ref="N213:N276" ca="1" si="45">(-M$2+M$4*D213-M$5*F213)^2</f>
        <v>62614.897043825986</v>
      </c>
      <c r="O213" s="23">
        <f t="shared" ref="O213:O276" ca="1" si="46">+(M$3-D213*M$5+F213*M$6)^2</f>
        <v>27253.836430273917</v>
      </c>
      <c r="P213">
        <f t="shared" ca="1" si="40"/>
        <v>3.7386410108501168E-3</v>
      </c>
    </row>
    <row r="214" spans="4:16" x14ac:dyDescent="0.2">
      <c r="D214" s="100">
        <f t="shared" si="42"/>
        <v>0</v>
      </c>
      <c r="E214" s="100">
        <f t="shared" si="42"/>
        <v>0</v>
      </c>
      <c r="F214" s="23">
        <f t="shared" ref="F214:F277" si="47">D214*D214</f>
        <v>0</v>
      </c>
      <c r="G214" s="23">
        <f t="shared" ref="G214:G277" si="48">D214*F214</f>
        <v>0</v>
      </c>
      <c r="H214" s="23">
        <f t="shared" ref="H214:H277" si="49">F214*F214</f>
        <v>0</v>
      </c>
      <c r="I214" s="23">
        <f t="shared" ref="I214:I277" si="50">E214*D214</f>
        <v>0</v>
      </c>
      <c r="J214" s="23">
        <f t="shared" ref="J214:J277" si="51">I214*D214</f>
        <v>0</v>
      </c>
      <c r="K214" s="23">
        <f t="shared" ca="1" si="43"/>
        <v>-3.7386410108501168E-3</v>
      </c>
      <c r="L214" s="23">
        <f t="shared" ref="L214:L277" ca="1" si="52">+(K214-E214)^2</f>
        <v>1.3977436608010383E-5</v>
      </c>
      <c r="M214" s="23">
        <f t="shared" ca="1" si="44"/>
        <v>7386.9405878164598</v>
      </c>
      <c r="N214" s="23">
        <f t="shared" ca="1" si="45"/>
        <v>62614.897043825986</v>
      </c>
      <c r="O214" s="23">
        <f t="shared" ca="1" si="46"/>
        <v>27253.836430273917</v>
      </c>
      <c r="P214">
        <f t="shared" ref="P214:P277" ca="1" si="53">+E214-K214</f>
        <v>3.7386410108501168E-3</v>
      </c>
    </row>
    <row r="215" spans="4:16" x14ac:dyDescent="0.2">
      <c r="D215" s="100">
        <f t="shared" si="42"/>
        <v>0</v>
      </c>
      <c r="E215" s="100">
        <f t="shared" si="42"/>
        <v>0</v>
      </c>
      <c r="F215" s="23">
        <f t="shared" si="47"/>
        <v>0</v>
      </c>
      <c r="G215" s="23">
        <f t="shared" si="48"/>
        <v>0</v>
      </c>
      <c r="H215" s="23">
        <f t="shared" si="49"/>
        <v>0</v>
      </c>
      <c r="I215" s="23">
        <f t="shared" si="50"/>
        <v>0</v>
      </c>
      <c r="J215" s="23">
        <f t="shared" si="51"/>
        <v>0</v>
      </c>
      <c r="K215" s="23">
        <f t="shared" ca="1" si="43"/>
        <v>-3.7386410108501168E-3</v>
      </c>
      <c r="L215" s="23">
        <f t="shared" ca="1" si="52"/>
        <v>1.3977436608010383E-5</v>
      </c>
      <c r="M215" s="23">
        <f t="shared" ca="1" si="44"/>
        <v>7386.9405878164598</v>
      </c>
      <c r="N215" s="23">
        <f t="shared" ca="1" si="45"/>
        <v>62614.897043825986</v>
      </c>
      <c r="O215" s="23">
        <f t="shared" ca="1" si="46"/>
        <v>27253.836430273917</v>
      </c>
      <c r="P215">
        <f t="shared" ca="1" si="53"/>
        <v>3.7386410108501168E-3</v>
      </c>
    </row>
    <row r="216" spans="4:16" x14ac:dyDescent="0.2">
      <c r="D216" s="100">
        <f t="shared" si="42"/>
        <v>0</v>
      </c>
      <c r="E216" s="100">
        <f t="shared" si="42"/>
        <v>0</v>
      </c>
      <c r="F216" s="23">
        <f t="shared" si="47"/>
        <v>0</v>
      </c>
      <c r="G216" s="23">
        <f t="shared" si="48"/>
        <v>0</v>
      </c>
      <c r="H216" s="23">
        <f t="shared" si="49"/>
        <v>0</v>
      </c>
      <c r="I216" s="23">
        <f t="shared" si="50"/>
        <v>0</v>
      </c>
      <c r="J216" s="23">
        <f t="shared" si="51"/>
        <v>0</v>
      </c>
      <c r="K216" s="23">
        <f t="shared" ca="1" si="43"/>
        <v>-3.7386410108501168E-3</v>
      </c>
      <c r="L216" s="23">
        <f t="shared" ca="1" si="52"/>
        <v>1.3977436608010383E-5</v>
      </c>
      <c r="M216" s="23">
        <f t="shared" ca="1" si="44"/>
        <v>7386.9405878164598</v>
      </c>
      <c r="N216" s="23">
        <f t="shared" ca="1" si="45"/>
        <v>62614.897043825986</v>
      </c>
      <c r="O216" s="23">
        <f t="shared" ca="1" si="46"/>
        <v>27253.836430273917</v>
      </c>
      <c r="P216">
        <f t="shared" ca="1" si="53"/>
        <v>3.7386410108501168E-3</v>
      </c>
    </row>
    <row r="217" spans="4:16" x14ac:dyDescent="0.2">
      <c r="D217" s="100">
        <f t="shared" si="42"/>
        <v>0</v>
      </c>
      <c r="E217" s="100">
        <f t="shared" si="42"/>
        <v>0</v>
      </c>
      <c r="F217" s="23">
        <f t="shared" si="47"/>
        <v>0</v>
      </c>
      <c r="G217" s="23">
        <f t="shared" si="48"/>
        <v>0</v>
      </c>
      <c r="H217" s="23">
        <f t="shared" si="49"/>
        <v>0</v>
      </c>
      <c r="I217" s="23">
        <f t="shared" si="50"/>
        <v>0</v>
      </c>
      <c r="J217" s="23">
        <f t="shared" si="51"/>
        <v>0</v>
      </c>
      <c r="K217" s="23">
        <f t="shared" ca="1" si="43"/>
        <v>-3.7386410108501168E-3</v>
      </c>
      <c r="L217" s="23">
        <f t="shared" ca="1" si="52"/>
        <v>1.3977436608010383E-5</v>
      </c>
      <c r="M217" s="23">
        <f t="shared" ca="1" si="44"/>
        <v>7386.9405878164598</v>
      </c>
      <c r="N217" s="23">
        <f t="shared" ca="1" si="45"/>
        <v>62614.897043825986</v>
      </c>
      <c r="O217" s="23">
        <f t="shared" ca="1" si="46"/>
        <v>27253.836430273917</v>
      </c>
      <c r="P217">
        <f t="shared" ca="1" si="53"/>
        <v>3.7386410108501168E-3</v>
      </c>
    </row>
    <row r="218" spans="4:16" x14ac:dyDescent="0.2">
      <c r="D218" s="100">
        <f t="shared" si="42"/>
        <v>0</v>
      </c>
      <c r="E218" s="100">
        <f t="shared" si="42"/>
        <v>0</v>
      </c>
      <c r="F218" s="23">
        <f t="shared" si="47"/>
        <v>0</v>
      </c>
      <c r="G218" s="23">
        <f t="shared" si="48"/>
        <v>0</v>
      </c>
      <c r="H218" s="23">
        <f t="shared" si="49"/>
        <v>0</v>
      </c>
      <c r="I218" s="23">
        <f t="shared" si="50"/>
        <v>0</v>
      </c>
      <c r="J218" s="23">
        <f t="shared" si="51"/>
        <v>0</v>
      </c>
      <c r="K218" s="23">
        <f t="shared" ca="1" si="43"/>
        <v>-3.7386410108501168E-3</v>
      </c>
      <c r="L218" s="23">
        <f t="shared" ca="1" si="52"/>
        <v>1.3977436608010383E-5</v>
      </c>
      <c r="M218" s="23">
        <f t="shared" ca="1" si="44"/>
        <v>7386.9405878164598</v>
      </c>
      <c r="N218" s="23">
        <f t="shared" ca="1" si="45"/>
        <v>62614.897043825986</v>
      </c>
      <c r="O218" s="23">
        <f t="shared" ca="1" si="46"/>
        <v>27253.836430273917</v>
      </c>
      <c r="P218">
        <f t="shared" ca="1" si="53"/>
        <v>3.7386410108501168E-3</v>
      </c>
    </row>
    <row r="219" spans="4:16" x14ac:dyDescent="0.2">
      <c r="D219" s="100">
        <f t="shared" si="42"/>
        <v>0</v>
      </c>
      <c r="E219" s="100">
        <f t="shared" si="42"/>
        <v>0</v>
      </c>
      <c r="F219" s="23">
        <f t="shared" si="47"/>
        <v>0</v>
      </c>
      <c r="G219" s="23">
        <f t="shared" si="48"/>
        <v>0</v>
      </c>
      <c r="H219" s="23">
        <f t="shared" si="49"/>
        <v>0</v>
      </c>
      <c r="I219" s="23">
        <f t="shared" si="50"/>
        <v>0</v>
      </c>
      <c r="J219" s="23">
        <f t="shared" si="51"/>
        <v>0</v>
      </c>
      <c r="K219" s="23">
        <f t="shared" ca="1" si="43"/>
        <v>-3.7386410108501168E-3</v>
      </c>
      <c r="L219" s="23">
        <f t="shared" ca="1" si="52"/>
        <v>1.3977436608010383E-5</v>
      </c>
      <c r="M219" s="23">
        <f t="shared" ca="1" si="44"/>
        <v>7386.9405878164598</v>
      </c>
      <c r="N219" s="23">
        <f t="shared" ca="1" si="45"/>
        <v>62614.897043825986</v>
      </c>
      <c r="O219" s="23">
        <f t="shared" ca="1" si="46"/>
        <v>27253.836430273917</v>
      </c>
      <c r="P219">
        <f t="shared" ca="1" si="53"/>
        <v>3.7386410108501168E-3</v>
      </c>
    </row>
    <row r="220" spans="4:16" x14ac:dyDescent="0.2">
      <c r="D220" s="100">
        <f t="shared" si="42"/>
        <v>0</v>
      </c>
      <c r="E220" s="100">
        <f t="shared" si="42"/>
        <v>0</v>
      </c>
      <c r="F220" s="23">
        <f t="shared" si="47"/>
        <v>0</v>
      </c>
      <c r="G220" s="23">
        <f t="shared" si="48"/>
        <v>0</v>
      </c>
      <c r="H220" s="23">
        <f t="shared" si="49"/>
        <v>0</v>
      </c>
      <c r="I220" s="23">
        <f t="shared" si="50"/>
        <v>0</v>
      </c>
      <c r="J220" s="23">
        <f t="shared" si="51"/>
        <v>0</v>
      </c>
      <c r="K220" s="23">
        <f t="shared" ca="1" si="43"/>
        <v>-3.7386410108501168E-3</v>
      </c>
      <c r="L220" s="23">
        <f t="shared" ca="1" si="52"/>
        <v>1.3977436608010383E-5</v>
      </c>
      <c r="M220" s="23">
        <f t="shared" ca="1" si="44"/>
        <v>7386.9405878164598</v>
      </c>
      <c r="N220" s="23">
        <f t="shared" ca="1" si="45"/>
        <v>62614.897043825986</v>
      </c>
      <c r="O220" s="23">
        <f t="shared" ca="1" si="46"/>
        <v>27253.836430273917</v>
      </c>
      <c r="P220">
        <f t="shared" ca="1" si="53"/>
        <v>3.7386410108501168E-3</v>
      </c>
    </row>
    <row r="221" spans="4:16" x14ac:dyDescent="0.2">
      <c r="D221" s="100">
        <f t="shared" si="42"/>
        <v>0</v>
      </c>
      <c r="E221" s="100">
        <f t="shared" si="42"/>
        <v>0</v>
      </c>
      <c r="F221" s="23">
        <f t="shared" si="47"/>
        <v>0</v>
      </c>
      <c r="G221" s="23">
        <f t="shared" si="48"/>
        <v>0</v>
      </c>
      <c r="H221" s="23">
        <f t="shared" si="49"/>
        <v>0</v>
      </c>
      <c r="I221" s="23">
        <f t="shared" si="50"/>
        <v>0</v>
      </c>
      <c r="J221" s="23">
        <f t="shared" si="51"/>
        <v>0</v>
      </c>
      <c r="K221" s="23">
        <f t="shared" ca="1" si="43"/>
        <v>-3.7386410108501168E-3</v>
      </c>
      <c r="L221" s="23">
        <f t="shared" ca="1" si="52"/>
        <v>1.3977436608010383E-5</v>
      </c>
      <c r="M221" s="23">
        <f t="shared" ca="1" si="44"/>
        <v>7386.9405878164598</v>
      </c>
      <c r="N221" s="23">
        <f t="shared" ca="1" si="45"/>
        <v>62614.897043825986</v>
      </c>
      <c r="O221" s="23">
        <f t="shared" ca="1" si="46"/>
        <v>27253.836430273917</v>
      </c>
      <c r="P221">
        <f t="shared" ca="1" si="53"/>
        <v>3.7386410108501168E-3</v>
      </c>
    </row>
    <row r="222" spans="4:16" x14ac:dyDescent="0.2">
      <c r="D222" s="100">
        <f t="shared" si="42"/>
        <v>0</v>
      </c>
      <c r="E222" s="100">
        <f t="shared" si="42"/>
        <v>0</v>
      </c>
      <c r="F222" s="23">
        <f t="shared" si="47"/>
        <v>0</v>
      </c>
      <c r="G222" s="23">
        <f t="shared" si="48"/>
        <v>0</v>
      </c>
      <c r="H222" s="23">
        <f t="shared" si="49"/>
        <v>0</v>
      </c>
      <c r="I222" s="23">
        <f t="shared" si="50"/>
        <v>0</v>
      </c>
      <c r="J222" s="23">
        <f t="shared" si="51"/>
        <v>0</v>
      </c>
      <c r="K222" s="23">
        <f t="shared" ca="1" si="43"/>
        <v>-3.7386410108501168E-3</v>
      </c>
      <c r="L222" s="23">
        <f t="shared" ca="1" si="52"/>
        <v>1.3977436608010383E-5</v>
      </c>
      <c r="M222" s="23">
        <f t="shared" ca="1" si="44"/>
        <v>7386.9405878164598</v>
      </c>
      <c r="N222" s="23">
        <f t="shared" ca="1" si="45"/>
        <v>62614.897043825986</v>
      </c>
      <c r="O222" s="23">
        <f t="shared" ca="1" si="46"/>
        <v>27253.836430273917</v>
      </c>
      <c r="P222">
        <f t="shared" ca="1" si="53"/>
        <v>3.7386410108501168E-3</v>
      </c>
    </row>
    <row r="223" spans="4:16" x14ac:dyDescent="0.2">
      <c r="D223" s="100">
        <f t="shared" si="42"/>
        <v>0</v>
      </c>
      <c r="E223" s="100">
        <f t="shared" si="42"/>
        <v>0</v>
      </c>
      <c r="F223" s="23">
        <f t="shared" si="47"/>
        <v>0</v>
      </c>
      <c r="G223" s="23">
        <f t="shared" si="48"/>
        <v>0</v>
      </c>
      <c r="H223" s="23">
        <f t="shared" si="49"/>
        <v>0</v>
      </c>
      <c r="I223" s="23">
        <f t="shared" si="50"/>
        <v>0</v>
      </c>
      <c r="J223" s="23">
        <f t="shared" si="51"/>
        <v>0</v>
      </c>
      <c r="K223" s="23">
        <f t="shared" ca="1" si="43"/>
        <v>-3.7386410108501168E-3</v>
      </c>
      <c r="L223" s="23">
        <f t="shared" ca="1" si="52"/>
        <v>1.3977436608010383E-5</v>
      </c>
      <c r="M223" s="23">
        <f t="shared" ca="1" si="44"/>
        <v>7386.9405878164598</v>
      </c>
      <c r="N223" s="23">
        <f t="shared" ca="1" si="45"/>
        <v>62614.897043825986</v>
      </c>
      <c r="O223" s="23">
        <f t="shared" ca="1" si="46"/>
        <v>27253.836430273917</v>
      </c>
      <c r="P223">
        <f t="shared" ca="1" si="53"/>
        <v>3.7386410108501168E-3</v>
      </c>
    </row>
    <row r="224" spans="4:16" x14ac:dyDescent="0.2">
      <c r="D224" s="100">
        <f t="shared" si="42"/>
        <v>0</v>
      </c>
      <c r="E224" s="100">
        <f t="shared" si="42"/>
        <v>0</v>
      </c>
      <c r="F224" s="23">
        <f t="shared" si="47"/>
        <v>0</v>
      </c>
      <c r="G224" s="23">
        <f t="shared" si="48"/>
        <v>0</v>
      </c>
      <c r="H224" s="23">
        <f t="shared" si="49"/>
        <v>0</v>
      </c>
      <c r="I224" s="23">
        <f t="shared" si="50"/>
        <v>0</v>
      </c>
      <c r="J224" s="23">
        <f t="shared" si="51"/>
        <v>0</v>
      </c>
      <c r="K224" s="23">
        <f t="shared" ca="1" si="43"/>
        <v>-3.7386410108501168E-3</v>
      </c>
      <c r="L224" s="23">
        <f t="shared" ca="1" si="52"/>
        <v>1.3977436608010383E-5</v>
      </c>
      <c r="M224" s="23">
        <f t="shared" ca="1" si="44"/>
        <v>7386.9405878164598</v>
      </c>
      <c r="N224" s="23">
        <f t="shared" ca="1" si="45"/>
        <v>62614.897043825986</v>
      </c>
      <c r="O224" s="23">
        <f t="shared" ca="1" si="46"/>
        <v>27253.836430273917</v>
      </c>
      <c r="P224">
        <f t="shared" ca="1" si="53"/>
        <v>3.7386410108501168E-3</v>
      </c>
    </row>
    <row r="225" spans="4:16" x14ac:dyDescent="0.2">
      <c r="D225" s="100">
        <f t="shared" si="42"/>
        <v>0</v>
      </c>
      <c r="E225" s="100">
        <f t="shared" si="42"/>
        <v>0</v>
      </c>
      <c r="F225" s="23">
        <f t="shared" si="47"/>
        <v>0</v>
      </c>
      <c r="G225" s="23">
        <f t="shared" si="48"/>
        <v>0</v>
      </c>
      <c r="H225" s="23">
        <f t="shared" si="49"/>
        <v>0</v>
      </c>
      <c r="I225" s="23">
        <f t="shared" si="50"/>
        <v>0</v>
      </c>
      <c r="J225" s="23">
        <f t="shared" si="51"/>
        <v>0</v>
      </c>
      <c r="K225" s="23">
        <f t="shared" ca="1" si="43"/>
        <v>-3.7386410108501168E-3</v>
      </c>
      <c r="L225" s="23">
        <f t="shared" ca="1" si="52"/>
        <v>1.3977436608010383E-5</v>
      </c>
      <c r="M225" s="23">
        <f t="shared" ca="1" si="44"/>
        <v>7386.9405878164598</v>
      </c>
      <c r="N225" s="23">
        <f t="shared" ca="1" si="45"/>
        <v>62614.897043825986</v>
      </c>
      <c r="O225" s="23">
        <f t="shared" ca="1" si="46"/>
        <v>27253.836430273917</v>
      </c>
      <c r="P225">
        <f t="shared" ca="1" si="53"/>
        <v>3.7386410108501168E-3</v>
      </c>
    </row>
    <row r="226" spans="4:16" x14ac:dyDescent="0.2">
      <c r="D226" s="100">
        <f t="shared" si="42"/>
        <v>0</v>
      </c>
      <c r="E226" s="100">
        <f t="shared" si="42"/>
        <v>0</v>
      </c>
      <c r="F226" s="23">
        <f t="shared" si="47"/>
        <v>0</v>
      </c>
      <c r="G226" s="23">
        <f t="shared" si="48"/>
        <v>0</v>
      </c>
      <c r="H226" s="23">
        <f t="shared" si="49"/>
        <v>0</v>
      </c>
      <c r="I226" s="23">
        <f t="shared" si="50"/>
        <v>0</v>
      </c>
      <c r="J226" s="23">
        <f t="shared" si="51"/>
        <v>0</v>
      </c>
      <c r="K226" s="23">
        <f t="shared" ca="1" si="43"/>
        <v>-3.7386410108501168E-3</v>
      </c>
      <c r="L226" s="23">
        <f t="shared" ca="1" si="52"/>
        <v>1.3977436608010383E-5</v>
      </c>
      <c r="M226" s="23">
        <f t="shared" ca="1" si="44"/>
        <v>7386.9405878164598</v>
      </c>
      <c r="N226" s="23">
        <f t="shared" ca="1" si="45"/>
        <v>62614.897043825986</v>
      </c>
      <c r="O226" s="23">
        <f t="shared" ca="1" si="46"/>
        <v>27253.836430273917</v>
      </c>
      <c r="P226">
        <f t="shared" ca="1" si="53"/>
        <v>3.7386410108501168E-3</v>
      </c>
    </row>
    <row r="227" spans="4:16" x14ac:dyDescent="0.2">
      <c r="D227" s="100">
        <f t="shared" si="42"/>
        <v>0</v>
      </c>
      <c r="E227" s="100">
        <f t="shared" si="42"/>
        <v>0</v>
      </c>
      <c r="F227" s="23">
        <f t="shared" si="47"/>
        <v>0</v>
      </c>
      <c r="G227" s="23">
        <f t="shared" si="48"/>
        <v>0</v>
      </c>
      <c r="H227" s="23">
        <f t="shared" si="49"/>
        <v>0</v>
      </c>
      <c r="I227" s="23">
        <f t="shared" si="50"/>
        <v>0</v>
      </c>
      <c r="J227" s="23">
        <f t="shared" si="51"/>
        <v>0</v>
      </c>
      <c r="K227" s="23">
        <f t="shared" ca="1" si="43"/>
        <v>-3.7386410108501168E-3</v>
      </c>
      <c r="L227" s="23">
        <f t="shared" ca="1" si="52"/>
        <v>1.3977436608010383E-5</v>
      </c>
      <c r="M227" s="23">
        <f t="shared" ca="1" si="44"/>
        <v>7386.9405878164598</v>
      </c>
      <c r="N227" s="23">
        <f t="shared" ca="1" si="45"/>
        <v>62614.897043825986</v>
      </c>
      <c r="O227" s="23">
        <f t="shared" ca="1" si="46"/>
        <v>27253.836430273917</v>
      </c>
      <c r="P227">
        <f t="shared" ca="1" si="53"/>
        <v>3.7386410108501168E-3</v>
      </c>
    </row>
    <row r="228" spans="4:16" x14ac:dyDescent="0.2">
      <c r="D228" s="100">
        <f t="shared" si="42"/>
        <v>0</v>
      </c>
      <c r="E228" s="100">
        <f t="shared" si="42"/>
        <v>0</v>
      </c>
      <c r="F228" s="23">
        <f t="shared" si="47"/>
        <v>0</v>
      </c>
      <c r="G228" s="23">
        <f t="shared" si="48"/>
        <v>0</v>
      </c>
      <c r="H228" s="23">
        <f t="shared" si="49"/>
        <v>0</v>
      </c>
      <c r="I228" s="23">
        <f t="shared" si="50"/>
        <v>0</v>
      </c>
      <c r="J228" s="23">
        <f t="shared" si="51"/>
        <v>0</v>
      </c>
      <c r="K228" s="23">
        <f t="shared" ca="1" si="43"/>
        <v>-3.7386410108501168E-3</v>
      </c>
      <c r="L228" s="23">
        <f t="shared" ca="1" si="52"/>
        <v>1.3977436608010383E-5</v>
      </c>
      <c r="M228" s="23">
        <f t="shared" ca="1" si="44"/>
        <v>7386.9405878164598</v>
      </c>
      <c r="N228" s="23">
        <f t="shared" ca="1" si="45"/>
        <v>62614.897043825986</v>
      </c>
      <c r="O228" s="23">
        <f t="shared" ca="1" si="46"/>
        <v>27253.836430273917</v>
      </c>
      <c r="P228">
        <f t="shared" ca="1" si="53"/>
        <v>3.7386410108501168E-3</v>
      </c>
    </row>
    <row r="229" spans="4:16" x14ac:dyDescent="0.2">
      <c r="D229" s="100">
        <f t="shared" si="42"/>
        <v>0</v>
      </c>
      <c r="E229" s="100">
        <f t="shared" si="42"/>
        <v>0</v>
      </c>
      <c r="F229" s="23">
        <f t="shared" si="47"/>
        <v>0</v>
      </c>
      <c r="G229" s="23">
        <f t="shared" si="48"/>
        <v>0</v>
      </c>
      <c r="H229" s="23">
        <f t="shared" si="49"/>
        <v>0</v>
      </c>
      <c r="I229" s="23">
        <f t="shared" si="50"/>
        <v>0</v>
      </c>
      <c r="J229" s="23">
        <f t="shared" si="51"/>
        <v>0</v>
      </c>
      <c r="K229" s="23">
        <f t="shared" ca="1" si="43"/>
        <v>-3.7386410108501168E-3</v>
      </c>
      <c r="L229" s="23">
        <f t="shared" ca="1" si="52"/>
        <v>1.3977436608010383E-5</v>
      </c>
      <c r="M229" s="23">
        <f t="shared" ca="1" si="44"/>
        <v>7386.9405878164598</v>
      </c>
      <c r="N229" s="23">
        <f t="shared" ca="1" si="45"/>
        <v>62614.897043825986</v>
      </c>
      <c r="O229" s="23">
        <f t="shared" ca="1" si="46"/>
        <v>27253.836430273917</v>
      </c>
      <c r="P229">
        <f t="shared" ca="1" si="53"/>
        <v>3.7386410108501168E-3</v>
      </c>
    </row>
    <row r="230" spans="4:16" x14ac:dyDescent="0.2">
      <c r="D230" s="100">
        <f t="shared" si="42"/>
        <v>0</v>
      </c>
      <c r="E230" s="100">
        <f t="shared" si="42"/>
        <v>0</v>
      </c>
      <c r="F230" s="23">
        <f t="shared" si="47"/>
        <v>0</v>
      </c>
      <c r="G230" s="23">
        <f t="shared" si="48"/>
        <v>0</v>
      </c>
      <c r="H230" s="23">
        <f t="shared" si="49"/>
        <v>0</v>
      </c>
      <c r="I230" s="23">
        <f t="shared" si="50"/>
        <v>0</v>
      </c>
      <c r="J230" s="23">
        <f t="shared" si="51"/>
        <v>0</v>
      </c>
      <c r="K230" s="23">
        <f t="shared" ca="1" si="43"/>
        <v>-3.7386410108501168E-3</v>
      </c>
      <c r="L230" s="23">
        <f t="shared" ca="1" si="52"/>
        <v>1.3977436608010383E-5</v>
      </c>
      <c r="M230" s="23">
        <f t="shared" ca="1" si="44"/>
        <v>7386.9405878164598</v>
      </c>
      <c r="N230" s="23">
        <f t="shared" ca="1" si="45"/>
        <v>62614.897043825986</v>
      </c>
      <c r="O230" s="23">
        <f t="shared" ca="1" si="46"/>
        <v>27253.836430273917</v>
      </c>
      <c r="P230">
        <f t="shared" ca="1" si="53"/>
        <v>3.7386410108501168E-3</v>
      </c>
    </row>
    <row r="231" spans="4:16" x14ac:dyDescent="0.2">
      <c r="D231" s="100">
        <f t="shared" si="42"/>
        <v>0</v>
      </c>
      <c r="E231" s="100">
        <f t="shared" si="42"/>
        <v>0</v>
      </c>
      <c r="F231" s="23">
        <f t="shared" si="47"/>
        <v>0</v>
      </c>
      <c r="G231" s="23">
        <f t="shared" si="48"/>
        <v>0</v>
      </c>
      <c r="H231" s="23">
        <f t="shared" si="49"/>
        <v>0</v>
      </c>
      <c r="I231" s="23">
        <f t="shared" si="50"/>
        <v>0</v>
      </c>
      <c r="J231" s="23">
        <f t="shared" si="51"/>
        <v>0</v>
      </c>
      <c r="K231" s="23">
        <f t="shared" ca="1" si="43"/>
        <v>-3.7386410108501168E-3</v>
      </c>
      <c r="L231" s="23">
        <f t="shared" ca="1" si="52"/>
        <v>1.3977436608010383E-5</v>
      </c>
      <c r="M231" s="23">
        <f t="shared" ca="1" si="44"/>
        <v>7386.9405878164598</v>
      </c>
      <c r="N231" s="23">
        <f t="shared" ca="1" si="45"/>
        <v>62614.897043825986</v>
      </c>
      <c r="O231" s="23">
        <f t="shared" ca="1" si="46"/>
        <v>27253.836430273917</v>
      </c>
      <c r="P231">
        <f t="shared" ca="1" si="53"/>
        <v>3.7386410108501168E-3</v>
      </c>
    </row>
    <row r="232" spans="4:16" x14ac:dyDescent="0.2">
      <c r="D232" s="100">
        <f t="shared" si="42"/>
        <v>0</v>
      </c>
      <c r="E232" s="100">
        <f t="shared" si="42"/>
        <v>0</v>
      </c>
      <c r="F232" s="23">
        <f t="shared" si="47"/>
        <v>0</v>
      </c>
      <c r="G232" s="23">
        <f t="shared" si="48"/>
        <v>0</v>
      </c>
      <c r="H232" s="23">
        <f t="shared" si="49"/>
        <v>0</v>
      </c>
      <c r="I232" s="23">
        <f t="shared" si="50"/>
        <v>0</v>
      </c>
      <c r="J232" s="23">
        <f t="shared" si="51"/>
        <v>0</v>
      </c>
      <c r="K232" s="23">
        <f t="shared" ca="1" si="43"/>
        <v>-3.7386410108501168E-3</v>
      </c>
      <c r="L232" s="23">
        <f t="shared" ca="1" si="52"/>
        <v>1.3977436608010383E-5</v>
      </c>
      <c r="M232" s="23">
        <f t="shared" ca="1" si="44"/>
        <v>7386.9405878164598</v>
      </c>
      <c r="N232" s="23">
        <f t="shared" ca="1" si="45"/>
        <v>62614.897043825986</v>
      </c>
      <c r="O232" s="23">
        <f t="shared" ca="1" si="46"/>
        <v>27253.836430273917</v>
      </c>
      <c r="P232">
        <f t="shared" ca="1" si="53"/>
        <v>3.7386410108501168E-3</v>
      </c>
    </row>
    <row r="233" spans="4:16" x14ac:dyDescent="0.2">
      <c r="D233" s="100">
        <f t="shared" si="42"/>
        <v>0</v>
      </c>
      <c r="E233" s="100">
        <f t="shared" si="42"/>
        <v>0</v>
      </c>
      <c r="F233" s="23">
        <f t="shared" si="47"/>
        <v>0</v>
      </c>
      <c r="G233" s="23">
        <f t="shared" si="48"/>
        <v>0</v>
      </c>
      <c r="H233" s="23">
        <f t="shared" si="49"/>
        <v>0</v>
      </c>
      <c r="I233" s="23">
        <f t="shared" si="50"/>
        <v>0</v>
      </c>
      <c r="J233" s="23">
        <f t="shared" si="51"/>
        <v>0</v>
      </c>
      <c r="K233" s="23">
        <f t="shared" ca="1" si="43"/>
        <v>-3.7386410108501168E-3</v>
      </c>
      <c r="L233" s="23">
        <f t="shared" ca="1" si="52"/>
        <v>1.3977436608010383E-5</v>
      </c>
      <c r="M233" s="23">
        <f t="shared" ca="1" si="44"/>
        <v>7386.9405878164598</v>
      </c>
      <c r="N233" s="23">
        <f t="shared" ca="1" si="45"/>
        <v>62614.897043825986</v>
      </c>
      <c r="O233" s="23">
        <f t="shared" ca="1" si="46"/>
        <v>27253.836430273917</v>
      </c>
      <c r="P233">
        <f t="shared" ca="1" si="53"/>
        <v>3.7386410108501168E-3</v>
      </c>
    </row>
    <row r="234" spans="4:16" x14ac:dyDescent="0.2">
      <c r="D234" s="100">
        <f t="shared" si="42"/>
        <v>0</v>
      </c>
      <c r="E234" s="100">
        <f t="shared" si="42"/>
        <v>0</v>
      </c>
      <c r="F234" s="23">
        <f t="shared" si="47"/>
        <v>0</v>
      </c>
      <c r="G234" s="23">
        <f t="shared" si="48"/>
        <v>0</v>
      </c>
      <c r="H234" s="23">
        <f t="shared" si="49"/>
        <v>0</v>
      </c>
      <c r="I234" s="23">
        <f t="shared" si="50"/>
        <v>0</v>
      </c>
      <c r="J234" s="23">
        <f t="shared" si="51"/>
        <v>0</v>
      </c>
      <c r="K234" s="23">
        <f t="shared" ca="1" si="43"/>
        <v>-3.7386410108501168E-3</v>
      </c>
      <c r="L234" s="23">
        <f t="shared" ca="1" si="52"/>
        <v>1.3977436608010383E-5</v>
      </c>
      <c r="M234" s="23">
        <f t="shared" ca="1" si="44"/>
        <v>7386.9405878164598</v>
      </c>
      <c r="N234" s="23">
        <f t="shared" ca="1" si="45"/>
        <v>62614.897043825986</v>
      </c>
      <c r="O234" s="23">
        <f t="shared" ca="1" si="46"/>
        <v>27253.836430273917</v>
      </c>
      <c r="P234">
        <f t="shared" ca="1" si="53"/>
        <v>3.7386410108501168E-3</v>
      </c>
    </row>
    <row r="235" spans="4:16" x14ac:dyDescent="0.2">
      <c r="D235" s="100">
        <f t="shared" si="42"/>
        <v>0</v>
      </c>
      <c r="E235" s="100">
        <f t="shared" si="42"/>
        <v>0</v>
      </c>
      <c r="F235" s="23">
        <f t="shared" si="47"/>
        <v>0</v>
      </c>
      <c r="G235" s="23">
        <f t="shared" si="48"/>
        <v>0</v>
      </c>
      <c r="H235" s="23">
        <f t="shared" si="49"/>
        <v>0</v>
      </c>
      <c r="I235" s="23">
        <f t="shared" si="50"/>
        <v>0</v>
      </c>
      <c r="J235" s="23">
        <f t="shared" si="51"/>
        <v>0</v>
      </c>
      <c r="K235" s="23">
        <f t="shared" ca="1" si="43"/>
        <v>-3.7386410108501168E-3</v>
      </c>
      <c r="L235" s="23">
        <f t="shared" ca="1" si="52"/>
        <v>1.3977436608010383E-5</v>
      </c>
      <c r="M235" s="23">
        <f t="shared" ca="1" si="44"/>
        <v>7386.9405878164598</v>
      </c>
      <c r="N235" s="23">
        <f t="shared" ca="1" si="45"/>
        <v>62614.897043825986</v>
      </c>
      <c r="O235" s="23">
        <f t="shared" ca="1" si="46"/>
        <v>27253.836430273917</v>
      </c>
      <c r="P235">
        <f t="shared" ca="1" si="53"/>
        <v>3.7386410108501168E-3</v>
      </c>
    </row>
    <row r="236" spans="4:16" x14ac:dyDescent="0.2">
      <c r="D236" s="100">
        <f t="shared" si="42"/>
        <v>0</v>
      </c>
      <c r="E236" s="100">
        <f t="shared" si="42"/>
        <v>0</v>
      </c>
      <c r="F236" s="23">
        <f t="shared" si="47"/>
        <v>0</v>
      </c>
      <c r="G236" s="23">
        <f t="shared" si="48"/>
        <v>0</v>
      </c>
      <c r="H236" s="23">
        <f t="shared" si="49"/>
        <v>0</v>
      </c>
      <c r="I236" s="23">
        <f t="shared" si="50"/>
        <v>0</v>
      </c>
      <c r="J236" s="23">
        <f t="shared" si="51"/>
        <v>0</v>
      </c>
      <c r="K236" s="23">
        <f t="shared" ca="1" si="43"/>
        <v>-3.7386410108501168E-3</v>
      </c>
      <c r="L236" s="23">
        <f t="shared" ca="1" si="52"/>
        <v>1.3977436608010383E-5</v>
      </c>
      <c r="M236" s="23">
        <f t="shared" ca="1" si="44"/>
        <v>7386.9405878164598</v>
      </c>
      <c r="N236" s="23">
        <f t="shared" ca="1" si="45"/>
        <v>62614.897043825986</v>
      </c>
      <c r="O236" s="23">
        <f t="shared" ca="1" si="46"/>
        <v>27253.836430273917</v>
      </c>
      <c r="P236">
        <f t="shared" ca="1" si="53"/>
        <v>3.7386410108501168E-3</v>
      </c>
    </row>
    <row r="237" spans="4:16" x14ac:dyDescent="0.2">
      <c r="D237" s="100">
        <f t="shared" si="42"/>
        <v>0</v>
      </c>
      <c r="E237" s="100">
        <f t="shared" si="42"/>
        <v>0</v>
      </c>
      <c r="F237" s="23">
        <f t="shared" si="47"/>
        <v>0</v>
      </c>
      <c r="G237" s="23">
        <f t="shared" si="48"/>
        <v>0</v>
      </c>
      <c r="H237" s="23">
        <f t="shared" si="49"/>
        <v>0</v>
      </c>
      <c r="I237" s="23">
        <f t="shared" si="50"/>
        <v>0</v>
      </c>
      <c r="J237" s="23">
        <f t="shared" si="51"/>
        <v>0</v>
      </c>
      <c r="K237" s="23">
        <f t="shared" ca="1" si="43"/>
        <v>-3.7386410108501168E-3</v>
      </c>
      <c r="L237" s="23">
        <f t="shared" ca="1" si="52"/>
        <v>1.3977436608010383E-5</v>
      </c>
      <c r="M237" s="23">
        <f t="shared" ca="1" si="44"/>
        <v>7386.9405878164598</v>
      </c>
      <c r="N237" s="23">
        <f t="shared" ca="1" si="45"/>
        <v>62614.897043825986</v>
      </c>
      <c r="O237" s="23">
        <f t="shared" ca="1" si="46"/>
        <v>27253.836430273917</v>
      </c>
      <c r="P237">
        <f t="shared" ca="1" si="53"/>
        <v>3.7386410108501168E-3</v>
      </c>
    </row>
    <row r="238" spans="4:16" x14ac:dyDescent="0.2">
      <c r="D238" s="100">
        <f t="shared" si="42"/>
        <v>0</v>
      </c>
      <c r="E238" s="100">
        <f t="shared" si="42"/>
        <v>0</v>
      </c>
      <c r="F238" s="23">
        <f t="shared" si="47"/>
        <v>0</v>
      </c>
      <c r="G238" s="23">
        <f t="shared" si="48"/>
        <v>0</v>
      </c>
      <c r="H238" s="23">
        <f t="shared" si="49"/>
        <v>0</v>
      </c>
      <c r="I238" s="23">
        <f t="shared" si="50"/>
        <v>0</v>
      </c>
      <c r="J238" s="23">
        <f t="shared" si="51"/>
        <v>0</v>
      </c>
      <c r="K238" s="23">
        <f t="shared" ca="1" si="43"/>
        <v>-3.7386410108501168E-3</v>
      </c>
      <c r="L238" s="23">
        <f t="shared" ca="1" si="52"/>
        <v>1.3977436608010383E-5</v>
      </c>
      <c r="M238" s="23">
        <f t="shared" ca="1" si="44"/>
        <v>7386.9405878164598</v>
      </c>
      <c r="N238" s="23">
        <f t="shared" ca="1" si="45"/>
        <v>62614.897043825986</v>
      </c>
      <c r="O238" s="23">
        <f t="shared" ca="1" si="46"/>
        <v>27253.836430273917</v>
      </c>
      <c r="P238">
        <f t="shared" ca="1" si="53"/>
        <v>3.7386410108501168E-3</v>
      </c>
    </row>
    <row r="239" spans="4:16" x14ac:dyDescent="0.2">
      <c r="D239" s="100">
        <f t="shared" si="42"/>
        <v>0</v>
      </c>
      <c r="E239" s="100">
        <f t="shared" si="42"/>
        <v>0</v>
      </c>
      <c r="F239" s="23">
        <f t="shared" si="47"/>
        <v>0</v>
      </c>
      <c r="G239" s="23">
        <f t="shared" si="48"/>
        <v>0</v>
      </c>
      <c r="H239" s="23">
        <f t="shared" si="49"/>
        <v>0</v>
      </c>
      <c r="I239" s="23">
        <f t="shared" si="50"/>
        <v>0</v>
      </c>
      <c r="J239" s="23">
        <f t="shared" si="51"/>
        <v>0</v>
      </c>
      <c r="K239" s="23">
        <f t="shared" ca="1" si="43"/>
        <v>-3.7386410108501168E-3</v>
      </c>
      <c r="L239" s="23">
        <f t="shared" ca="1" si="52"/>
        <v>1.3977436608010383E-5</v>
      </c>
      <c r="M239" s="23">
        <f t="shared" ca="1" si="44"/>
        <v>7386.9405878164598</v>
      </c>
      <c r="N239" s="23">
        <f t="shared" ca="1" si="45"/>
        <v>62614.897043825986</v>
      </c>
      <c r="O239" s="23">
        <f t="shared" ca="1" si="46"/>
        <v>27253.836430273917</v>
      </c>
      <c r="P239">
        <f t="shared" ca="1" si="53"/>
        <v>3.7386410108501168E-3</v>
      </c>
    </row>
    <row r="240" spans="4:16" x14ac:dyDescent="0.2">
      <c r="D240" s="100">
        <f t="shared" si="42"/>
        <v>0</v>
      </c>
      <c r="E240" s="100">
        <f t="shared" si="42"/>
        <v>0</v>
      </c>
      <c r="F240" s="23">
        <f t="shared" si="47"/>
        <v>0</v>
      </c>
      <c r="G240" s="23">
        <f t="shared" si="48"/>
        <v>0</v>
      </c>
      <c r="H240" s="23">
        <f t="shared" si="49"/>
        <v>0</v>
      </c>
      <c r="I240" s="23">
        <f t="shared" si="50"/>
        <v>0</v>
      </c>
      <c r="J240" s="23">
        <f t="shared" si="51"/>
        <v>0</v>
      </c>
      <c r="K240" s="23">
        <f t="shared" ca="1" si="43"/>
        <v>-3.7386410108501168E-3</v>
      </c>
      <c r="L240" s="23">
        <f t="shared" ca="1" si="52"/>
        <v>1.3977436608010383E-5</v>
      </c>
      <c r="M240" s="23">
        <f t="shared" ca="1" si="44"/>
        <v>7386.9405878164598</v>
      </c>
      <c r="N240" s="23">
        <f t="shared" ca="1" si="45"/>
        <v>62614.897043825986</v>
      </c>
      <c r="O240" s="23">
        <f t="shared" ca="1" si="46"/>
        <v>27253.836430273917</v>
      </c>
      <c r="P240">
        <f t="shared" ca="1" si="53"/>
        <v>3.7386410108501168E-3</v>
      </c>
    </row>
    <row r="241" spans="4:16" x14ac:dyDescent="0.2">
      <c r="D241" s="100">
        <f t="shared" si="42"/>
        <v>0</v>
      </c>
      <c r="E241" s="100">
        <f t="shared" si="42"/>
        <v>0</v>
      </c>
      <c r="F241" s="23">
        <f t="shared" si="47"/>
        <v>0</v>
      </c>
      <c r="G241" s="23">
        <f t="shared" si="48"/>
        <v>0</v>
      </c>
      <c r="H241" s="23">
        <f t="shared" si="49"/>
        <v>0</v>
      </c>
      <c r="I241" s="23">
        <f t="shared" si="50"/>
        <v>0</v>
      </c>
      <c r="J241" s="23">
        <f t="shared" si="51"/>
        <v>0</v>
      </c>
      <c r="K241" s="23">
        <f t="shared" ca="1" si="43"/>
        <v>-3.7386410108501168E-3</v>
      </c>
      <c r="L241" s="23">
        <f t="shared" ca="1" si="52"/>
        <v>1.3977436608010383E-5</v>
      </c>
      <c r="M241" s="23">
        <f t="shared" ca="1" si="44"/>
        <v>7386.9405878164598</v>
      </c>
      <c r="N241" s="23">
        <f t="shared" ca="1" si="45"/>
        <v>62614.897043825986</v>
      </c>
      <c r="O241" s="23">
        <f t="shared" ca="1" si="46"/>
        <v>27253.836430273917</v>
      </c>
      <c r="P241">
        <f t="shared" ca="1" si="53"/>
        <v>3.7386410108501168E-3</v>
      </c>
    </row>
    <row r="242" spans="4:16" x14ac:dyDescent="0.2">
      <c r="D242" s="100">
        <f t="shared" si="42"/>
        <v>0</v>
      </c>
      <c r="E242" s="100">
        <f t="shared" si="42"/>
        <v>0</v>
      </c>
      <c r="F242" s="23">
        <f t="shared" si="47"/>
        <v>0</v>
      </c>
      <c r="G242" s="23">
        <f t="shared" si="48"/>
        <v>0</v>
      </c>
      <c r="H242" s="23">
        <f t="shared" si="49"/>
        <v>0</v>
      </c>
      <c r="I242" s="23">
        <f t="shared" si="50"/>
        <v>0</v>
      </c>
      <c r="J242" s="23">
        <f t="shared" si="51"/>
        <v>0</v>
      </c>
      <c r="K242" s="23">
        <f t="shared" ca="1" si="43"/>
        <v>-3.7386410108501168E-3</v>
      </c>
      <c r="L242" s="23">
        <f t="shared" ca="1" si="52"/>
        <v>1.3977436608010383E-5</v>
      </c>
      <c r="M242" s="23">
        <f t="shared" ca="1" si="44"/>
        <v>7386.9405878164598</v>
      </c>
      <c r="N242" s="23">
        <f t="shared" ca="1" si="45"/>
        <v>62614.897043825986</v>
      </c>
      <c r="O242" s="23">
        <f t="shared" ca="1" si="46"/>
        <v>27253.836430273917</v>
      </c>
      <c r="P242">
        <f t="shared" ca="1" si="53"/>
        <v>3.7386410108501168E-3</v>
      </c>
    </row>
    <row r="243" spans="4:16" x14ac:dyDescent="0.2">
      <c r="D243" s="100">
        <f t="shared" si="42"/>
        <v>0</v>
      </c>
      <c r="E243" s="100">
        <f t="shared" si="42"/>
        <v>0</v>
      </c>
      <c r="F243" s="23">
        <f t="shared" si="47"/>
        <v>0</v>
      </c>
      <c r="G243" s="23">
        <f t="shared" si="48"/>
        <v>0</v>
      </c>
      <c r="H243" s="23">
        <f t="shared" si="49"/>
        <v>0</v>
      </c>
      <c r="I243" s="23">
        <f t="shared" si="50"/>
        <v>0</v>
      </c>
      <c r="J243" s="23">
        <f t="shared" si="51"/>
        <v>0</v>
      </c>
      <c r="K243" s="23">
        <f t="shared" ca="1" si="43"/>
        <v>-3.7386410108501168E-3</v>
      </c>
      <c r="L243" s="23">
        <f t="shared" ca="1" si="52"/>
        <v>1.3977436608010383E-5</v>
      </c>
      <c r="M243" s="23">
        <f t="shared" ca="1" si="44"/>
        <v>7386.9405878164598</v>
      </c>
      <c r="N243" s="23">
        <f t="shared" ca="1" si="45"/>
        <v>62614.897043825986</v>
      </c>
      <c r="O243" s="23">
        <f t="shared" ca="1" si="46"/>
        <v>27253.836430273917</v>
      </c>
      <c r="P243">
        <f t="shared" ca="1" si="53"/>
        <v>3.7386410108501168E-3</v>
      </c>
    </row>
    <row r="244" spans="4:16" x14ac:dyDescent="0.2">
      <c r="D244" s="100">
        <f t="shared" si="42"/>
        <v>0</v>
      </c>
      <c r="E244" s="100">
        <f t="shared" si="42"/>
        <v>0</v>
      </c>
      <c r="F244" s="23">
        <f t="shared" si="47"/>
        <v>0</v>
      </c>
      <c r="G244" s="23">
        <f t="shared" si="48"/>
        <v>0</v>
      </c>
      <c r="H244" s="23">
        <f t="shared" si="49"/>
        <v>0</v>
      </c>
      <c r="I244" s="23">
        <f t="shared" si="50"/>
        <v>0</v>
      </c>
      <c r="J244" s="23">
        <f t="shared" si="51"/>
        <v>0</v>
      </c>
      <c r="K244" s="23">
        <f t="shared" ca="1" si="43"/>
        <v>-3.7386410108501168E-3</v>
      </c>
      <c r="L244" s="23">
        <f t="shared" ca="1" si="52"/>
        <v>1.3977436608010383E-5</v>
      </c>
      <c r="M244" s="23">
        <f t="shared" ca="1" si="44"/>
        <v>7386.9405878164598</v>
      </c>
      <c r="N244" s="23">
        <f t="shared" ca="1" si="45"/>
        <v>62614.897043825986</v>
      </c>
      <c r="O244" s="23">
        <f t="shared" ca="1" si="46"/>
        <v>27253.836430273917</v>
      </c>
      <c r="P244">
        <f t="shared" ca="1" si="53"/>
        <v>3.7386410108501168E-3</v>
      </c>
    </row>
    <row r="245" spans="4:16" x14ac:dyDescent="0.2">
      <c r="D245" s="100">
        <f t="shared" si="42"/>
        <v>0</v>
      </c>
      <c r="E245" s="100">
        <f t="shared" si="42"/>
        <v>0</v>
      </c>
      <c r="F245" s="23">
        <f t="shared" si="47"/>
        <v>0</v>
      </c>
      <c r="G245" s="23">
        <f t="shared" si="48"/>
        <v>0</v>
      </c>
      <c r="H245" s="23">
        <f t="shared" si="49"/>
        <v>0</v>
      </c>
      <c r="I245" s="23">
        <f t="shared" si="50"/>
        <v>0</v>
      </c>
      <c r="J245" s="23">
        <f t="shared" si="51"/>
        <v>0</v>
      </c>
      <c r="K245" s="23">
        <f t="shared" ca="1" si="43"/>
        <v>-3.7386410108501168E-3</v>
      </c>
      <c r="L245" s="23">
        <f t="shared" ca="1" si="52"/>
        <v>1.3977436608010383E-5</v>
      </c>
      <c r="M245" s="23">
        <f t="shared" ca="1" si="44"/>
        <v>7386.9405878164598</v>
      </c>
      <c r="N245" s="23">
        <f t="shared" ca="1" si="45"/>
        <v>62614.897043825986</v>
      </c>
      <c r="O245" s="23">
        <f t="shared" ca="1" si="46"/>
        <v>27253.836430273917</v>
      </c>
      <c r="P245">
        <f t="shared" ca="1" si="53"/>
        <v>3.7386410108501168E-3</v>
      </c>
    </row>
    <row r="246" spans="4:16" x14ac:dyDescent="0.2">
      <c r="D246" s="100">
        <f t="shared" si="42"/>
        <v>0</v>
      </c>
      <c r="E246" s="100">
        <f t="shared" si="42"/>
        <v>0</v>
      </c>
      <c r="F246" s="23">
        <f t="shared" si="47"/>
        <v>0</v>
      </c>
      <c r="G246" s="23">
        <f t="shared" si="48"/>
        <v>0</v>
      </c>
      <c r="H246" s="23">
        <f t="shared" si="49"/>
        <v>0</v>
      </c>
      <c r="I246" s="23">
        <f t="shared" si="50"/>
        <v>0</v>
      </c>
      <c r="J246" s="23">
        <f t="shared" si="51"/>
        <v>0</v>
      </c>
      <c r="K246" s="23">
        <f t="shared" ca="1" si="43"/>
        <v>-3.7386410108501168E-3</v>
      </c>
      <c r="L246" s="23">
        <f t="shared" ca="1" si="52"/>
        <v>1.3977436608010383E-5</v>
      </c>
      <c r="M246" s="23">
        <f t="shared" ca="1" si="44"/>
        <v>7386.9405878164598</v>
      </c>
      <c r="N246" s="23">
        <f t="shared" ca="1" si="45"/>
        <v>62614.897043825986</v>
      </c>
      <c r="O246" s="23">
        <f t="shared" ca="1" si="46"/>
        <v>27253.836430273917</v>
      </c>
      <c r="P246">
        <f t="shared" ca="1" si="53"/>
        <v>3.7386410108501168E-3</v>
      </c>
    </row>
    <row r="247" spans="4:16" x14ac:dyDescent="0.2">
      <c r="D247" s="100">
        <f t="shared" si="42"/>
        <v>0</v>
      </c>
      <c r="E247" s="100">
        <f t="shared" si="42"/>
        <v>0</v>
      </c>
      <c r="F247" s="23">
        <f t="shared" si="47"/>
        <v>0</v>
      </c>
      <c r="G247" s="23">
        <f t="shared" si="48"/>
        <v>0</v>
      </c>
      <c r="H247" s="23">
        <f t="shared" si="49"/>
        <v>0</v>
      </c>
      <c r="I247" s="23">
        <f t="shared" si="50"/>
        <v>0</v>
      </c>
      <c r="J247" s="23">
        <f t="shared" si="51"/>
        <v>0</v>
      </c>
      <c r="K247" s="23">
        <f t="shared" ca="1" si="43"/>
        <v>-3.7386410108501168E-3</v>
      </c>
      <c r="L247" s="23">
        <f t="shared" ca="1" si="52"/>
        <v>1.3977436608010383E-5</v>
      </c>
      <c r="M247" s="23">
        <f t="shared" ca="1" si="44"/>
        <v>7386.9405878164598</v>
      </c>
      <c r="N247" s="23">
        <f t="shared" ca="1" si="45"/>
        <v>62614.897043825986</v>
      </c>
      <c r="O247" s="23">
        <f t="shared" ca="1" si="46"/>
        <v>27253.836430273917</v>
      </c>
      <c r="P247">
        <f t="shared" ca="1" si="53"/>
        <v>3.7386410108501168E-3</v>
      </c>
    </row>
    <row r="248" spans="4:16" x14ac:dyDescent="0.2">
      <c r="D248" s="100">
        <f t="shared" si="42"/>
        <v>0</v>
      </c>
      <c r="E248" s="100">
        <f t="shared" si="42"/>
        <v>0</v>
      </c>
      <c r="F248" s="23">
        <f t="shared" si="47"/>
        <v>0</v>
      </c>
      <c r="G248" s="23">
        <f t="shared" si="48"/>
        <v>0</v>
      </c>
      <c r="H248" s="23">
        <f t="shared" si="49"/>
        <v>0</v>
      </c>
      <c r="I248" s="23">
        <f t="shared" si="50"/>
        <v>0</v>
      </c>
      <c r="J248" s="23">
        <f t="shared" si="51"/>
        <v>0</v>
      </c>
      <c r="K248" s="23">
        <f t="shared" ca="1" si="43"/>
        <v>-3.7386410108501168E-3</v>
      </c>
      <c r="L248" s="23">
        <f t="shared" ca="1" si="52"/>
        <v>1.3977436608010383E-5</v>
      </c>
      <c r="M248" s="23">
        <f t="shared" ca="1" si="44"/>
        <v>7386.9405878164598</v>
      </c>
      <c r="N248" s="23">
        <f t="shared" ca="1" si="45"/>
        <v>62614.897043825986</v>
      </c>
      <c r="O248" s="23">
        <f t="shared" ca="1" si="46"/>
        <v>27253.836430273917</v>
      </c>
      <c r="P248">
        <f t="shared" ca="1" si="53"/>
        <v>3.7386410108501168E-3</v>
      </c>
    </row>
    <row r="249" spans="4:16" x14ac:dyDescent="0.2">
      <c r="D249" s="100">
        <f t="shared" si="42"/>
        <v>0</v>
      </c>
      <c r="E249" s="100">
        <f t="shared" si="42"/>
        <v>0</v>
      </c>
      <c r="F249" s="23">
        <f t="shared" si="47"/>
        <v>0</v>
      </c>
      <c r="G249" s="23">
        <f t="shared" si="48"/>
        <v>0</v>
      </c>
      <c r="H249" s="23">
        <f t="shared" si="49"/>
        <v>0</v>
      </c>
      <c r="I249" s="23">
        <f t="shared" si="50"/>
        <v>0</v>
      </c>
      <c r="J249" s="23">
        <f t="shared" si="51"/>
        <v>0</v>
      </c>
      <c r="K249" s="23">
        <f t="shared" ca="1" si="43"/>
        <v>-3.7386410108501168E-3</v>
      </c>
      <c r="L249" s="23">
        <f t="shared" ca="1" si="52"/>
        <v>1.3977436608010383E-5</v>
      </c>
      <c r="M249" s="23">
        <f t="shared" ca="1" si="44"/>
        <v>7386.9405878164598</v>
      </c>
      <c r="N249" s="23">
        <f t="shared" ca="1" si="45"/>
        <v>62614.897043825986</v>
      </c>
      <c r="O249" s="23">
        <f t="shared" ca="1" si="46"/>
        <v>27253.836430273917</v>
      </c>
      <c r="P249">
        <f t="shared" ca="1" si="53"/>
        <v>3.7386410108501168E-3</v>
      </c>
    </row>
    <row r="250" spans="4:16" x14ac:dyDescent="0.2">
      <c r="D250" s="100">
        <f t="shared" si="42"/>
        <v>0</v>
      </c>
      <c r="E250" s="100">
        <f t="shared" si="42"/>
        <v>0</v>
      </c>
      <c r="F250" s="23">
        <f t="shared" si="47"/>
        <v>0</v>
      </c>
      <c r="G250" s="23">
        <f t="shared" si="48"/>
        <v>0</v>
      </c>
      <c r="H250" s="23">
        <f t="shared" si="49"/>
        <v>0</v>
      </c>
      <c r="I250" s="23">
        <f t="shared" si="50"/>
        <v>0</v>
      </c>
      <c r="J250" s="23">
        <f t="shared" si="51"/>
        <v>0</v>
      </c>
      <c r="K250" s="23">
        <f t="shared" ca="1" si="43"/>
        <v>-3.7386410108501168E-3</v>
      </c>
      <c r="L250" s="23">
        <f t="shared" ca="1" si="52"/>
        <v>1.3977436608010383E-5</v>
      </c>
      <c r="M250" s="23">
        <f t="shared" ca="1" si="44"/>
        <v>7386.9405878164598</v>
      </c>
      <c r="N250" s="23">
        <f t="shared" ca="1" si="45"/>
        <v>62614.897043825986</v>
      </c>
      <c r="O250" s="23">
        <f t="shared" ca="1" si="46"/>
        <v>27253.836430273917</v>
      </c>
      <c r="P250">
        <f t="shared" ca="1" si="53"/>
        <v>3.7386410108501168E-3</v>
      </c>
    </row>
    <row r="251" spans="4:16" x14ac:dyDescent="0.2">
      <c r="D251" s="100">
        <f t="shared" si="42"/>
        <v>0</v>
      </c>
      <c r="E251" s="100">
        <f t="shared" si="42"/>
        <v>0</v>
      </c>
      <c r="F251" s="23">
        <f t="shared" si="47"/>
        <v>0</v>
      </c>
      <c r="G251" s="23">
        <f t="shared" si="48"/>
        <v>0</v>
      </c>
      <c r="H251" s="23">
        <f t="shared" si="49"/>
        <v>0</v>
      </c>
      <c r="I251" s="23">
        <f t="shared" si="50"/>
        <v>0</v>
      </c>
      <c r="J251" s="23">
        <f t="shared" si="51"/>
        <v>0</v>
      </c>
      <c r="K251" s="23">
        <f t="shared" ca="1" si="43"/>
        <v>-3.7386410108501168E-3</v>
      </c>
      <c r="L251" s="23">
        <f t="shared" ca="1" si="52"/>
        <v>1.3977436608010383E-5</v>
      </c>
      <c r="M251" s="23">
        <f t="shared" ca="1" si="44"/>
        <v>7386.9405878164598</v>
      </c>
      <c r="N251" s="23">
        <f t="shared" ca="1" si="45"/>
        <v>62614.897043825986</v>
      </c>
      <c r="O251" s="23">
        <f t="shared" ca="1" si="46"/>
        <v>27253.836430273917</v>
      </c>
      <c r="P251">
        <f t="shared" ca="1" si="53"/>
        <v>3.7386410108501168E-3</v>
      </c>
    </row>
    <row r="252" spans="4:16" x14ac:dyDescent="0.2">
      <c r="D252" s="100">
        <f t="shared" si="42"/>
        <v>0</v>
      </c>
      <c r="E252" s="100">
        <f t="shared" si="42"/>
        <v>0</v>
      </c>
      <c r="F252" s="23">
        <f t="shared" si="47"/>
        <v>0</v>
      </c>
      <c r="G252" s="23">
        <f t="shared" si="48"/>
        <v>0</v>
      </c>
      <c r="H252" s="23">
        <f t="shared" si="49"/>
        <v>0</v>
      </c>
      <c r="I252" s="23">
        <f t="shared" si="50"/>
        <v>0</v>
      </c>
      <c r="J252" s="23">
        <f t="shared" si="51"/>
        <v>0</v>
      </c>
      <c r="K252" s="23">
        <f t="shared" ca="1" si="43"/>
        <v>-3.7386410108501168E-3</v>
      </c>
      <c r="L252" s="23">
        <f t="shared" ca="1" si="52"/>
        <v>1.3977436608010383E-5</v>
      </c>
      <c r="M252" s="23">
        <f t="shared" ca="1" si="44"/>
        <v>7386.9405878164598</v>
      </c>
      <c r="N252" s="23">
        <f t="shared" ca="1" si="45"/>
        <v>62614.897043825986</v>
      </c>
      <c r="O252" s="23">
        <f t="shared" ca="1" si="46"/>
        <v>27253.836430273917</v>
      </c>
      <c r="P252">
        <f t="shared" ca="1" si="53"/>
        <v>3.7386410108501168E-3</v>
      </c>
    </row>
    <row r="253" spans="4:16" x14ac:dyDescent="0.2">
      <c r="D253" s="100">
        <f t="shared" si="42"/>
        <v>0</v>
      </c>
      <c r="E253" s="100">
        <f t="shared" si="42"/>
        <v>0</v>
      </c>
      <c r="F253" s="23">
        <f t="shared" si="47"/>
        <v>0</v>
      </c>
      <c r="G253" s="23">
        <f t="shared" si="48"/>
        <v>0</v>
      </c>
      <c r="H253" s="23">
        <f t="shared" si="49"/>
        <v>0</v>
      </c>
      <c r="I253" s="23">
        <f t="shared" si="50"/>
        <v>0</v>
      </c>
      <c r="J253" s="23">
        <f t="shared" si="51"/>
        <v>0</v>
      </c>
      <c r="K253" s="23">
        <f t="shared" ca="1" si="43"/>
        <v>-3.7386410108501168E-3</v>
      </c>
      <c r="L253" s="23">
        <f t="shared" ca="1" si="52"/>
        <v>1.3977436608010383E-5</v>
      </c>
      <c r="M253" s="23">
        <f t="shared" ca="1" si="44"/>
        <v>7386.9405878164598</v>
      </c>
      <c r="N253" s="23">
        <f t="shared" ca="1" si="45"/>
        <v>62614.897043825986</v>
      </c>
      <c r="O253" s="23">
        <f t="shared" ca="1" si="46"/>
        <v>27253.836430273917</v>
      </c>
      <c r="P253">
        <f t="shared" ca="1" si="53"/>
        <v>3.7386410108501168E-3</v>
      </c>
    </row>
    <row r="254" spans="4:16" x14ac:dyDescent="0.2">
      <c r="D254" s="100">
        <f t="shared" si="42"/>
        <v>0</v>
      </c>
      <c r="E254" s="100">
        <f t="shared" si="42"/>
        <v>0</v>
      </c>
      <c r="F254" s="23">
        <f t="shared" si="47"/>
        <v>0</v>
      </c>
      <c r="G254" s="23">
        <f t="shared" si="48"/>
        <v>0</v>
      </c>
      <c r="H254" s="23">
        <f t="shared" si="49"/>
        <v>0</v>
      </c>
      <c r="I254" s="23">
        <f t="shared" si="50"/>
        <v>0</v>
      </c>
      <c r="J254" s="23">
        <f t="shared" si="51"/>
        <v>0</v>
      </c>
      <c r="K254" s="23">
        <f t="shared" ca="1" si="43"/>
        <v>-3.7386410108501168E-3</v>
      </c>
      <c r="L254" s="23">
        <f t="shared" ca="1" si="52"/>
        <v>1.3977436608010383E-5</v>
      </c>
      <c r="M254" s="23">
        <f t="shared" ca="1" si="44"/>
        <v>7386.9405878164598</v>
      </c>
      <c r="N254" s="23">
        <f t="shared" ca="1" si="45"/>
        <v>62614.897043825986</v>
      </c>
      <c r="O254" s="23">
        <f t="shared" ca="1" si="46"/>
        <v>27253.836430273917</v>
      </c>
      <c r="P254">
        <f t="shared" ca="1" si="53"/>
        <v>3.7386410108501168E-3</v>
      </c>
    </row>
    <row r="255" spans="4:16" x14ac:dyDescent="0.2">
      <c r="D255" s="100">
        <f t="shared" si="42"/>
        <v>0</v>
      </c>
      <c r="E255" s="100">
        <f t="shared" si="42"/>
        <v>0</v>
      </c>
      <c r="F255" s="23">
        <f t="shared" si="47"/>
        <v>0</v>
      </c>
      <c r="G255" s="23">
        <f t="shared" si="48"/>
        <v>0</v>
      </c>
      <c r="H255" s="23">
        <f t="shared" si="49"/>
        <v>0</v>
      </c>
      <c r="I255" s="23">
        <f t="shared" si="50"/>
        <v>0</v>
      </c>
      <c r="J255" s="23">
        <f t="shared" si="51"/>
        <v>0</v>
      </c>
      <c r="K255" s="23">
        <f t="shared" ca="1" si="43"/>
        <v>-3.7386410108501168E-3</v>
      </c>
      <c r="L255" s="23">
        <f t="shared" ca="1" si="52"/>
        <v>1.3977436608010383E-5</v>
      </c>
      <c r="M255" s="23">
        <f t="shared" ca="1" si="44"/>
        <v>7386.9405878164598</v>
      </c>
      <c r="N255" s="23">
        <f t="shared" ca="1" si="45"/>
        <v>62614.897043825986</v>
      </c>
      <c r="O255" s="23">
        <f t="shared" ca="1" si="46"/>
        <v>27253.836430273917</v>
      </c>
      <c r="P255">
        <f t="shared" ca="1" si="53"/>
        <v>3.7386410108501168E-3</v>
      </c>
    </row>
    <row r="256" spans="4:16" x14ac:dyDescent="0.2">
      <c r="D256" s="100">
        <f t="shared" si="42"/>
        <v>0</v>
      </c>
      <c r="E256" s="100">
        <f t="shared" si="42"/>
        <v>0</v>
      </c>
      <c r="F256" s="23">
        <f t="shared" si="47"/>
        <v>0</v>
      </c>
      <c r="G256" s="23">
        <f t="shared" si="48"/>
        <v>0</v>
      </c>
      <c r="H256" s="23">
        <f t="shared" si="49"/>
        <v>0</v>
      </c>
      <c r="I256" s="23">
        <f t="shared" si="50"/>
        <v>0</v>
      </c>
      <c r="J256" s="23">
        <f t="shared" si="51"/>
        <v>0</v>
      </c>
      <c r="K256" s="23">
        <f t="shared" ca="1" si="43"/>
        <v>-3.7386410108501168E-3</v>
      </c>
      <c r="L256" s="23">
        <f t="shared" ca="1" si="52"/>
        <v>1.3977436608010383E-5</v>
      </c>
      <c r="M256" s="23">
        <f t="shared" ca="1" si="44"/>
        <v>7386.9405878164598</v>
      </c>
      <c r="N256" s="23">
        <f t="shared" ca="1" si="45"/>
        <v>62614.897043825986</v>
      </c>
      <c r="O256" s="23">
        <f t="shared" ca="1" si="46"/>
        <v>27253.836430273917</v>
      </c>
      <c r="P256">
        <f t="shared" ca="1" si="53"/>
        <v>3.7386410108501168E-3</v>
      </c>
    </row>
    <row r="257" spans="4:16" x14ac:dyDescent="0.2">
      <c r="D257" s="100">
        <f t="shared" si="42"/>
        <v>0</v>
      </c>
      <c r="E257" s="100">
        <f t="shared" si="42"/>
        <v>0</v>
      </c>
      <c r="F257" s="23">
        <f t="shared" si="47"/>
        <v>0</v>
      </c>
      <c r="G257" s="23">
        <f t="shared" si="48"/>
        <v>0</v>
      </c>
      <c r="H257" s="23">
        <f t="shared" si="49"/>
        <v>0</v>
      </c>
      <c r="I257" s="23">
        <f t="shared" si="50"/>
        <v>0</v>
      </c>
      <c r="J257" s="23">
        <f t="shared" si="51"/>
        <v>0</v>
      </c>
      <c r="K257" s="23">
        <f t="shared" ca="1" si="43"/>
        <v>-3.7386410108501168E-3</v>
      </c>
      <c r="L257" s="23">
        <f t="shared" ca="1" si="52"/>
        <v>1.3977436608010383E-5</v>
      </c>
      <c r="M257" s="23">
        <f t="shared" ca="1" si="44"/>
        <v>7386.9405878164598</v>
      </c>
      <c r="N257" s="23">
        <f t="shared" ca="1" si="45"/>
        <v>62614.897043825986</v>
      </c>
      <c r="O257" s="23">
        <f t="shared" ca="1" si="46"/>
        <v>27253.836430273917</v>
      </c>
      <c r="P257">
        <f t="shared" ca="1" si="53"/>
        <v>3.7386410108501168E-3</v>
      </c>
    </row>
    <row r="258" spans="4:16" x14ac:dyDescent="0.2">
      <c r="D258" s="100">
        <f t="shared" si="42"/>
        <v>0</v>
      </c>
      <c r="E258" s="100">
        <f t="shared" si="42"/>
        <v>0</v>
      </c>
      <c r="F258" s="23">
        <f t="shared" si="47"/>
        <v>0</v>
      </c>
      <c r="G258" s="23">
        <f t="shared" si="48"/>
        <v>0</v>
      </c>
      <c r="H258" s="23">
        <f t="shared" si="49"/>
        <v>0</v>
      </c>
      <c r="I258" s="23">
        <f t="shared" si="50"/>
        <v>0</v>
      </c>
      <c r="J258" s="23">
        <f t="shared" si="51"/>
        <v>0</v>
      </c>
      <c r="K258" s="23">
        <f t="shared" ca="1" si="43"/>
        <v>-3.7386410108501168E-3</v>
      </c>
      <c r="L258" s="23">
        <f t="shared" ca="1" si="52"/>
        <v>1.3977436608010383E-5</v>
      </c>
      <c r="M258" s="23">
        <f t="shared" ca="1" si="44"/>
        <v>7386.9405878164598</v>
      </c>
      <c r="N258" s="23">
        <f t="shared" ca="1" si="45"/>
        <v>62614.897043825986</v>
      </c>
      <c r="O258" s="23">
        <f t="shared" ca="1" si="46"/>
        <v>27253.836430273917</v>
      </c>
      <c r="P258">
        <f t="shared" ca="1" si="53"/>
        <v>3.7386410108501168E-3</v>
      </c>
    </row>
    <row r="259" spans="4:16" x14ac:dyDescent="0.2">
      <c r="D259" s="100">
        <f t="shared" si="42"/>
        <v>0</v>
      </c>
      <c r="E259" s="100">
        <f t="shared" si="42"/>
        <v>0</v>
      </c>
      <c r="F259" s="23">
        <f t="shared" si="47"/>
        <v>0</v>
      </c>
      <c r="G259" s="23">
        <f t="shared" si="48"/>
        <v>0</v>
      </c>
      <c r="H259" s="23">
        <f t="shared" si="49"/>
        <v>0</v>
      </c>
      <c r="I259" s="23">
        <f t="shared" si="50"/>
        <v>0</v>
      </c>
      <c r="J259" s="23">
        <f t="shared" si="51"/>
        <v>0</v>
      </c>
      <c r="K259" s="23">
        <f t="shared" ca="1" si="43"/>
        <v>-3.7386410108501168E-3</v>
      </c>
      <c r="L259" s="23">
        <f t="shared" ca="1" si="52"/>
        <v>1.3977436608010383E-5</v>
      </c>
      <c r="M259" s="23">
        <f t="shared" ca="1" si="44"/>
        <v>7386.9405878164598</v>
      </c>
      <c r="N259" s="23">
        <f t="shared" ca="1" si="45"/>
        <v>62614.897043825986</v>
      </c>
      <c r="O259" s="23">
        <f t="shared" ca="1" si="46"/>
        <v>27253.836430273917</v>
      </c>
      <c r="P259">
        <f t="shared" ca="1" si="53"/>
        <v>3.7386410108501168E-3</v>
      </c>
    </row>
    <row r="260" spans="4:16" x14ac:dyDescent="0.2">
      <c r="D260" s="100">
        <f t="shared" si="42"/>
        <v>0</v>
      </c>
      <c r="E260" s="100">
        <f t="shared" si="42"/>
        <v>0</v>
      </c>
      <c r="F260" s="23">
        <f t="shared" si="47"/>
        <v>0</v>
      </c>
      <c r="G260" s="23">
        <f t="shared" si="48"/>
        <v>0</v>
      </c>
      <c r="H260" s="23">
        <f t="shared" si="49"/>
        <v>0</v>
      </c>
      <c r="I260" s="23">
        <f t="shared" si="50"/>
        <v>0</v>
      </c>
      <c r="J260" s="23">
        <f t="shared" si="51"/>
        <v>0</v>
      </c>
      <c r="K260" s="23">
        <f t="shared" ca="1" si="43"/>
        <v>-3.7386410108501168E-3</v>
      </c>
      <c r="L260" s="23">
        <f t="shared" ca="1" si="52"/>
        <v>1.3977436608010383E-5</v>
      </c>
      <c r="M260" s="23">
        <f t="shared" ca="1" si="44"/>
        <v>7386.9405878164598</v>
      </c>
      <c r="N260" s="23">
        <f t="shared" ca="1" si="45"/>
        <v>62614.897043825986</v>
      </c>
      <c r="O260" s="23">
        <f t="shared" ca="1" si="46"/>
        <v>27253.836430273917</v>
      </c>
      <c r="P260">
        <f t="shared" ca="1" si="53"/>
        <v>3.7386410108501168E-3</v>
      </c>
    </row>
    <row r="261" spans="4:16" x14ac:dyDescent="0.2">
      <c r="D261" s="100">
        <f t="shared" si="42"/>
        <v>0</v>
      </c>
      <c r="E261" s="100">
        <f t="shared" si="42"/>
        <v>0</v>
      </c>
      <c r="F261" s="23">
        <f t="shared" si="47"/>
        <v>0</v>
      </c>
      <c r="G261" s="23">
        <f t="shared" si="48"/>
        <v>0</v>
      </c>
      <c r="H261" s="23">
        <f t="shared" si="49"/>
        <v>0</v>
      </c>
      <c r="I261" s="23">
        <f t="shared" si="50"/>
        <v>0</v>
      </c>
      <c r="J261" s="23">
        <f t="shared" si="51"/>
        <v>0</v>
      </c>
      <c r="K261" s="23">
        <f t="shared" ca="1" si="43"/>
        <v>-3.7386410108501168E-3</v>
      </c>
      <c r="L261" s="23">
        <f t="shared" ca="1" si="52"/>
        <v>1.3977436608010383E-5</v>
      </c>
      <c r="M261" s="23">
        <f t="shared" ca="1" si="44"/>
        <v>7386.9405878164598</v>
      </c>
      <c r="N261" s="23">
        <f t="shared" ca="1" si="45"/>
        <v>62614.897043825986</v>
      </c>
      <c r="O261" s="23">
        <f t="shared" ca="1" si="46"/>
        <v>27253.836430273917</v>
      </c>
      <c r="P261">
        <f t="shared" ca="1" si="53"/>
        <v>3.7386410108501168E-3</v>
      </c>
    </row>
    <row r="262" spans="4:16" x14ac:dyDescent="0.2">
      <c r="D262" s="100">
        <f t="shared" si="42"/>
        <v>0</v>
      </c>
      <c r="E262" s="100">
        <f t="shared" si="42"/>
        <v>0</v>
      </c>
      <c r="F262" s="23">
        <f t="shared" si="47"/>
        <v>0</v>
      </c>
      <c r="G262" s="23">
        <f t="shared" si="48"/>
        <v>0</v>
      </c>
      <c r="H262" s="23">
        <f t="shared" si="49"/>
        <v>0</v>
      </c>
      <c r="I262" s="23">
        <f t="shared" si="50"/>
        <v>0</v>
      </c>
      <c r="J262" s="23">
        <f t="shared" si="51"/>
        <v>0</v>
      </c>
      <c r="K262" s="23">
        <f t="shared" ca="1" si="43"/>
        <v>-3.7386410108501168E-3</v>
      </c>
      <c r="L262" s="23">
        <f t="shared" ca="1" si="52"/>
        <v>1.3977436608010383E-5</v>
      </c>
      <c r="M262" s="23">
        <f t="shared" ca="1" si="44"/>
        <v>7386.9405878164598</v>
      </c>
      <c r="N262" s="23">
        <f t="shared" ca="1" si="45"/>
        <v>62614.897043825986</v>
      </c>
      <c r="O262" s="23">
        <f t="shared" ca="1" si="46"/>
        <v>27253.836430273917</v>
      </c>
      <c r="P262">
        <f t="shared" ca="1" si="53"/>
        <v>3.7386410108501168E-3</v>
      </c>
    </row>
    <row r="263" spans="4:16" x14ac:dyDescent="0.2">
      <c r="D263" s="100">
        <f t="shared" si="42"/>
        <v>0</v>
      </c>
      <c r="E263" s="100">
        <f t="shared" si="42"/>
        <v>0</v>
      </c>
      <c r="F263" s="23">
        <f t="shared" si="47"/>
        <v>0</v>
      </c>
      <c r="G263" s="23">
        <f t="shared" si="48"/>
        <v>0</v>
      </c>
      <c r="H263" s="23">
        <f t="shared" si="49"/>
        <v>0</v>
      </c>
      <c r="I263" s="23">
        <f t="shared" si="50"/>
        <v>0</v>
      </c>
      <c r="J263" s="23">
        <f t="shared" si="51"/>
        <v>0</v>
      </c>
      <c r="K263" s="23">
        <f t="shared" ca="1" si="43"/>
        <v>-3.7386410108501168E-3</v>
      </c>
      <c r="L263" s="23">
        <f t="shared" ca="1" si="52"/>
        <v>1.3977436608010383E-5</v>
      </c>
      <c r="M263" s="23">
        <f t="shared" ca="1" si="44"/>
        <v>7386.9405878164598</v>
      </c>
      <c r="N263" s="23">
        <f t="shared" ca="1" si="45"/>
        <v>62614.897043825986</v>
      </c>
      <c r="O263" s="23">
        <f t="shared" ca="1" si="46"/>
        <v>27253.836430273917</v>
      </c>
      <c r="P263">
        <f t="shared" ca="1" si="53"/>
        <v>3.7386410108501168E-3</v>
      </c>
    </row>
    <row r="264" spans="4:16" x14ac:dyDescent="0.2">
      <c r="D264" s="100">
        <f t="shared" si="42"/>
        <v>0</v>
      </c>
      <c r="E264" s="100">
        <f t="shared" si="42"/>
        <v>0</v>
      </c>
      <c r="F264" s="23">
        <f t="shared" si="47"/>
        <v>0</v>
      </c>
      <c r="G264" s="23">
        <f t="shared" si="48"/>
        <v>0</v>
      </c>
      <c r="H264" s="23">
        <f t="shared" si="49"/>
        <v>0</v>
      </c>
      <c r="I264" s="23">
        <f t="shared" si="50"/>
        <v>0</v>
      </c>
      <c r="J264" s="23">
        <f t="shared" si="51"/>
        <v>0</v>
      </c>
      <c r="K264" s="23">
        <f t="shared" ca="1" si="43"/>
        <v>-3.7386410108501168E-3</v>
      </c>
      <c r="L264" s="23">
        <f t="shared" ca="1" si="52"/>
        <v>1.3977436608010383E-5</v>
      </c>
      <c r="M264" s="23">
        <f t="shared" ca="1" si="44"/>
        <v>7386.9405878164598</v>
      </c>
      <c r="N264" s="23">
        <f t="shared" ca="1" si="45"/>
        <v>62614.897043825986</v>
      </c>
      <c r="O264" s="23">
        <f t="shared" ca="1" si="46"/>
        <v>27253.836430273917</v>
      </c>
      <c r="P264">
        <f t="shared" ca="1" si="53"/>
        <v>3.7386410108501168E-3</v>
      </c>
    </row>
    <row r="265" spans="4:16" x14ac:dyDescent="0.2">
      <c r="D265" s="100">
        <f t="shared" si="42"/>
        <v>0</v>
      </c>
      <c r="E265" s="100">
        <f t="shared" si="42"/>
        <v>0</v>
      </c>
      <c r="F265" s="23">
        <f t="shared" si="47"/>
        <v>0</v>
      </c>
      <c r="G265" s="23">
        <f t="shared" si="48"/>
        <v>0</v>
      </c>
      <c r="H265" s="23">
        <f t="shared" si="49"/>
        <v>0</v>
      </c>
      <c r="I265" s="23">
        <f t="shared" si="50"/>
        <v>0</v>
      </c>
      <c r="J265" s="23">
        <f t="shared" si="51"/>
        <v>0</v>
      </c>
      <c r="K265" s="23">
        <f t="shared" ca="1" si="43"/>
        <v>-3.7386410108501168E-3</v>
      </c>
      <c r="L265" s="23">
        <f t="shared" ca="1" si="52"/>
        <v>1.3977436608010383E-5</v>
      </c>
      <c r="M265" s="23">
        <f t="shared" ca="1" si="44"/>
        <v>7386.9405878164598</v>
      </c>
      <c r="N265" s="23">
        <f t="shared" ca="1" si="45"/>
        <v>62614.897043825986</v>
      </c>
      <c r="O265" s="23">
        <f t="shared" ca="1" si="46"/>
        <v>27253.836430273917</v>
      </c>
      <c r="P265">
        <f t="shared" ca="1" si="53"/>
        <v>3.7386410108501168E-3</v>
      </c>
    </row>
    <row r="266" spans="4:16" x14ac:dyDescent="0.2">
      <c r="D266" s="100">
        <f t="shared" si="42"/>
        <v>0</v>
      </c>
      <c r="E266" s="100">
        <f t="shared" si="42"/>
        <v>0</v>
      </c>
      <c r="F266" s="23">
        <f t="shared" si="47"/>
        <v>0</v>
      </c>
      <c r="G266" s="23">
        <f t="shared" si="48"/>
        <v>0</v>
      </c>
      <c r="H266" s="23">
        <f t="shared" si="49"/>
        <v>0</v>
      </c>
      <c r="I266" s="23">
        <f t="shared" si="50"/>
        <v>0</v>
      </c>
      <c r="J266" s="23">
        <f t="shared" si="51"/>
        <v>0</v>
      </c>
      <c r="K266" s="23">
        <f t="shared" ca="1" si="43"/>
        <v>-3.7386410108501168E-3</v>
      </c>
      <c r="L266" s="23">
        <f t="shared" ca="1" si="52"/>
        <v>1.3977436608010383E-5</v>
      </c>
      <c r="M266" s="23">
        <f t="shared" ca="1" si="44"/>
        <v>7386.9405878164598</v>
      </c>
      <c r="N266" s="23">
        <f t="shared" ca="1" si="45"/>
        <v>62614.897043825986</v>
      </c>
      <c r="O266" s="23">
        <f t="shared" ca="1" si="46"/>
        <v>27253.836430273917</v>
      </c>
      <c r="P266">
        <f t="shared" ca="1" si="53"/>
        <v>3.7386410108501168E-3</v>
      </c>
    </row>
    <row r="267" spans="4:16" x14ac:dyDescent="0.2">
      <c r="D267" s="100">
        <f t="shared" si="42"/>
        <v>0</v>
      </c>
      <c r="E267" s="100">
        <f t="shared" si="42"/>
        <v>0</v>
      </c>
      <c r="F267" s="23">
        <f t="shared" si="47"/>
        <v>0</v>
      </c>
      <c r="G267" s="23">
        <f t="shared" si="48"/>
        <v>0</v>
      </c>
      <c r="H267" s="23">
        <f t="shared" si="49"/>
        <v>0</v>
      </c>
      <c r="I267" s="23">
        <f t="shared" si="50"/>
        <v>0</v>
      </c>
      <c r="J267" s="23">
        <f t="shared" si="51"/>
        <v>0</v>
      </c>
      <c r="K267" s="23">
        <f t="shared" ca="1" si="43"/>
        <v>-3.7386410108501168E-3</v>
      </c>
      <c r="L267" s="23">
        <f t="shared" ca="1" si="52"/>
        <v>1.3977436608010383E-5</v>
      </c>
      <c r="M267" s="23">
        <f t="shared" ca="1" si="44"/>
        <v>7386.9405878164598</v>
      </c>
      <c r="N267" s="23">
        <f t="shared" ca="1" si="45"/>
        <v>62614.897043825986</v>
      </c>
      <c r="O267" s="23">
        <f t="shared" ca="1" si="46"/>
        <v>27253.836430273917</v>
      </c>
      <c r="P267">
        <f t="shared" ca="1" si="53"/>
        <v>3.7386410108501168E-3</v>
      </c>
    </row>
    <row r="268" spans="4:16" x14ac:dyDescent="0.2">
      <c r="D268" s="100">
        <f t="shared" si="42"/>
        <v>0</v>
      </c>
      <c r="E268" s="100">
        <f t="shared" si="42"/>
        <v>0</v>
      </c>
      <c r="F268" s="23">
        <f t="shared" si="47"/>
        <v>0</v>
      </c>
      <c r="G268" s="23">
        <f t="shared" si="48"/>
        <v>0</v>
      </c>
      <c r="H268" s="23">
        <f t="shared" si="49"/>
        <v>0</v>
      </c>
      <c r="I268" s="23">
        <f t="shared" si="50"/>
        <v>0</v>
      </c>
      <c r="J268" s="23">
        <f t="shared" si="51"/>
        <v>0</v>
      </c>
      <c r="K268" s="23">
        <f t="shared" ca="1" si="43"/>
        <v>-3.7386410108501168E-3</v>
      </c>
      <c r="L268" s="23">
        <f t="shared" ca="1" si="52"/>
        <v>1.3977436608010383E-5</v>
      </c>
      <c r="M268" s="23">
        <f t="shared" ca="1" si="44"/>
        <v>7386.9405878164598</v>
      </c>
      <c r="N268" s="23">
        <f t="shared" ca="1" si="45"/>
        <v>62614.897043825986</v>
      </c>
      <c r="O268" s="23">
        <f t="shared" ca="1" si="46"/>
        <v>27253.836430273917</v>
      </c>
      <c r="P268">
        <f t="shared" ca="1" si="53"/>
        <v>3.7386410108501168E-3</v>
      </c>
    </row>
    <row r="269" spans="4:16" x14ac:dyDescent="0.2">
      <c r="D269" s="100">
        <f t="shared" si="42"/>
        <v>0</v>
      </c>
      <c r="E269" s="100">
        <f t="shared" si="42"/>
        <v>0</v>
      </c>
      <c r="F269" s="23">
        <f t="shared" si="47"/>
        <v>0</v>
      </c>
      <c r="G269" s="23">
        <f t="shared" si="48"/>
        <v>0</v>
      </c>
      <c r="H269" s="23">
        <f t="shared" si="49"/>
        <v>0</v>
      </c>
      <c r="I269" s="23">
        <f t="shared" si="50"/>
        <v>0</v>
      </c>
      <c r="J269" s="23">
        <f t="shared" si="51"/>
        <v>0</v>
      </c>
      <c r="K269" s="23">
        <f t="shared" ca="1" si="43"/>
        <v>-3.7386410108501168E-3</v>
      </c>
      <c r="L269" s="23">
        <f t="shared" ca="1" si="52"/>
        <v>1.3977436608010383E-5</v>
      </c>
      <c r="M269" s="23">
        <f t="shared" ca="1" si="44"/>
        <v>7386.9405878164598</v>
      </c>
      <c r="N269" s="23">
        <f t="shared" ca="1" si="45"/>
        <v>62614.897043825986</v>
      </c>
      <c r="O269" s="23">
        <f t="shared" ca="1" si="46"/>
        <v>27253.836430273917</v>
      </c>
      <c r="P269">
        <f t="shared" ca="1" si="53"/>
        <v>3.7386410108501168E-3</v>
      </c>
    </row>
    <row r="270" spans="4:16" x14ac:dyDescent="0.2">
      <c r="D270" s="100">
        <f t="shared" si="42"/>
        <v>0</v>
      </c>
      <c r="E270" s="100">
        <f t="shared" si="42"/>
        <v>0</v>
      </c>
      <c r="F270" s="23">
        <f t="shared" si="47"/>
        <v>0</v>
      </c>
      <c r="G270" s="23">
        <f t="shared" si="48"/>
        <v>0</v>
      </c>
      <c r="H270" s="23">
        <f t="shared" si="49"/>
        <v>0</v>
      </c>
      <c r="I270" s="23">
        <f t="shared" si="50"/>
        <v>0</v>
      </c>
      <c r="J270" s="23">
        <f t="shared" si="51"/>
        <v>0</v>
      </c>
      <c r="K270" s="23">
        <f t="shared" ca="1" si="43"/>
        <v>-3.7386410108501168E-3</v>
      </c>
      <c r="L270" s="23">
        <f t="shared" ca="1" si="52"/>
        <v>1.3977436608010383E-5</v>
      </c>
      <c r="M270" s="23">
        <f t="shared" ca="1" si="44"/>
        <v>7386.9405878164598</v>
      </c>
      <c r="N270" s="23">
        <f t="shared" ca="1" si="45"/>
        <v>62614.897043825986</v>
      </c>
      <c r="O270" s="23">
        <f t="shared" ca="1" si="46"/>
        <v>27253.836430273917</v>
      </c>
      <c r="P270">
        <f t="shared" ca="1" si="53"/>
        <v>3.7386410108501168E-3</v>
      </c>
    </row>
    <row r="271" spans="4:16" x14ac:dyDescent="0.2">
      <c r="D271" s="100">
        <f t="shared" si="42"/>
        <v>0</v>
      </c>
      <c r="E271" s="100">
        <f t="shared" si="42"/>
        <v>0</v>
      </c>
      <c r="F271" s="23">
        <f t="shared" si="47"/>
        <v>0</v>
      </c>
      <c r="G271" s="23">
        <f t="shared" si="48"/>
        <v>0</v>
      </c>
      <c r="H271" s="23">
        <f t="shared" si="49"/>
        <v>0</v>
      </c>
      <c r="I271" s="23">
        <f t="shared" si="50"/>
        <v>0</v>
      </c>
      <c r="J271" s="23">
        <f t="shared" si="51"/>
        <v>0</v>
      </c>
      <c r="K271" s="23">
        <f t="shared" ca="1" si="43"/>
        <v>-3.7386410108501168E-3</v>
      </c>
      <c r="L271" s="23">
        <f t="shared" ca="1" si="52"/>
        <v>1.3977436608010383E-5</v>
      </c>
      <c r="M271" s="23">
        <f t="shared" ca="1" si="44"/>
        <v>7386.9405878164598</v>
      </c>
      <c r="N271" s="23">
        <f t="shared" ca="1" si="45"/>
        <v>62614.897043825986</v>
      </c>
      <c r="O271" s="23">
        <f t="shared" ca="1" si="46"/>
        <v>27253.836430273917</v>
      </c>
      <c r="P271">
        <f t="shared" ca="1" si="53"/>
        <v>3.7386410108501168E-3</v>
      </c>
    </row>
    <row r="272" spans="4:16" x14ac:dyDescent="0.2">
      <c r="D272" s="100">
        <f t="shared" si="42"/>
        <v>0</v>
      </c>
      <c r="E272" s="100">
        <f t="shared" si="42"/>
        <v>0</v>
      </c>
      <c r="F272" s="23">
        <f t="shared" si="47"/>
        <v>0</v>
      </c>
      <c r="G272" s="23">
        <f t="shared" si="48"/>
        <v>0</v>
      </c>
      <c r="H272" s="23">
        <f t="shared" si="49"/>
        <v>0</v>
      </c>
      <c r="I272" s="23">
        <f t="shared" si="50"/>
        <v>0</v>
      </c>
      <c r="J272" s="23">
        <f t="shared" si="51"/>
        <v>0</v>
      </c>
      <c r="K272" s="23">
        <f t="shared" ca="1" si="43"/>
        <v>-3.7386410108501168E-3</v>
      </c>
      <c r="L272" s="23">
        <f t="shared" ca="1" si="52"/>
        <v>1.3977436608010383E-5</v>
      </c>
      <c r="M272" s="23">
        <f t="shared" ca="1" si="44"/>
        <v>7386.9405878164598</v>
      </c>
      <c r="N272" s="23">
        <f t="shared" ca="1" si="45"/>
        <v>62614.897043825986</v>
      </c>
      <c r="O272" s="23">
        <f t="shared" ca="1" si="46"/>
        <v>27253.836430273917</v>
      </c>
      <c r="P272">
        <f t="shared" ca="1" si="53"/>
        <v>3.7386410108501168E-3</v>
      </c>
    </row>
    <row r="273" spans="4:16" x14ac:dyDescent="0.2">
      <c r="D273" s="100">
        <f t="shared" si="42"/>
        <v>0</v>
      </c>
      <c r="E273" s="100">
        <f t="shared" si="42"/>
        <v>0</v>
      </c>
      <c r="F273" s="23">
        <f t="shared" si="47"/>
        <v>0</v>
      </c>
      <c r="G273" s="23">
        <f t="shared" si="48"/>
        <v>0</v>
      </c>
      <c r="H273" s="23">
        <f t="shared" si="49"/>
        <v>0</v>
      </c>
      <c r="I273" s="23">
        <f t="shared" si="50"/>
        <v>0</v>
      </c>
      <c r="J273" s="23">
        <f t="shared" si="51"/>
        <v>0</v>
      </c>
      <c r="K273" s="23">
        <f t="shared" ca="1" si="43"/>
        <v>-3.7386410108501168E-3</v>
      </c>
      <c r="L273" s="23">
        <f t="shared" ca="1" si="52"/>
        <v>1.3977436608010383E-5</v>
      </c>
      <c r="M273" s="23">
        <f t="shared" ca="1" si="44"/>
        <v>7386.9405878164598</v>
      </c>
      <c r="N273" s="23">
        <f t="shared" ca="1" si="45"/>
        <v>62614.897043825986</v>
      </c>
      <c r="O273" s="23">
        <f t="shared" ca="1" si="46"/>
        <v>27253.836430273917</v>
      </c>
      <c r="P273">
        <f t="shared" ca="1" si="53"/>
        <v>3.7386410108501168E-3</v>
      </c>
    </row>
    <row r="274" spans="4:16" x14ac:dyDescent="0.2">
      <c r="D274" s="100">
        <f t="shared" si="42"/>
        <v>0</v>
      </c>
      <c r="E274" s="100">
        <f t="shared" si="42"/>
        <v>0</v>
      </c>
      <c r="F274" s="23">
        <f t="shared" si="47"/>
        <v>0</v>
      </c>
      <c r="G274" s="23">
        <f t="shared" si="48"/>
        <v>0</v>
      </c>
      <c r="H274" s="23">
        <f t="shared" si="49"/>
        <v>0</v>
      </c>
      <c r="I274" s="23">
        <f t="shared" si="50"/>
        <v>0</v>
      </c>
      <c r="J274" s="23">
        <f t="shared" si="51"/>
        <v>0</v>
      </c>
      <c r="K274" s="23">
        <f t="shared" ca="1" si="43"/>
        <v>-3.7386410108501168E-3</v>
      </c>
      <c r="L274" s="23">
        <f t="shared" ca="1" si="52"/>
        <v>1.3977436608010383E-5</v>
      </c>
      <c r="M274" s="23">
        <f t="shared" ca="1" si="44"/>
        <v>7386.9405878164598</v>
      </c>
      <c r="N274" s="23">
        <f t="shared" ca="1" si="45"/>
        <v>62614.897043825986</v>
      </c>
      <c r="O274" s="23">
        <f t="shared" ca="1" si="46"/>
        <v>27253.836430273917</v>
      </c>
      <c r="P274">
        <f t="shared" ca="1" si="53"/>
        <v>3.7386410108501168E-3</v>
      </c>
    </row>
    <row r="275" spans="4:16" x14ac:dyDescent="0.2">
      <c r="D275" s="100">
        <f t="shared" si="42"/>
        <v>0</v>
      </c>
      <c r="E275" s="100">
        <f t="shared" si="42"/>
        <v>0</v>
      </c>
      <c r="F275" s="23">
        <f t="shared" si="47"/>
        <v>0</v>
      </c>
      <c r="G275" s="23">
        <f t="shared" si="48"/>
        <v>0</v>
      </c>
      <c r="H275" s="23">
        <f t="shared" si="49"/>
        <v>0</v>
      </c>
      <c r="I275" s="23">
        <f t="shared" si="50"/>
        <v>0</v>
      </c>
      <c r="J275" s="23">
        <f t="shared" si="51"/>
        <v>0</v>
      </c>
      <c r="K275" s="23">
        <f t="shared" ca="1" si="43"/>
        <v>-3.7386410108501168E-3</v>
      </c>
      <c r="L275" s="23">
        <f t="shared" ca="1" si="52"/>
        <v>1.3977436608010383E-5</v>
      </c>
      <c r="M275" s="23">
        <f t="shared" ca="1" si="44"/>
        <v>7386.9405878164598</v>
      </c>
      <c r="N275" s="23">
        <f t="shared" ca="1" si="45"/>
        <v>62614.897043825986</v>
      </c>
      <c r="O275" s="23">
        <f t="shared" ca="1" si="46"/>
        <v>27253.836430273917</v>
      </c>
      <c r="P275">
        <f t="shared" ca="1" si="53"/>
        <v>3.7386410108501168E-3</v>
      </c>
    </row>
    <row r="276" spans="4:16" x14ac:dyDescent="0.2">
      <c r="D276" s="100">
        <f t="shared" si="42"/>
        <v>0</v>
      </c>
      <c r="E276" s="100">
        <f t="shared" si="42"/>
        <v>0</v>
      </c>
      <c r="F276" s="23">
        <f t="shared" si="47"/>
        <v>0</v>
      </c>
      <c r="G276" s="23">
        <f t="shared" si="48"/>
        <v>0</v>
      </c>
      <c r="H276" s="23">
        <f t="shared" si="49"/>
        <v>0</v>
      </c>
      <c r="I276" s="23">
        <f t="shared" si="50"/>
        <v>0</v>
      </c>
      <c r="J276" s="23">
        <f t="shared" si="51"/>
        <v>0</v>
      </c>
      <c r="K276" s="23">
        <f t="shared" ca="1" si="43"/>
        <v>-3.7386410108501168E-3</v>
      </c>
      <c r="L276" s="23">
        <f t="shared" ca="1" si="52"/>
        <v>1.3977436608010383E-5</v>
      </c>
      <c r="M276" s="23">
        <f t="shared" ca="1" si="44"/>
        <v>7386.9405878164598</v>
      </c>
      <c r="N276" s="23">
        <f t="shared" ca="1" si="45"/>
        <v>62614.897043825986</v>
      </c>
      <c r="O276" s="23">
        <f t="shared" ca="1" si="46"/>
        <v>27253.836430273917</v>
      </c>
      <c r="P276">
        <f t="shared" ca="1" si="53"/>
        <v>3.7386410108501168E-3</v>
      </c>
    </row>
    <row r="277" spans="4:16" x14ac:dyDescent="0.2">
      <c r="D277" s="100">
        <f t="shared" ref="D277:E340" si="54">A277/A$18</f>
        <v>0</v>
      </c>
      <c r="E277" s="100">
        <f t="shared" si="54"/>
        <v>0</v>
      </c>
      <c r="F277" s="23">
        <f t="shared" si="47"/>
        <v>0</v>
      </c>
      <c r="G277" s="23">
        <f t="shared" si="48"/>
        <v>0</v>
      </c>
      <c r="H277" s="23">
        <f t="shared" si="49"/>
        <v>0</v>
      </c>
      <c r="I277" s="23">
        <f t="shared" si="50"/>
        <v>0</v>
      </c>
      <c r="J277" s="23">
        <f t="shared" si="51"/>
        <v>0</v>
      </c>
      <c r="K277" s="23">
        <f t="shared" ref="K277:K342" ca="1" si="55">+E$4+E$5*D277+E$6*D277^2</f>
        <v>-3.7386410108501168E-3</v>
      </c>
      <c r="L277" s="23">
        <f t="shared" ca="1" si="52"/>
        <v>1.3977436608010383E-5</v>
      </c>
      <c r="M277" s="23">
        <f t="shared" ref="M277:M340" ca="1" si="56">(M$1-M$2*D277+M$3*F277)^2</f>
        <v>7386.9405878164598</v>
      </c>
      <c r="N277" s="23">
        <f t="shared" ref="N277:N340" ca="1" si="57">(-M$2+M$4*D277-M$5*F277)^2</f>
        <v>62614.897043825986</v>
      </c>
      <c r="O277" s="23">
        <f t="shared" ref="O277:O340" ca="1" si="58">+(M$3-D277*M$5+F277*M$6)^2</f>
        <v>27253.836430273917</v>
      </c>
      <c r="P277">
        <f t="shared" ca="1" si="53"/>
        <v>3.7386410108501168E-3</v>
      </c>
    </row>
    <row r="278" spans="4:16" x14ac:dyDescent="0.2">
      <c r="D278" s="100">
        <f t="shared" si="54"/>
        <v>0</v>
      </c>
      <c r="E278" s="100">
        <f t="shared" si="54"/>
        <v>0</v>
      </c>
      <c r="F278" s="23">
        <f t="shared" ref="F278:F341" si="59">D278*D278</f>
        <v>0</v>
      </c>
      <c r="G278" s="23">
        <f t="shared" ref="G278:G341" si="60">D278*F278</f>
        <v>0</v>
      </c>
      <c r="H278" s="23">
        <f t="shared" ref="H278:H341" si="61">F278*F278</f>
        <v>0</v>
      </c>
      <c r="I278" s="23">
        <f t="shared" ref="I278:I341" si="62">E278*D278</f>
        <v>0</v>
      </c>
      <c r="J278" s="23">
        <f t="shared" ref="J278:J341" si="63">I278*D278</f>
        <v>0</v>
      </c>
      <c r="K278" s="23">
        <f t="shared" ca="1" si="55"/>
        <v>-3.7386410108501168E-3</v>
      </c>
      <c r="L278" s="23">
        <f t="shared" ref="L278:L341" ca="1" si="64">+(K278-E278)^2</f>
        <v>1.3977436608010383E-5</v>
      </c>
      <c r="M278" s="23">
        <f t="shared" ca="1" si="56"/>
        <v>7386.9405878164598</v>
      </c>
      <c r="N278" s="23">
        <f t="shared" ca="1" si="57"/>
        <v>62614.897043825986</v>
      </c>
      <c r="O278" s="23">
        <f t="shared" ca="1" si="58"/>
        <v>27253.836430273917</v>
      </c>
      <c r="P278">
        <f t="shared" ref="P278:P341" ca="1" si="65">+E278-K278</f>
        <v>3.7386410108501168E-3</v>
      </c>
    </row>
    <row r="279" spans="4:16" x14ac:dyDescent="0.2">
      <c r="D279" s="100">
        <f t="shared" si="54"/>
        <v>0</v>
      </c>
      <c r="E279" s="100">
        <f t="shared" si="54"/>
        <v>0</v>
      </c>
      <c r="F279" s="23">
        <f t="shared" si="59"/>
        <v>0</v>
      </c>
      <c r="G279" s="23">
        <f t="shared" si="60"/>
        <v>0</v>
      </c>
      <c r="H279" s="23">
        <f t="shared" si="61"/>
        <v>0</v>
      </c>
      <c r="I279" s="23">
        <f t="shared" si="62"/>
        <v>0</v>
      </c>
      <c r="J279" s="23">
        <f t="shared" si="63"/>
        <v>0</v>
      </c>
      <c r="K279" s="23">
        <f t="shared" ca="1" si="55"/>
        <v>-3.7386410108501168E-3</v>
      </c>
      <c r="L279" s="23">
        <f t="shared" ca="1" si="64"/>
        <v>1.3977436608010383E-5</v>
      </c>
      <c r="M279" s="23">
        <f t="shared" ca="1" si="56"/>
        <v>7386.9405878164598</v>
      </c>
      <c r="N279" s="23">
        <f t="shared" ca="1" si="57"/>
        <v>62614.897043825986</v>
      </c>
      <c r="O279" s="23">
        <f t="shared" ca="1" si="58"/>
        <v>27253.836430273917</v>
      </c>
      <c r="P279">
        <f t="shared" ca="1" si="65"/>
        <v>3.7386410108501168E-3</v>
      </c>
    </row>
    <row r="280" spans="4:16" x14ac:dyDescent="0.2">
      <c r="D280" s="100">
        <f t="shared" si="54"/>
        <v>0</v>
      </c>
      <c r="E280" s="100">
        <f t="shared" si="54"/>
        <v>0</v>
      </c>
      <c r="F280" s="23">
        <f t="shared" si="59"/>
        <v>0</v>
      </c>
      <c r="G280" s="23">
        <f t="shared" si="60"/>
        <v>0</v>
      </c>
      <c r="H280" s="23">
        <f t="shared" si="61"/>
        <v>0</v>
      </c>
      <c r="I280" s="23">
        <f t="shared" si="62"/>
        <v>0</v>
      </c>
      <c r="J280" s="23">
        <f t="shared" si="63"/>
        <v>0</v>
      </c>
      <c r="K280" s="23">
        <f t="shared" ca="1" si="55"/>
        <v>-3.7386410108501168E-3</v>
      </c>
      <c r="L280" s="23">
        <f t="shared" ca="1" si="64"/>
        <v>1.3977436608010383E-5</v>
      </c>
      <c r="M280" s="23">
        <f t="shared" ca="1" si="56"/>
        <v>7386.9405878164598</v>
      </c>
      <c r="N280" s="23">
        <f t="shared" ca="1" si="57"/>
        <v>62614.897043825986</v>
      </c>
      <c r="O280" s="23">
        <f t="shared" ca="1" si="58"/>
        <v>27253.836430273917</v>
      </c>
      <c r="P280">
        <f t="shared" ca="1" si="65"/>
        <v>3.7386410108501168E-3</v>
      </c>
    </row>
    <row r="281" spans="4:16" x14ac:dyDescent="0.2">
      <c r="D281" s="100">
        <f t="shared" si="54"/>
        <v>0</v>
      </c>
      <c r="E281" s="100">
        <f t="shared" si="54"/>
        <v>0</v>
      </c>
      <c r="F281" s="23">
        <f t="shared" si="59"/>
        <v>0</v>
      </c>
      <c r="G281" s="23">
        <f t="shared" si="60"/>
        <v>0</v>
      </c>
      <c r="H281" s="23">
        <f t="shared" si="61"/>
        <v>0</v>
      </c>
      <c r="I281" s="23">
        <f t="shared" si="62"/>
        <v>0</v>
      </c>
      <c r="J281" s="23">
        <f t="shared" si="63"/>
        <v>0</v>
      </c>
      <c r="K281" s="23">
        <f t="shared" ca="1" si="55"/>
        <v>-3.7386410108501168E-3</v>
      </c>
      <c r="L281" s="23">
        <f t="shared" ca="1" si="64"/>
        <v>1.3977436608010383E-5</v>
      </c>
      <c r="M281" s="23">
        <f t="shared" ca="1" si="56"/>
        <v>7386.9405878164598</v>
      </c>
      <c r="N281" s="23">
        <f t="shared" ca="1" si="57"/>
        <v>62614.897043825986</v>
      </c>
      <c r="O281" s="23">
        <f t="shared" ca="1" si="58"/>
        <v>27253.836430273917</v>
      </c>
      <c r="P281">
        <f t="shared" ca="1" si="65"/>
        <v>3.7386410108501168E-3</v>
      </c>
    </row>
    <row r="282" spans="4:16" x14ac:dyDescent="0.2">
      <c r="D282" s="100">
        <f t="shared" si="54"/>
        <v>0</v>
      </c>
      <c r="E282" s="100">
        <f t="shared" si="54"/>
        <v>0</v>
      </c>
      <c r="F282" s="23">
        <f t="shared" si="59"/>
        <v>0</v>
      </c>
      <c r="G282" s="23">
        <f t="shared" si="60"/>
        <v>0</v>
      </c>
      <c r="H282" s="23">
        <f t="shared" si="61"/>
        <v>0</v>
      </c>
      <c r="I282" s="23">
        <f t="shared" si="62"/>
        <v>0</v>
      </c>
      <c r="J282" s="23">
        <f t="shared" si="63"/>
        <v>0</v>
      </c>
      <c r="K282" s="23">
        <f t="shared" ca="1" si="55"/>
        <v>-3.7386410108501168E-3</v>
      </c>
      <c r="L282" s="23">
        <f t="shared" ca="1" si="64"/>
        <v>1.3977436608010383E-5</v>
      </c>
      <c r="M282" s="23">
        <f t="shared" ca="1" si="56"/>
        <v>7386.9405878164598</v>
      </c>
      <c r="N282" s="23">
        <f t="shared" ca="1" si="57"/>
        <v>62614.897043825986</v>
      </c>
      <c r="O282" s="23">
        <f t="shared" ca="1" si="58"/>
        <v>27253.836430273917</v>
      </c>
      <c r="P282">
        <f t="shared" ca="1" si="65"/>
        <v>3.7386410108501168E-3</v>
      </c>
    </row>
    <row r="283" spans="4:16" x14ac:dyDescent="0.2">
      <c r="D283" s="100">
        <f t="shared" si="54"/>
        <v>0</v>
      </c>
      <c r="E283" s="100">
        <f t="shared" si="54"/>
        <v>0</v>
      </c>
      <c r="F283" s="23">
        <f t="shared" si="59"/>
        <v>0</v>
      </c>
      <c r="G283" s="23">
        <f t="shared" si="60"/>
        <v>0</v>
      </c>
      <c r="H283" s="23">
        <f t="shared" si="61"/>
        <v>0</v>
      </c>
      <c r="I283" s="23">
        <f t="shared" si="62"/>
        <v>0</v>
      </c>
      <c r="J283" s="23">
        <f t="shared" si="63"/>
        <v>0</v>
      </c>
      <c r="K283" s="23">
        <f t="shared" ca="1" si="55"/>
        <v>-3.7386410108501168E-3</v>
      </c>
      <c r="L283" s="23">
        <f t="shared" ca="1" si="64"/>
        <v>1.3977436608010383E-5</v>
      </c>
      <c r="M283" s="23">
        <f t="shared" ca="1" si="56"/>
        <v>7386.9405878164598</v>
      </c>
      <c r="N283" s="23">
        <f t="shared" ca="1" si="57"/>
        <v>62614.897043825986</v>
      </c>
      <c r="O283" s="23">
        <f t="shared" ca="1" si="58"/>
        <v>27253.836430273917</v>
      </c>
      <c r="P283">
        <f t="shared" ca="1" si="65"/>
        <v>3.7386410108501168E-3</v>
      </c>
    </row>
    <row r="284" spans="4:16" x14ac:dyDescent="0.2">
      <c r="D284" s="100">
        <f t="shared" si="54"/>
        <v>0</v>
      </c>
      <c r="E284" s="100">
        <f t="shared" si="54"/>
        <v>0</v>
      </c>
      <c r="F284" s="23">
        <f t="shared" si="59"/>
        <v>0</v>
      </c>
      <c r="G284" s="23">
        <f t="shared" si="60"/>
        <v>0</v>
      </c>
      <c r="H284" s="23">
        <f t="shared" si="61"/>
        <v>0</v>
      </c>
      <c r="I284" s="23">
        <f t="shared" si="62"/>
        <v>0</v>
      </c>
      <c r="J284" s="23">
        <f t="shared" si="63"/>
        <v>0</v>
      </c>
      <c r="K284" s="23">
        <f t="shared" ca="1" si="55"/>
        <v>-3.7386410108501168E-3</v>
      </c>
      <c r="L284" s="23">
        <f t="shared" ca="1" si="64"/>
        <v>1.3977436608010383E-5</v>
      </c>
      <c r="M284" s="23">
        <f t="shared" ca="1" si="56"/>
        <v>7386.9405878164598</v>
      </c>
      <c r="N284" s="23">
        <f t="shared" ca="1" si="57"/>
        <v>62614.897043825986</v>
      </c>
      <c r="O284" s="23">
        <f t="shared" ca="1" si="58"/>
        <v>27253.836430273917</v>
      </c>
      <c r="P284">
        <f t="shared" ca="1" si="65"/>
        <v>3.7386410108501168E-3</v>
      </c>
    </row>
    <row r="285" spans="4:16" x14ac:dyDescent="0.2">
      <c r="D285" s="100">
        <f t="shared" si="54"/>
        <v>0</v>
      </c>
      <c r="E285" s="100">
        <f t="shared" si="54"/>
        <v>0</v>
      </c>
      <c r="F285" s="23">
        <f t="shared" si="59"/>
        <v>0</v>
      </c>
      <c r="G285" s="23">
        <f t="shared" si="60"/>
        <v>0</v>
      </c>
      <c r="H285" s="23">
        <f t="shared" si="61"/>
        <v>0</v>
      </c>
      <c r="I285" s="23">
        <f t="shared" si="62"/>
        <v>0</v>
      </c>
      <c r="J285" s="23">
        <f t="shared" si="63"/>
        <v>0</v>
      </c>
      <c r="K285" s="23">
        <f t="shared" ca="1" si="55"/>
        <v>-3.7386410108501168E-3</v>
      </c>
      <c r="L285" s="23">
        <f t="shared" ca="1" si="64"/>
        <v>1.3977436608010383E-5</v>
      </c>
      <c r="M285" s="23">
        <f t="shared" ca="1" si="56"/>
        <v>7386.9405878164598</v>
      </c>
      <c r="N285" s="23">
        <f t="shared" ca="1" si="57"/>
        <v>62614.897043825986</v>
      </c>
      <c r="O285" s="23">
        <f t="shared" ca="1" si="58"/>
        <v>27253.836430273917</v>
      </c>
      <c r="P285">
        <f t="shared" ca="1" si="65"/>
        <v>3.7386410108501168E-3</v>
      </c>
    </row>
    <row r="286" spans="4:16" x14ac:dyDescent="0.2">
      <c r="D286" s="100">
        <f t="shared" si="54"/>
        <v>0</v>
      </c>
      <c r="E286" s="100">
        <f t="shared" si="54"/>
        <v>0</v>
      </c>
      <c r="F286" s="23">
        <f t="shared" si="59"/>
        <v>0</v>
      </c>
      <c r="G286" s="23">
        <f t="shared" si="60"/>
        <v>0</v>
      </c>
      <c r="H286" s="23">
        <f t="shared" si="61"/>
        <v>0</v>
      </c>
      <c r="I286" s="23">
        <f t="shared" si="62"/>
        <v>0</v>
      </c>
      <c r="J286" s="23">
        <f t="shared" si="63"/>
        <v>0</v>
      </c>
      <c r="K286" s="23">
        <f t="shared" ca="1" si="55"/>
        <v>-3.7386410108501168E-3</v>
      </c>
      <c r="L286" s="23">
        <f t="shared" ca="1" si="64"/>
        <v>1.3977436608010383E-5</v>
      </c>
      <c r="M286" s="23">
        <f t="shared" ca="1" si="56"/>
        <v>7386.9405878164598</v>
      </c>
      <c r="N286" s="23">
        <f t="shared" ca="1" si="57"/>
        <v>62614.897043825986</v>
      </c>
      <c r="O286" s="23">
        <f t="shared" ca="1" si="58"/>
        <v>27253.836430273917</v>
      </c>
      <c r="P286">
        <f t="shared" ca="1" si="65"/>
        <v>3.7386410108501168E-3</v>
      </c>
    </row>
    <row r="287" spans="4:16" x14ac:dyDescent="0.2">
      <c r="D287" s="100">
        <f t="shared" si="54"/>
        <v>0</v>
      </c>
      <c r="E287" s="100">
        <f t="shared" si="54"/>
        <v>0</v>
      </c>
      <c r="F287" s="23">
        <f t="shared" si="59"/>
        <v>0</v>
      </c>
      <c r="G287" s="23">
        <f t="shared" si="60"/>
        <v>0</v>
      </c>
      <c r="H287" s="23">
        <f t="shared" si="61"/>
        <v>0</v>
      </c>
      <c r="I287" s="23">
        <f t="shared" si="62"/>
        <v>0</v>
      </c>
      <c r="J287" s="23">
        <f t="shared" si="63"/>
        <v>0</v>
      </c>
      <c r="K287" s="23">
        <f t="shared" ca="1" si="55"/>
        <v>-3.7386410108501168E-3</v>
      </c>
      <c r="L287" s="23">
        <f t="shared" ca="1" si="64"/>
        <v>1.3977436608010383E-5</v>
      </c>
      <c r="M287" s="23">
        <f t="shared" ca="1" si="56"/>
        <v>7386.9405878164598</v>
      </c>
      <c r="N287" s="23">
        <f t="shared" ca="1" si="57"/>
        <v>62614.897043825986</v>
      </c>
      <c r="O287" s="23">
        <f t="shared" ca="1" si="58"/>
        <v>27253.836430273917</v>
      </c>
      <c r="P287">
        <f t="shared" ca="1" si="65"/>
        <v>3.7386410108501168E-3</v>
      </c>
    </row>
    <row r="288" spans="4:16" x14ac:dyDescent="0.2">
      <c r="D288" s="100">
        <f t="shared" si="54"/>
        <v>0</v>
      </c>
      <c r="E288" s="100">
        <f t="shared" si="54"/>
        <v>0</v>
      </c>
      <c r="F288" s="23">
        <f t="shared" si="59"/>
        <v>0</v>
      </c>
      <c r="G288" s="23">
        <f t="shared" si="60"/>
        <v>0</v>
      </c>
      <c r="H288" s="23">
        <f t="shared" si="61"/>
        <v>0</v>
      </c>
      <c r="I288" s="23">
        <f t="shared" si="62"/>
        <v>0</v>
      </c>
      <c r="J288" s="23">
        <f t="shared" si="63"/>
        <v>0</v>
      </c>
      <c r="K288" s="23">
        <f t="shared" ca="1" si="55"/>
        <v>-3.7386410108501168E-3</v>
      </c>
      <c r="L288" s="23">
        <f t="shared" ca="1" si="64"/>
        <v>1.3977436608010383E-5</v>
      </c>
      <c r="M288" s="23">
        <f t="shared" ca="1" si="56"/>
        <v>7386.9405878164598</v>
      </c>
      <c r="N288" s="23">
        <f t="shared" ca="1" si="57"/>
        <v>62614.897043825986</v>
      </c>
      <c r="O288" s="23">
        <f t="shared" ca="1" si="58"/>
        <v>27253.836430273917</v>
      </c>
      <c r="P288">
        <f t="shared" ca="1" si="65"/>
        <v>3.7386410108501168E-3</v>
      </c>
    </row>
    <row r="289" spans="4:16" x14ac:dyDescent="0.2">
      <c r="D289" s="100">
        <f t="shared" si="54"/>
        <v>0</v>
      </c>
      <c r="E289" s="100">
        <f t="shared" si="54"/>
        <v>0</v>
      </c>
      <c r="F289" s="23">
        <f t="shared" si="59"/>
        <v>0</v>
      </c>
      <c r="G289" s="23">
        <f t="shared" si="60"/>
        <v>0</v>
      </c>
      <c r="H289" s="23">
        <f t="shared" si="61"/>
        <v>0</v>
      </c>
      <c r="I289" s="23">
        <f t="shared" si="62"/>
        <v>0</v>
      </c>
      <c r="J289" s="23">
        <f t="shared" si="63"/>
        <v>0</v>
      </c>
      <c r="K289" s="23">
        <f t="shared" ca="1" si="55"/>
        <v>-3.7386410108501168E-3</v>
      </c>
      <c r="L289" s="23">
        <f t="shared" ca="1" si="64"/>
        <v>1.3977436608010383E-5</v>
      </c>
      <c r="M289" s="23">
        <f t="shared" ca="1" si="56"/>
        <v>7386.9405878164598</v>
      </c>
      <c r="N289" s="23">
        <f t="shared" ca="1" si="57"/>
        <v>62614.897043825986</v>
      </c>
      <c r="O289" s="23">
        <f t="shared" ca="1" si="58"/>
        <v>27253.836430273917</v>
      </c>
      <c r="P289">
        <f t="shared" ca="1" si="65"/>
        <v>3.7386410108501168E-3</v>
      </c>
    </row>
    <row r="290" spans="4:16" x14ac:dyDescent="0.2">
      <c r="D290" s="100">
        <f t="shared" si="54"/>
        <v>0</v>
      </c>
      <c r="E290" s="100">
        <f t="shared" si="54"/>
        <v>0</v>
      </c>
      <c r="F290" s="23">
        <f t="shared" si="59"/>
        <v>0</v>
      </c>
      <c r="G290" s="23">
        <f t="shared" si="60"/>
        <v>0</v>
      </c>
      <c r="H290" s="23">
        <f t="shared" si="61"/>
        <v>0</v>
      </c>
      <c r="I290" s="23">
        <f t="shared" si="62"/>
        <v>0</v>
      </c>
      <c r="J290" s="23">
        <f t="shared" si="63"/>
        <v>0</v>
      </c>
      <c r="K290" s="23">
        <f t="shared" ca="1" si="55"/>
        <v>-3.7386410108501168E-3</v>
      </c>
      <c r="L290" s="23">
        <f t="shared" ca="1" si="64"/>
        <v>1.3977436608010383E-5</v>
      </c>
      <c r="M290" s="23">
        <f t="shared" ca="1" si="56"/>
        <v>7386.9405878164598</v>
      </c>
      <c r="N290" s="23">
        <f t="shared" ca="1" si="57"/>
        <v>62614.897043825986</v>
      </c>
      <c r="O290" s="23">
        <f t="shared" ca="1" si="58"/>
        <v>27253.836430273917</v>
      </c>
      <c r="P290">
        <f t="shared" ca="1" si="65"/>
        <v>3.7386410108501168E-3</v>
      </c>
    </row>
    <row r="291" spans="4:16" x14ac:dyDescent="0.2">
      <c r="D291" s="100">
        <f t="shared" si="54"/>
        <v>0</v>
      </c>
      <c r="E291" s="100">
        <f t="shared" si="54"/>
        <v>0</v>
      </c>
      <c r="F291" s="23">
        <f t="shared" si="59"/>
        <v>0</v>
      </c>
      <c r="G291" s="23">
        <f t="shared" si="60"/>
        <v>0</v>
      </c>
      <c r="H291" s="23">
        <f t="shared" si="61"/>
        <v>0</v>
      </c>
      <c r="I291" s="23">
        <f t="shared" si="62"/>
        <v>0</v>
      </c>
      <c r="J291" s="23">
        <f t="shared" si="63"/>
        <v>0</v>
      </c>
      <c r="K291" s="23">
        <f t="shared" ca="1" si="55"/>
        <v>-3.7386410108501168E-3</v>
      </c>
      <c r="L291" s="23">
        <f t="shared" ca="1" si="64"/>
        <v>1.3977436608010383E-5</v>
      </c>
      <c r="M291" s="23">
        <f t="shared" ca="1" si="56"/>
        <v>7386.9405878164598</v>
      </c>
      <c r="N291" s="23">
        <f t="shared" ca="1" si="57"/>
        <v>62614.897043825986</v>
      </c>
      <c r="O291" s="23">
        <f t="shared" ca="1" si="58"/>
        <v>27253.836430273917</v>
      </c>
      <c r="P291">
        <f t="shared" ca="1" si="65"/>
        <v>3.7386410108501168E-3</v>
      </c>
    </row>
    <row r="292" spans="4:16" x14ac:dyDescent="0.2">
      <c r="D292" s="100">
        <f t="shared" si="54"/>
        <v>0</v>
      </c>
      <c r="E292" s="100">
        <f t="shared" si="54"/>
        <v>0</v>
      </c>
      <c r="F292" s="23">
        <f t="shared" si="59"/>
        <v>0</v>
      </c>
      <c r="G292" s="23">
        <f t="shared" si="60"/>
        <v>0</v>
      </c>
      <c r="H292" s="23">
        <f t="shared" si="61"/>
        <v>0</v>
      </c>
      <c r="I292" s="23">
        <f t="shared" si="62"/>
        <v>0</v>
      </c>
      <c r="J292" s="23">
        <f t="shared" si="63"/>
        <v>0</v>
      </c>
      <c r="K292" s="23">
        <f t="shared" ca="1" si="55"/>
        <v>-3.7386410108501168E-3</v>
      </c>
      <c r="L292" s="23">
        <f t="shared" ca="1" si="64"/>
        <v>1.3977436608010383E-5</v>
      </c>
      <c r="M292" s="23">
        <f t="shared" ca="1" si="56"/>
        <v>7386.9405878164598</v>
      </c>
      <c r="N292" s="23">
        <f t="shared" ca="1" si="57"/>
        <v>62614.897043825986</v>
      </c>
      <c r="O292" s="23">
        <f t="shared" ca="1" si="58"/>
        <v>27253.836430273917</v>
      </c>
      <c r="P292">
        <f t="shared" ca="1" si="65"/>
        <v>3.7386410108501168E-3</v>
      </c>
    </row>
    <row r="293" spans="4:16" x14ac:dyDescent="0.2">
      <c r="D293" s="100">
        <f t="shared" si="54"/>
        <v>0</v>
      </c>
      <c r="E293" s="100">
        <f t="shared" si="54"/>
        <v>0</v>
      </c>
      <c r="F293" s="23">
        <f t="shared" si="59"/>
        <v>0</v>
      </c>
      <c r="G293" s="23">
        <f t="shared" si="60"/>
        <v>0</v>
      </c>
      <c r="H293" s="23">
        <f t="shared" si="61"/>
        <v>0</v>
      </c>
      <c r="I293" s="23">
        <f t="shared" si="62"/>
        <v>0</v>
      </c>
      <c r="J293" s="23">
        <f t="shared" si="63"/>
        <v>0</v>
      </c>
      <c r="K293" s="23">
        <f t="shared" ca="1" si="55"/>
        <v>-3.7386410108501168E-3</v>
      </c>
      <c r="L293" s="23">
        <f t="shared" ca="1" si="64"/>
        <v>1.3977436608010383E-5</v>
      </c>
      <c r="M293" s="23">
        <f t="shared" ca="1" si="56"/>
        <v>7386.9405878164598</v>
      </c>
      <c r="N293" s="23">
        <f t="shared" ca="1" si="57"/>
        <v>62614.897043825986</v>
      </c>
      <c r="O293" s="23">
        <f t="shared" ca="1" si="58"/>
        <v>27253.836430273917</v>
      </c>
      <c r="P293">
        <f t="shared" ca="1" si="65"/>
        <v>3.7386410108501168E-3</v>
      </c>
    </row>
    <row r="294" spans="4:16" x14ac:dyDescent="0.2">
      <c r="D294" s="100">
        <f t="shared" si="54"/>
        <v>0</v>
      </c>
      <c r="E294" s="100">
        <f t="shared" si="54"/>
        <v>0</v>
      </c>
      <c r="F294" s="23">
        <f t="shared" si="59"/>
        <v>0</v>
      </c>
      <c r="G294" s="23">
        <f t="shared" si="60"/>
        <v>0</v>
      </c>
      <c r="H294" s="23">
        <f t="shared" si="61"/>
        <v>0</v>
      </c>
      <c r="I294" s="23">
        <f t="shared" si="62"/>
        <v>0</v>
      </c>
      <c r="J294" s="23">
        <f t="shared" si="63"/>
        <v>0</v>
      </c>
      <c r="K294" s="23">
        <f t="shared" ca="1" si="55"/>
        <v>-3.7386410108501168E-3</v>
      </c>
      <c r="L294" s="23">
        <f t="shared" ca="1" si="64"/>
        <v>1.3977436608010383E-5</v>
      </c>
      <c r="M294" s="23">
        <f t="shared" ca="1" si="56"/>
        <v>7386.9405878164598</v>
      </c>
      <c r="N294" s="23">
        <f t="shared" ca="1" si="57"/>
        <v>62614.897043825986</v>
      </c>
      <c r="O294" s="23">
        <f t="shared" ca="1" si="58"/>
        <v>27253.836430273917</v>
      </c>
      <c r="P294">
        <f t="shared" ca="1" si="65"/>
        <v>3.7386410108501168E-3</v>
      </c>
    </row>
    <row r="295" spans="4:16" x14ac:dyDescent="0.2">
      <c r="D295" s="100">
        <f t="shared" si="54"/>
        <v>0</v>
      </c>
      <c r="E295" s="100">
        <f t="shared" si="54"/>
        <v>0</v>
      </c>
      <c r="F295" s="23">
        <f t="shared" si="59"/>
        <v>0</v>
      </c>
      <c r="G295" s="23">
        <f t="shared" si="60"/>
        <v>0</v>
      </c>
      <c r="H295" s="23">
        <f t="shared" si="61"/>
        <v>0</v>
      </c>
      <c r="I295" s="23">
        <f t="shared" si="62"/>
        <v>0</v>
      </c>
      <c r="J295" s="23">
        <f t="shared" si="63"/>
        <v>0</v>
      </c>
      <c r="K295" s="23">
        <f t="shared" ca="1" si="55"/>
        <v>-3.7386410108501168E-3</v>
      </c>
      <c r="L295" s="23">
        <f t="shared" ca="1" si="64"/>
        <v>1.3977436608010383E-5</v>
      </c>
      <c r="M295" s="23">
        <f t="shared" ca="1" si="56"/>
        <v>7386.9405878164598</v>
      </c>
      <c r="N295" s="23">
        <f t="shared" ca="1" si="57"/>
        <v>62614.897043825986</v>
      </c>
      <c r="O295" s="23">
        <f t="shared" ca="1" si="58"/>
        <v>27253.836430273917</v>
      </c>
      <c r="P295">
        <f t="shared" ca="1" si="65"/>
        <v>3.7386410108501168E-3</v>
      </c>
    </row>
    <row r="296" spans="4:16" x14ac:dyDescent="0.2">
      <c r="D296" s="100">
        <f t="shared" si="54"/>
        <v>0</v>
      </c>
      <c r="E296" s="100">
        <f t="shared" si="54"/>
        <v>0</v>
      </c>
      <c r="F296" s="23">
        <f t="shared" si="59"/>
        <v>0</v>
      </c>
      <c r="G296" s="23">
        <f t="shared" si="60"/>
        <v>0</v>
      </c>
      <c r="H296" s="23">
        <f t="shared" si="61"/>
        <v>0</v>
      </c>
      <c r="I296" s="23">
        <f t="shared" si="62"/>
        <v>0</v>
      </c>
      <c r="J296" s="23">
        <f t="shared" si="63"/>
        <v>0</v>
      </c>
      <c r="K296" s="23">
        <f t="shared" ca="1" si="55"/>
        <v>-3.7386410108501168E-3</v>
      </c>
      <c r="L296" s="23">
        <f t="shared" ca="1" si="64"/>
        <v>1.3977436608010383E-5</v>
      </c>
      <c r="M296" s="23">
        <f t="shared" ca="1" si="56"/>
        <v>7386.9405878164598</v>
      </c>
      <c r="N296" s="23">
        <f t="shared" ca="1" si="57"/>
        <v>62614.897043825986</v>
      </c>
      <c r="O296" s="23">
        <f t="shared" ca="1" si="58"/>
        <v>27253.836430273917</v>
      </c>
      <c r="P296">
        <f t="shared" ca="1" si="65"/>
        <v>3.7386410108501168E-3</v>
      </c>
    </row>
    <row r="297" spans="4:16" x14ac:dyDescent="0.2">
      <c r="D297" s="100">
        <f t="shared" si="54"/>
        <v>0</v>
      </c>
      <c r="E297" s="100">
        <f t="shared" si="54"/>
        <v>0</v>
      </c>
      <c r="F297" s="23">
        <f t="shared" si="59"/>
        <v>0</v>
      </c>
      <c r="G297" s="23">
        <f t="shared" si="60"/>
        <v>0</v>
      </c>
      <c r="H297" s="23">
        <f t="shared" si="61"/>
        <v>0</v>
      </c>
      <c r="I297" s="23">
        <f t="shared" si="62"/>
        <v>0</v>
      </c>
      <c r="J297" s="23">
        <f t="shared" si="63"/>
        <v>0</v>
      </c>
      <c r="K297" s="23">
        <f t="shared" ca="1" si="55"/>
        <v>-3.7386410108501168E-3</v>
      </c>
      <c r="L297" s="23">
        <f t="shared" ca="1" si="64"/>
        <v>1.3977436608010383E-5</v>
      </c>
      <c r="M297" s="23">
        <f t="shared" ca="1" si="56"/>
        <v>7386.9405878164598</v>
      </c>
      <c r="N297" s="23">
        <f t="shared" ca="1" si="57"/>
        <v>62614.897043825986</v>
      </c>
      <c r="O297" s="23">
        <f t="shared" ca="1" si="58"/>
        <v>27253.836430273917</v>
      </c>
      <c r="P297">
        <f t="shared" ca="1" si="65"/>
        <v>3.7386410108501168E-3</v>
      </c>
    </row>
    <row r="298" spans="4:16" x14ac:dyDescent="0.2">
      <c r="D298" s="100">
        <f t="shared" si="54"/>
        <v>0</v>
      </c>
      <c r="E298" s="100">
        <f t="shared" si="54"/>
        <v>0</v>
      </c>
      <c r="F298" s="23">
        <f t="shared" si="59"/>
        <v>0</v>
      </c>
      <c r="G298" s="23">
        <f t="shared" si="60"/>
        <v>0</v>
      </c>
      <c r="H298" s="23">
        <f t="shared" si="61"/>
        <v>0</v>
      </c>
      <c r="I298" s="23">
        <f t="shared" si="62"/>
        <v>0</v>
      </c>
      <c r="J298" s="23">
        <f t="shared" si="63"/>
        <v>0</v>
      </c>
      <c r="K298" s="23">
        <f t="shared" ca="1" si="55"/>
        <v>-3.7386410108501168E-3</v>
      </c>
      <c r="L298" s="23">
        <f t="shared" ca="1" si="64"/>
        <v>1.3977436608010383E-5</v>
      </c>
      <c r="M298" s="23">
        <f t="shared" ca="1" si="56"/>
        <v>7386.9405878164598</v>
      </c>
      <c r="N298" s="23">
        <f t="shared" ca="1" si="57"/>
        <v>62614.897043825986</v>
      </c>
      <c r="O298" s="23">
        <f t="shared" ca="1" si="58"/>
        <v>27253.836430273917</v>
      </c>
      <c r="P298">
        <f t="shared" ca="1" si="65"/>
        <v>3.7386410108501168E-3</v>
      </c>
    </row>
    <row r="299" spans="4:16" x14ac:dyDescent="0.2">
      <c r="D299" s="100">
        <f t="shared" si="54"/>
        <v>0</v>
      </c>
      <c r="E299" s="100">
        <f t="shared" si="54"/>
        <v>0</v>
      </c>
      <c r="F299" s="23">
        <f t="shared" si="59"/>
        <v>0</v>
      </c>
      <c r="G299" s="23">
        <f t="shared" si="60"/>
        <v>0</v>
      </c>
      <c r="H299" s="23">
        <f t="shared" si="61"/>
        <v>0</v>
      </c>
      <c r="I299" s="23">
        <f t="shared" si="62"/>
        <v>0</v>
      </c>
      <c r="J299" s="23">
        <f t="shared" si="63"/>
        <v>0</v>
      </c>
      <c r="K299" s="23">
        <f t="shared" ca="1" si="55"/>
        <v>-3.7386410108501168E-3</v>
      </c>
      <c r="L299" s="23">
        <f t="shared" ca="1" si="64"/>
        <v>1.3977436608010383E-5</v>
      </c>
      <c r="M299" s="23">
        <f t="shared" ca="1" si="56"/>
        <v>7386.9405878164598</v>
      </c>
      <c r="N299" s="23">
        <f t="shared" ca="1" si="57"/>
        <v>62614.897043825986</v>
      </c>
      <c r="O299" s="23">
        <f t="shared" ca="1" si="58"/>
        <v>27253.836430273917</v>
      </c>
      <c r="P299">
        <f t="shared" ca="1" si="65"/>
        <v>3.7386410108501168E-3</v>
      </c>
    </row>
    <row r="300" spans="4:16" x14ac:dyDescent="0.2">
      <c r="D300" s="100">
        <f t="shared" si="54"/>
        <v>0</v>
      </c>
      <c r="E300" s="100">
        <f t="shared" si="54"/>
        <v>0</v>
      </c>
      <c r="F300" s="23">
        <f t="shared" si="59"/>
        <v>0</v>
      </c>
      <c r="G300" s="23">
        <f t="shared" si="60"/>
        <v>0</v>
      </c>
      <c r="H300" s="23">
        <f t="shared" si="61"/>
        <v>0</v>
      </c>
      <c r="I300" s="23">
        <f t="shared" si="62"/>
        <v>0</v>
      </c>
      <c r="J300" s="23">
        <f t="shared" si="63"/>
        <v>0</v>
      </c>
      <c r="K300" s="23">
        <f t="shared" ca="1" si="55"/>
        <v>-3.7386410108501168E-3</v>
      </c>
      <c r="L300" s="23">
        <f t="shared" ca="1" si="64"/>
        <v>1.3977436608010383E-5</v>
      </c>
      <c r="M300" s="23">
        <f t="shared" ca="1" si="56"/>
        <v>7386.9405878164598</v>
      </c>
      <c r="N300" s="23">
        <f t="shared" ca="1" si="57"/>
        <v>62614.897043825986</v>
      </c>
      <c r="O300" s="23">
        <f t="shared" ca="1" si="58"/>
        <v>27253.836430273917</v>
      </c>
      <c r="P300">
        <f t="shared" ca="1" si="65"/>
        <v>3.7386410108501168E-3</v>
      </c>
    </row>
    <row r="301" spans="4:16" x14ac:dyDescent="0.2">
      <c r="D301" s="100">
        <f t="shared" si="54"/>
        <v>0</v>
      </c>
      <c r="E301" s="100">
        <f t="shared" si="54"/>
        <v>0</v>
      </c>
      <c r="F301" s="23">
        <f t="shared" si="59"/>
        <v>0</v>
      </c>
      <c r="G301" s="23">
        <f t="shared" si="60"/>
        <v>0</v>
      </c>
      <c r="H301" s="23">
        <f t="shared" si="61"/>
        <v>0</v>
      </c>
      <c r="I301" s="23">
        <f t="shared" si="62"/>
        <v>0</v>
      </c>
      <c r="J301" s="23">
        <f t="shared" si="63"/>
        <v>0</v>
      </c>
      <c r="K301" s="23">
        <f t="shared" ca="1" si="55"/>
        <v>-3.7386410108501168E-3</v>
      </c>
      <c r="L301" s="23">
        <f t="shared" ca="1" si="64"/>
        <v>1.3977436608010383E-5</v>
      </c>
      <c r="M301" s="23">
        <f t="shared" ca="1" si="56"/>
        <v>7386.9405878164598</v>
      </c>
      <c r="N301" s="23">
        <f t="shared" ca="1" si="57"/>
        <v>62614.897043825986</v>
      </c>
      <c r="O301" s="23">
        <f t="shared" ca="1" si="58"/>
        <v>27253.836430273917</v>
      </c>
      <c r="P301">
        <f t="shared" ca="1" si="65"/>
        <v>3.7386410108501168E-3</v>
      </c>
    </row>
    <row r="302" spans="4:16" x14ac:dyDescent="0.2">
      <c r="D302" s="100">
        <f t="shared" si="54"/>
        <v>0</v>
      </c>
      <c r="E302" s="100">
        <f t="shared" si="54"/>
        <v>0</v>
      </c>
      <c r="F302" s="23">
        <f t="shared" si="59"/>
        <v>0</v>
      </c>
      <c r="G302" s="23">
        <f t="shared" si="60"/>
        <v>0</v>
      </c>
      <c r="H302" s="23">
        <f t="shared" si="61"/>
        <v>0</v>
      </c>
      <c r="I302" s="23">
        <f t="shared" si="62"/>
        <v>0</v>
      </c>
      <c r="J302" s="23">
        <f t="shared" si="63"/>
        <v>0</v>
      </c>
      <c r="K302" s="23">
        <f t="shared" ca="1" si="55"/>
        <v>-3.7386410108501168E-3</v>
      </c>
      <c r="L302" s="23">
        <f t="shared" ca="1" si="64"/>
        <v>1.3977436608010383E-5</v>
      </c>
      <c r="M302" s="23">
        <f t="shared" ca="1" si="56"/>
        <v>7386.9405878164598</v>
      </c>
      <c r="N302" s="23">
        <f t="shared" ca="1" si="57"/>
        <v>62614.897043825986</v>
      </c>
      <c r="O302" s="23">
        <f t="shared" ca="1" si="58"/>
        <v>27253.836430273917</v>
      </c>
      <c r="P302">
        <f t="shared" ca="1" si="65"/>
        <v>3.7386410108501168E-3</v>
      </c>
    </row>
    <row r="303" spans="4:16" x14ac:dyDescent="0.2">
      <c r="D303" s="100">
        <f t="shared" si="54"/>
        <v>0</v>
      </c>
      <c r="E303" s="100">
        <f t="shared" si="54"/>
        <v>0</v>
      </c>
      <c r="F303" s="23">
        <f t="shared" si="59"/>
        <v>0</v>
      </c>
      <c r="G303" s="23">
        <f t="shared" si="60"/>
        <v>0</v>
      </c>
      <c r="H303" s="23">
        <f t="shared" si="61"/>
        <v>0</v>
      </c>
      <c r="I303" s="23">
        <f t="shared" si="62"/>
        <v>0</v>
      </c>
      <c r="J303" s="23">
        <f t="shared" si="63"/>
        <v>0</v>
      </c>
      <c r="K303" s="23">
        <f t="shared" ca="1" si="55"/>
        <v>-3.7386410108501168E-3</v>
      </c>
      <c r="L303" s="23">
        <f t="shared" ca="1" si="64"/>
        <v>1.3977436608010383E-5</v>
      </c>
      <c r="M303" s="23">
        <f t="shared" ca="1" si="56"/>
        <v>7386.9405878164598</v>
      </c>
      <c r="N303" s="23">
        <f t="shared" ca="1" si="57"/>
        <v>62614.897043825986</v>
      </c>
      <c r="O303" s="23">
        <f t="shared" ca="1" si="58"/>
        <v>27253.836430273917</v>
      </c>
      <c r="P303">
        <f t="shared" ca="1" si="65"/>
        <v>3.7386410108501168E-3</v>
      </c>
    </row>
    <row r="304" spans="4:16" x14ac:dyDescent="0.2">
      <c r="D304" s="100">
        <f t="shared" si="54"/>
        <v>0</v>
      </c>
      <c r="E304" s="100">
        <f t="shared" si="54"/>
        <v>0</v>
      </c>
      <c r="F304" s="23">
        <f t="shared" si="59"/>
        <v>0</v>
      </c>
      <c r="G304" s="23">
        <f t="shared" si="60"/>
        <v>0</v>
      </c>
      <c r="H304" s="23">
        <f t="shared" si="61"/>
        <v>0</v>
      </c>
      <c r="I304" s="23">
        <f t="shared" si="62"/>
        <v>0</v>
      </c>
      <c r="J304" s="23">
        <f t="shared" si="63"/>
        <v>0</v>
      </c>
      <c r="K304" s="23">
        <f t="shared" ca="1" si="55"/>
        <v>-3.7386410108501168E-3</v>
      </c>
      <c r="L304" s="23">
        <f t="shared" ca="1" si="64"/>
        <v>1.3977436608010383E-5</v>
      </c>
      <c r="M304" s="23">
        <f t="shared" ca="1" si="56"/>
        <v>7386.9405878164598</v>
      </c>
      <c r="N304" s="23">
        <f t="shared" ca="1" si="57"/>
        <v>62614.897043825986</v>
      </c>
      <c r="O304" s="23">
        <f t="shared" ca="1" si="58"/>
        <v>27253.836430273917</v>
      </c>
      <c r="P304">
        <f t="shared" ca="1" si="65"/>
        <v>3.7386410108501168E-3</v>
      </c>
    </row>
    <row r="305" spans="4:16" x14ac:dyDescent="0.2">
      <c r="D305" s="100">
        <f t="shared" si="54"/>
        <v>0</v>
      </c>
      <c r="E305" s="100">
        <f t="shared" si="54"/>
        <v>0</v>
      </c>
      <c r="F305" s="23">
        <f t="shared" si="59"/>
        <v>0</v>
      </c>
      <c r="G305" s="23">
        <f t="shared" si="60"/>
        <v>0</v>
      </c>
      <c r="H305" s="23">
        <f t="shared" si="61"/>
        <v>0</v>
      </c>
      <c r="I305" s="23">
        <f t="shared" si="62"/>
        <v>0</v>
      </c>
      <c r="J305" s="23">
        <f t="shared" si="63"/>
        <v>0</v>
      </c>
      <c r="K305" s="23">
        <f t="shared" ca="1" si="55"/>
        <v>-3.7386410108501168E-3</v>
      </c>
      <c r="L305" s="23">
        <f t="shared" ca="1" si="64"/>
        <v>1.3977436608010383E-5</v>
      </c>
      <c r="M305" s="23">
        <f t="shared" ca="1" si="56"/>
        <v>7386.9405878164598</v>
      </c>
      <c r="N305" s="23">
        <f t="shared" ca="1" si="57"/>
        <v>62614.897043825986</v>
      </c>
      <c r="O305" s="23">
        <f t="shared" ca="1" si="58"/>
        <v>27253.836430273917</v>
      </c>
      <c r="P305">
        <f t="shared" ca="1" si="65"/>
        <v>3.7386410108501168E-3</v>
      </c>
    </row>
    <row r="306" spans="4:16" x14ac:dyDescent="0.2">
      <c r="D306" s="100">
        <f t="shared" si="54"/>
        <v>0</v>
      </c>
      <c r="E306" s="100">
        <f t="shared" si="54"/>
        <v>0</v>
      </c>
      <c r="F306" s="23">
        <f t="shared" si="59"/>
        <v>0</v>
      </c>
      <c r="G306" s="23">
        <f t="shared" si="60"/>
        <v>0</v>
      </c>
      <c r="H306" s="23">
        <f t="shared" si="61"/>
        <v>0</v>
      </c>
      <c r="I306" s="23">
        <f t="shared" si="62"/>
        <v>0</v>
      </c>
      <c r="J306" s="23">
        <f t="shared" si="63"/>
        <v>0</v>
      </c>
      <c r="K306" s="23">
        <f t="shared" ca="1" si="55"/>
        <v>-3.7386410108501168E-3</v>
      </c>
      <c r="L306" s="23">
        <f t="shared" ca="1" si="64"/>
        <v>1.3977436608010383E-5</v>
      </c>
      <c r="M306" s="23">
        <f t="shared" ca="1" si="56"/>
        <v>7386.9405878164598</v>
      </c>
      <c r="N306" s="23">
        <f t="shared" ca="1" si="57"/>
        <v>62614.897043825986</v>
      </c>
      <c r="O306" s="23">
        <f t="shared" ca="1" si="58"/>
        <v>27253.836430273917</v>
      </c>
      <c r="P306">
        <f t="shared" ca="1" si="65"/>
        <v>3.7386410108501168E-3</v>
      </c>
    </row>
    <row r="307" spans="4:16" x14ac:dyDescent="0.2">
      <c r="D307" s="100">
        <f t="shared" si="54"/>
        <v>0</v>
      </c>
      <c r="E307" s="100">
        <f t="shared" si="54"/>
        <v>0</v>
      </c>
      <c r="F307" s="23">
        <f t="shared" si="59"/>
        <v>0</v>
      </c>
      <c r="G307" s="23">
        <f t="shared" si="60"/>
        <v>0</v>
      </c>
      <c r="H307" s="23">
        <f t="shared" si="61"/>
        <v>0</v>
      </c>
      <c r="I307" s="23">
        <f t="shared" si="62"/>
        <v>0</v>
      </c>
      <c r="J307" s="23">
        <f t="shared" si="63"/>
        <v>0</v>
      </c>
      <c r="K307" s="23">
        <f t="shared" ca="1" si="55"/>
        <v>-3.7386410108501168E-3</v>
      </c>
      <c r="L307" s="23">
        <f t="shared" ca="1" si="64"/>
        <v>1.3977436608010383E-5</v>
      </c>
      <c r="M307" s="23">
        <f t="shared" ca="1" si="56"/>
        <v>7386.9405878164598</v>
      </c>
      <c r="N307" s="23">
        <f t="shared" ca="1" si="57"/>
        <v>62614.897043825986</v>
      </c>
      <c r="O307" s="23">
        <f t="shared" ca="1" si="58"/>
        <v>27253.836430273917</v>
      </c>
      <c r="P307">
        <f t="shared" ca="1" si="65"/>
        <v>3.7386410108501168E-3</v>
      </c>
    </row>
    <row r="308" spans="4:16" x14ac:dyDescent="0.2">
      <c r="D308" s="100">
        <f t="shared" si="54"/>
        <v>0</v>
      </c>
      <c r="E308" s="100">
        <f t="shared" si="54"/>
        <v>0</v>
      </c>
      <c r="F308" s="23">
        <f t="shared" si="59"/>
        <v>0</v>
      </c>
      <c r="G308" s="23">
        <f t="shared" si="60"/>
        <v>0</v>
      </c>
      <c r="H308" s="23">
        <f t="shared" si="61"/>
        <v>0</v>
      </c>
      <c r="I308" s="23">
        <f t="shared" si="62"/>
        <v>0</v>
      </c>
      <c r="J308" s="23">
        <f t="shared" si="63"/>
        <v>0</v>
      </c>
      <c r="K308" s="23">
        <f t="shared" ca="1" si="55"/>
        <v>-3.7386410108501168E-3</v>
      </c>
      <c r="L308" s="23">
        <f t="shared" ca="1" si="64"/>
        <v>1.3977436608010383E-5</v>
      </c>
      <c r="M308" s="23">
        <f t="shared" ca="1" si="56"/>
        <v>7386.9405878164598</v>
      </c>
      <c r="N308" s="23">
        <f t="shared" ca="1" si="57"/>
        <v>62614.897043825986</v>
      </c>
      <c r="O308" s="23">
        <f t="shared" ca="1" si="58"/>
        <v>27253.836430273917</v>
      </c>
      <c r="P308">
        <f t="shared" ca="1" si="65"/>
        <v>3.7386410108501168E-3</v>
      </c>
    </row>
    <row r="309" spans="4:16" x14ac:dyDescent="0.2">
      <c r="D309" s="100">
        <f t="shared" si="54"/>
        <v>0</v>
      </c>
      <c r="E309" s="100">
        <f t="shared" si="54"/>
        <v>0</v>
      </c>
      <c r="F309" s="23">
        <f t="shared" si="59"/>
        <v>0</v>
      </c>
      <c r="G309" s="23">
        <f t="shared" si="60"/>
        <v>0</v>
      </c>
      <c r="H309" s="23">
        <f t="shared" si="61"/>
        <v>0</v>
      </c>
      <c r="I309" s="23">
        <f t="shared" si="62"/>
        <v>0</v>
      </c>
      <c r="J309" s="23">
        <f t="shared" si="63"/>
        <v>0</v>
      </c>
      <c r="K309" s="23">
        <f t="shared" ca="1" si="55"/>
        <v>-3.7386410108501168E-3</v>
      </c>
      <c r="L309" s="23">
        <f t="shared" ca="1" si="64"/>
        <v>1.3977436608010383E-5</v>
      </c>
      <c r="M309" s="23">
        <f t="shared" ca="1" si="56"/>
        <v>7386.9405878164598</v>
      </c>
      <c r="N309" s="23">
        <f t="shared" ca="1" si="57"/>
        <v>62614.897043825986</v>
      </c>
      <c r="O309" s="23">
        <f t="shared" ca="1" si="58"/>
        <v>27253.836430273917</v>
      </c>
      <c r="P309">
        <f t="shared" ca="1" si="65"/>
        <v>3.7386410108501168E-3</v>
      </c>
    </row>
    <row r="310" spans="4:16" x14ac:dyDescent="0.2">
      <c r="D310" s="100">
        <f t="shared" si="54"/>
        <v>0</v>
      </c>
      <c r="E310" s="100">
        <f t="shared" si="54"/>
        <v>0</v>
      </c>
      <c r="F310" s="23">
        <f t="shared" si="59"/>
        <v>0</v>
      </c>
      <c r="G310" s="23">
        <f t="shared" si="60"/>
        <v>0</v>
      </c>
      <c r="H310" s="23">
        <f t="shared" si="61"/>
        <v>0</v>
      </c>
      <c r="I310" s="23">
        <f t="shared" si="62"/>
        <v>0</v>
      </c>
      <c r="J310" s="23">
        <f t="shared" si="63"/>
        <v>0</v>
      </c>
      <c r="K310" s="23">
        <f t="shared" ca="1" si="55"/>
        <v>-3.7386410108501168E-3</v>
      </c>
      <c r="L310" s="23">
        <f t="shared" ca="1" si="64"/>
        <v>1.3977436608010383E-5</v>
      </c>
      <c r="M310" s="23">
        <f t="shared" ca="1" si="56"/>
        <v>7386.9405878164598</v>
      </c>
      <c r="N310" s="23">
        <f t="shared" ca="1" si="57"/>
        <v>62614.897043825986</v>
      </c>
      <c r="O310" s="23">
        <f t="shared" ca="1" si="58"/>
        <v>27253.836430273917</v>
      </c>
      <c r="P310">
        <f t="shared" ca="1" si="65"/>
        <v>3.7386410108501168E-3</v>
      </c>
    </row>
    <row r="311" spans="4:16" x14ac:dyDescent="0.2">
      <c r="D311" s="100">
        <f t="shared" si="54"/>
        <v>0</v>
      </c>
      <c r="E311" s="100">
        <f t="shared" si="54"/>
        <v>0</v>
      </c>
      <c r="F311" s="23">
        <f t="shared" si="59"/>
        <v>0</v>
      </c>
      <c r="G311" s="23">
        <f t="shared" si="60"/>
        <v>0</v>
      </c>
      <c r="H311" s="23">
        <f t="shared" si="61"/>
        <v>0</v>
      </c>
      <c r="I311" s="23">
        <f t="shared" si="62"/>
        <v>0</v>
      </c>
      <c r="J311" s="23">
        <f t="shared" si="63"/>
        <v>0</v>
      </c>
      <c r="K311" s="23">
        <f t="shared" ca="1" si="55"/>
        <v>-3.7386410108501168E-3</v>
      </c>
      <c r="L311" s="23">
        <f t="shared" ca="1" si="64"/>
        <v>1.3977436608010383E-5</v>
      </c>
      <c r="M311" s="23">
        <f t="shared" ca="1" si="56"/>
        <v>7386.9405878164598</v>
      </c>
      <c r="N311" s="23">
        <f t="shared" ca="1" si="57"/>
        <v>62614.897043825986</v>
      </c>
      <c r="O311" s="23">
        <f t="shared" ca="1" si="58"/>
        <v>27253.836430273917</v>
      </c>
      <c r="P311">
        <f t="shared" ca="1" si="65"/>
        <v>3.7386410108501168E-3</v>
      </c>
    </row>
    <row r="312" spans="4:16" x14ac:dyDescent="0.2">
      <c r="D312" s="100">
        <f t="shared" si="54"/>
        <v>0</v>
      </c>
      <c r="E312" s="100">
        <f t="shared" si="54"/>
        <v>0</v>
      </c>
      <c r="F312" s="23">
        <f t="shared" si="59"/>
        <v>0</v>
      </c>
      <c r="G312" s="23">
        <f t="shared" si="60"/>
        <v>0</v>
      </c>
      <c r="H312" s="23">
        <f t="shared" si="61"/>
        <v>0</v>
      </c>
      <c r="I312" s="23">
        <f t="shared" si="62"/>
        <v>0</v>
      </c>
      <c r="J312" s="23">
        <f t="shared" si="63"/>
        <v>0</v>
      </c>
      <c r="K312" s="23">
        <f t="shared" ca="1" si="55"/>
        <v>-3.7386410108501168E-3</v>
      </c>
      <c r="L312" s="23">
        <f t="shared" ca="1" si="64"/>
        <v>1.3977436608010383E-5</v>
      </c>
      <c r="M312" s="23">
        <f t="shared" ca="1" si="56"/>
        <v>7386.9405878164598</v>
      </c>
      <c r="N312" s="23">
        <f t="shared" ca="1" si="57"/>
        <v>62614.897043825986</v>
      </c>
      <c r="O312" s="23">
        <f t="shared" ca="1" si="58"/>
        <v>27253.836430273917</v>
      </c>
      <c r="P312">
        <f t="shared" ca="1" si="65"/>
        <v>3.7386410108501168E-3</v>
      </c>
    </row>
    <row r="313" spans="4:16" x14ac:dyDescent="0.2">
      <c r="D313" s="100">
        <f t="shared" si="54"/>
        <v>0</v>
      </c>
      <c r="E313" s="100">
        <f t="shared" si="54"/>
        <v>0</v>
      </c>
      <c r="F313" s="23">
        <f t="shared" si="59"/>
        <v>0</v>
      </c>
      <c r="G313" s="23">
        <f t="shared" si="60"/>
        <v>0</v>
      </c>
      <c r="H313" s="23">
        <f t="shared" si="61"/>
        <v>0</v>
      </c>
      <c r="I313" s="23">
        <f t="shared" si="62"/>
        <v>0</v>
      </c>
      <c r="J313" s="23">
        <f t="shared" si="63"/>
        <v>0</v>
      </c>
      <c r="K313" s="23">
        <f t="shared" ca="1" si="55"/>
        <v>-3.7386410108501168E-3</v>
      </c>
      <c r="L313" s="23">
        <f t="shared" ca="1" si="64"/>
        <v>1.3977436608010383E-5</v>
      </c>
      <c r="M313" s="23">
        <f t="shared" ca="1" si="56"/>
        <v>7386.9405878164598</v>
      </c>
      <c r="N313" s="23">
        <f t="shared" ca="1" si="57"/>
        <v>62614.897043825986</v>
      </c>
      <c r="O313" s="23">
        <f t="shared" ca="1" si="58"/>
        <v>27253.836430273917</v>
      </c>
      <c r="P313">
        <f t="shared" ca="1" si="65"/>
        <v>3.7386410108501168E-3</v>
      </c>
    </row>
    <row r="314" spans="4:16" x14ac:dyDescent="0.2">
      <c r="D314" s="100">
        <f t="shared" si="54"/>
        <v>0</v>
      </c>
      <c r="E314" s="100">
        <f t="shared" si="54"/>
        <v>0</v>
      </c>
      <c r="F314" s="23">
        <f t="shared" si="59"/>
        <v>0</v>
      </c>
      <c r="G314" s="23">
        <f t="shared" si="60"/>
        <v>0</v>
      </c>
      <c r="H314" s="23">
        <f t="shared" si="61"/>
        <v>0</v>
      </c>
      <c r="I314" s="23">
        <f t="shared" si="62"/>
        <v>0</v>
      </c>
      <c r="J314" s="23">
        <f t="shared" si="63"/>
        <v>0</v>
      </c>
      <c r="K314" s="23">
        <f t="shared" ca="1" si="55"/>
        <v>-3.7386410108501168E-3</v>
      </c>
      <c r="L314" s="23">
        <f t="shared" ca="1" si="64"/>
        <v>1.3977436608010383E-5</v>
      </c>
      <c r="M314" s="23">
        <f t="shared" ca="1" si="56"/>
        <v>7386.9405878164598</v>
      </c>
      <c r="N314" s="23">
        <f t="shared" ca="1" si="57"/>
        <v>62614.897043825986</v>
      </c>
      <c r="O314" s="23">
        <f t="shared" ca="1" si="58"/>
        <v>27253.836430273917</v>
      </c>
      <c r="P314">
        <f t="shared" ca="1" si="65"/>
        <v>3.7386410108501168E-3</v>
      </c>
    </row>
    <row r="315" spans="4:16" x14ac:dyDescent="0.2">
      <c r="D315" s="100">
        <f t="shared" si="54"/>
        <v>0</v>
      </c>
      <c r="E315" s="100">
        <f t="shared" si="54"/>
        <v>0</v>
      </c>
      <c r="F315" s="23">
        <f t="shared" si="59"/>
        <v>0</v>
      </c>
      <c r="G315" s="23">
        <f t="shared" si="60"/>
        <v>0</v>
      </c>
      <c r="H315" s="23">
        <f t="shared" si="61"/>
        <v>0</v>
      </c>
      <c r="I315" s="23">
        <f t="shared" si="62"/>
        <v>0</v>
      </c>
      <c r="J315" s="23">
        <f t="shared" si="63"/>
        <v>0</v>
      </c>
      <c r="K315" s="23">
        <f t="shared" ca="1" si="55"/>
        <v>-3.7386410108501168E-3</v>
      </c>
      <c r="L315" s="23">
        <f t="shared" ca="1" si="64"/>
        <v>1.3977436608010383E-5</v>
      </c>
      <c r="M315" s="23">
        <f t="shared" ca="1" si="56"/>
        <v>7386.9405878164598</v>
      </c>
      <c r="N315" s="23">
        <f t="shared" ca="1" si="57"/>
        <v>62614.897043825986</v>
      </c>
      <c r="O315" s="23">
        <f t="shared" ca="1" si="58"/>
        <v>27253.836430273917</v>
      </c>
      <c r="P315">
        <f t="shared" ca="1" si="65"/>
        <v>3.7386410108501168E-3</v>
      </c>
    </row>
    <row r="316" spans="4:16" x14ac:dyDescent="0.2">
      <c r="D316" s="100">
        <f t="shared" si="54"/>
        <v>0</v>
      </c>
      <c r="E316" s="100">
        <f t="shared" si="54"/>
        <v>0</v>
      </c>
      <c r="F316" s="23">
        <f t="shared" si="59"/>
        <v>0</v>
      </c>
      <c r="G316" s="23">
        <f t="shared" si="60"/>
        <v>0</v>
      </c>
      <c r="H316" s="23">
        <f t="shared" si="61"/>
        <v>0</v>
      </c>
      <c r="I316" s="23">
        <f t="shared" si="62"/>
        <v>0</v>
      </c>
      <c r="J316" s="23">
        <f t="shared" si="63"/>
        <v>0</v>
      </c>
      <c r="K316" s="23">
        <f t="shared" ca="1" si="55"/>
        <v>-3.7386410108501168E-3</v>
      </c>
      <c r="L316" s="23">
        <f t="shared" ca="1" si="64"/>
        <v>1.3977436608010383E-5</v>
      </c>
      <c r="M316" s="23">
        <f t="shared" ca="1" si="56"/>
        <v>7386.9405878164598</v>
      </c>
      <c r="N316" s="23">
        <f t="shared" ca="1" si="57"/>
        <v>62614.897043825986</v>
      </c>
      <c r="O316" s="23">
        <f t="shared" ca="1" si="58"/>
        <v>27253.836430273917</v>
      </c>
      <c r="P316">
        <f t="shared" ca="1" si="65"/>
        <v>3.7386410108501168E-3</v>
      </c>
    </row>
    <row r="317" spans="4:16" x14ac:dyDescent="0.2">
      <c r="D317" s="100">
        <f t="shared" si="54"/>
        <v>0</v>
      </c>
      <c r="E317" s="100">
        <f t="shared" si="54"/>
        <v>0</v>
      </c>
      <c r="F317" s="23">
        <f t="shared" si="59"/>
        <v>0</v>
      </c>
      <c r="G317" s="23">
        <f t="shared" si="60"/>
        <v>0</v>
      </c>
      <c r="H317" s="23">
        <f t="shared" si="61"/>
        <v>0</v>
      </c>
      <c r="I317" s="23">
        <f t="shared" si="62"/>
        <v>0</v>
      </c>
      <c r="J317" s="23">
        <f t="shared" si="63"/>
        <v>0</v>
      </c>
      <c r="K317" s="23">
        <f t="shared" ca="1" si="55"/>
        <v>-3.7386410108501168E-3</v>
      </c>
      <c r="L317" s="23">
        <f t="shared" ca="1" si="64"/>
        <v>1.3977436608010383E-5</v>
      </c>
      <c r="M317" s="23">
        <f t="shared" ca="1" si="56"/>
        <v>7386.9405878164598</v>
      </c>
      <c r="N317" s="23">
        <f t="shared" ca="1" si="57"/>
        <v>62614.897043825986</v>
      </c>
      <c r="O317" s="23">
        <f t="shared" ca="1" si="58"/>
        <v>27253.836430273917</v>
      </c>
      <c r="P317">
        <f t="shared" ca="1" si="65"/>
        <v>3.7386410108501168E-3</v>
      </c>
    </row>
    <row r="318" spans="4:16" x14ac:dyDescent="0.2">
      <c r="D318" s="100">
        <f t="shared" si="54"/>
        <v>0</v>
      </c>
      <c r="E318" s="100">
        <f t="shared" si="54"/>
        <v>0</v>
      </c>
      <c r="F318" s="23">
        <f t="shared" si="59"/>
        <v>0</v>
      </c>
      <c r="G318" s="23">
        <f t="shared" si="60"/>
        <v>0</v>
      </c>
      <c r="H318" s="23">
        <f t="shared" si="61"/>
        <v>0</v>
      </c>
      <c r="I318" s="23">
        <f t="shared" si="62"/>
        <v>0</v>
      </c>
      <c r="J318" s="23">
        <f t="shared" si="63"/>
        <v>0</v>
      </c>
      <c r="K318" s="23">
        <f t="shared" ca="1" si="55"/>
        <v>-3.7386410108501168E-3</v>
      </c>
      <c r="L318" s="23">
        <f t="shared" ca="1" si="64"/>
        <v>1.3977436608010383E-5</v>
      </c>
      <c r="M318" s="23">
        <f t="shared" ca="1" si="56"/>
        <v>7386.9405878164598</v>
      </c>
      <c r="N318" s="23">
        <f t="shared" ca="1" si="57"/>
        <v>62614.897043825986</v>
      </c>
      <c r="O318" s="23">
        <f t="shared" ca="1" si="58"/>
        <v>27253.836430273917</v>
      </c>
      <c r="P318">
        <f t="shared" ca="1" si="65"/>
        <v>3.7386410108501168E-3</v>
      </c>
    </row>
    <row r="319" spans="4:16" x14ac:dyDescent="0.2">
      <c r="D319" s="100">
        <f t="shared" si="54"/>
        <v>0</v>
      </c>
      <c r="E319" s="100">
        <f t="shared" si="54"/>
        <v>0</v>
      </c>
      <c r="F319" s="23">
        <f t="shared" si="59"/>
        <v>0</v>
      </c>
      <c r="G319" s="23">
        <f t="shared" si="60"/>
        <v>0</v>
      </c>
      <c r="H319" s="23">
        <f t="shared" si="61"/>
        <v>0</v>
      </c>
      <c r="I319" s="23">
        <f t="shared" si="62"/>
        <v>0</v>
      </c>
      <c r="J319" s="23">
        <f t="shared" si="63"/>
        <v>0</v>
      </c>
      <c r="K319" s="23">
        <f t="shared" ca="1" si="55"/>
        <v>-3.7386410108501168E-3</v>
      </c>
      <c r="L319" s="23">
        <f t="shared" ca="1" si="64"/>
        <v>1.3977436608010383E-5</v>
      </c>
      <c r="M319" s="23">
        <f t="shared" ca="1" si="56"/>
        <v>7386.9405878164598</v>
      </c>
      <c r="N319" s="23">
        <f t="shared" ca="1" si="57"/>
        <v>62614.897043825986</v>
      </c>
      <c r="O319" s="23">
        <f t="shared" ca="1" si="58"/>
        <v>27253.836430273917</v>
      </c>
      <c r="P319">
        <f t="shared" ca="1" si="65"/>
        <v>3.7386410108501168E-3</v>
      </c>
    </row>
    <row r="320" spans="4:16" x14ac:dyDescent="0.2">
      <c r="D320" s="100">
        <f t="shared" si="54"/>
        <v>0</v>
      </c>
      <c r="E320" s="100">
        <f t="shared" si="54"/>
        <v>0</v>
      </c>
      <c r="F320" s="23">
        <f t="shared" si="59"/>
        <v>0</v>
      </c>
      <c r="G320" s="23">
        <f t="shared" si="60"/>
        <v>0</v>
      </c>
      <c r="H320" s="23">
        <f t="shared" si="61"/>
        <v>0</v>
      </c>
      <c r="I320" s="23">
        <f t="shared" si="62"/>
        <v>0</v>
      </c>
      <c r="J320" s="23">
        <f t="shared" si="63"/>
        <v>0</v>
      </c>
      <c r="K320" s="23">
        <f t="shared" ca="1" si="55"/>
        <v>-3.7386410108501168E-3</v>
      </c>
      <c r="L320" s="23">
        <f t="shared" ca="1" si="64"/>
        <v>1.3977436608010383E-5</v>
      </c>
      <c r="M320" s="23">
        <f t="shared" ca="1" si="56"/>
        <v>7386.9405878164598</v>
      </c>
      <c r="N320" s="23">
        <f t="shared" ca="1" si="57"/>
        <v>62614.897043825986</v>
      </c>
      <c r="O320" s="23">
        <f t="shared" ca="1" si="58"/>
        <v>27253.836430273917</v>
      </c>
      <c r="P320">
        <f t="shared" ca="1" si="65"/>
        <v>3.7386410108501168E-3</v>
      </c>
    </row>
    <row r="321" spans="4:16" x14ac:dyDescent="0.2">
      <c r="D321" s="100">
        <f t="shared" si="54"/>
        <v>0</v>
      </c>
      <c r="E321" s="100">
        <f t="shared" si="54"/>
        <v>0</v>
      </c>
      <c r="F321" s="23">
        <f t="shared" si="59"/>
        <v>0</v>
      </c>
      <c r="G321" s="23">
        <f t="shared" si="60"/>
        <v>0</v>
      </c>
      <c r="H321" s="23">
        <f t="shared" si="61"/>
        <v>0</v>
      </c>
      <c r="I321" s="23">
        <f t="shared" si="62"/>
        <v>0</v>
      </c>
      <c r="J321" s="23">
        <f t="shared" si="63"/>
        <v>0</v>
      </c>
      <c r="K321" s="23">
        <f t="shared" ca="1" si="55"/>
        <v>-3.7386410108501168E-3</v>
      </c>
      <c r="L321" s="23">
        <f t="shared" ca="1" si="64"/>
        <v>1.3977436608010383E-5</v>
      </c>
      <c r="M321" s="23">
        <f t="shared" ca="1" si="56"/>
        <v>7386.9405878164598</v>
      </c>
      <c r="N321" s="23">
        <f t="shared" ca="1" si="57"/>
        <v>62614.897043825986</v>
      </c>
      <c r="O321" s="23">
        <f t="shared" ca="1" si="58"/>
        <v>27253.836430273917</v>
      </c>
      <c r="P321">
        <f t="shared" ca="1" si="65"/>
        <v>3.7386410108501168E-3</v>
      </c>
    </row>
    <row r="322" spans="4:16" x14ac:dyDescent="0.2">
      <c r="D322" s="100">
        <f t="shared" si="54"/>
        <v>0</v>
      </c>
      <c r="E322" s="100">
        <f t="shared" si="54"/>
        <v>0</v>
      </c>
      <c r="F322" s="23">
        <f t="shared" si="59"/>
        <v>0</v>
      </c>
      <c r="G322" s="23">
        <f t="shared" si="60"/>
        <v>0</v>
      </c>
      <c r="H322" s="23">
        <f t="shared" si="61"/>
        <v>0</v>
      </c>
      <c r="I322" s="23">
        <f t="shared" si="62"/>
        <v>0</v>
      </c>
      <c r="J322" s="23">
        <f t="shared" si="63"/>
        <v>0</v>
      </c>
      <c r="K322" s="23">
        <f t="shared" ca="1" si="55"/>
        <v>-3.7386410108501168E-3</v>
      </c>
      <c r="L322" s="23">
        <f t="shared" ca="1" si="64"/>
        <v>1.3977436608010383E-5</v>
      </c>
      <c r="M322" s="23">
        <f t="shared" ca="1" si="56"/>
        <v>7386.9405878164598</v>
      </c>
      <c r="N322" s="23">
        <f t="shared" ca="1" si="57"/>
        <v>62614.897043825986</v>
      </c>
      <c r="O322" s="23">
        <f t="shared" ca="1" si="58"/>
        <v>27253.836430273917</v>
      </c>
      <c r="P322">
        <f t="shared" ca="1" si="65"/>
        <v>3.7386410108501168E-3</v>
      </c>
    </row>
    <row r="323" spans="4:16" x14ac:dyDescent="0.2">
      <c r="D323" s="100">
        <f t="shared" si="54"/>
        <v>0</v>
      </c>
      <c r="E323" s="100">
        <f t="shared" si="54"/>
        <v>0</v>
      </c>
      <c r="F323" s="23">
        <f t="shared" si="59"/>
        <v>0</v>
      </c>
      <c r="G323" s="23">
        <f t="shared" si="60"/>
        <v>0</v>
      </c>
      <c r="H323" s="23">
        <f t="shared" si="61"/>
        <v>0</v>
      </c>
      <c r="I323" s="23">
        <f t="shared" si="62"/>
        <v>0</v>
      </c>
      <c r="J323" s="23">
        <f t="shared" si="63"/>
        <v>0</v>
      </c>
      <c r="K323" s="23">
        <f t="shared" ca="1" si="55"/>
        <v>-3.7386410108501168E-3</v>
      </c>
      <c r="L323" s="23">
        <f t="shared" ca="1" si="64"/>
        <v>1.3977436608010383E-5</v>
      </c>
      <c r="M323" s="23">
        <f t="shared" ca="1" si="56"/>
        <v>7386.9405878164598</v>
      </c>
      <c r="N323" s="23">
        <f t="shared" ca="1" si="57"/>
        <v>62614.897043825986</v>
      </c>
      <c r="O323" s="23">
        <f t="shared" ca="1" si="58"/>
        <v>27253.836430273917</v>
      </c>
      <c r="P323">
        <f t="shared" ca="1" si="65"/>
        <v>3.7386410108501168E-3</v>
      </c>
    </row>
    <row r="324" spans="4:16" x14ac:dyDescent="0.2">
      <c r="D324" s="100">
        <f t="shared" si="54"/>
        <v>0</v>
      </c>
      <c r="E324" s="100">
        <f t="shared" si="54"/>
        <v>0</v>
      </c>
      <c r="F324" s="23">
        <f t="shared" si="59"/>
        <v>0</v>
      </c>
      <c r="G324" s="23">
        <f t="shared" si="60"/>
        <v>0</v>
      </c>
      <c r="H324" s="23">
        <f t="shared" si="61"/>
        <v>0</v>
      </c>
      <c r="I324" s="23">
        <f t="shared" si="62"/>
        <v>0</v>
      </c>
      <c r="J324" s="23">
        <f t="shared" si="63"/>
        <v>0</v>
      </c>
      <c r="K324" s="23">
        <f t="shared" ca="1" si="55"/>
        <v>-3.7386410108501168E-3</v>
      </c>
      <c r="L324" s="23">
        <f t="shared" ca="1" si="64"/>
        <v>1.3977436608010383E-5</v>
      </c>
      <c r="M324" s="23">
        <f t="shared" ca="1" si="56"/>
        <v>7386.9405878164598</v>
      </c>
      <c r="N324" s="23">
        <f t="shared" ca="1" si="57"/>
        <v>62614.897043825986</v>
      </c>
      <c r="O324" s="23">
        <f t="shared" ca="1" si="58"/>
        <v>27253.836430273917</v>
      </c>
      <c r="P324">
        <f t="shared" ca="1" si="65"/>
        <v>3.7386410108501168E-3</v>
      </c>
    </row>
    <row r="325" spans="4:16" x14ac:dyDescent="0.2">
      <c r="D325" s="100">
        <f t="shared" si="54"/>
        <v>0</v>
      </c>
      <c r="E325" s="100">
        <f t="shared" si="54"/>
        <v>0</v>
      </c>
      <c r="F325" s="23">
        <f t="shared" si="59"/>
        <v>0</v>
      </c>
      <c r="G325" s="23">
        <f t="shared" si="60"/>
        <v>0</v>
      </c>
      <c r="H325" s="23">
        <f t="shared" si="61"/>
        <v>0</v>
      </c>
      <c r="I325" s="23">
        <f t="shared" si="62"/>
        <v>0</v>
      </c>
      <c r="J325" s="23">
        <f t="shared" si="63"/>
        <v>0</v>
      </c>
      <c r="K325" s="23">
        <f t="shared" ca="1" si="55"/>
        <v>-3.7386410108501168E-3</v>
      </c>
      <c r="L325" s="23">
        <f t="shared" ca="1" si="64"/>
        <v>1.3977436608010383E-5</v>
      </c>
      <c r="M325" s="23">
        <f t="shared" ca="1" si="56"/>
        <v>7386.9405878164598</v>
      </c>
      <c r="N325" s="23">
        <f t="shared" ca="1" si="57"/>
        <v>62614.897043825986</v>
      </c>
      <c r="O325" s="23">
        <f t="shared" ca="1" si="58"/>
        <v>27253.836430273917</v>
      </c>
      <c r="P325">
        <f t="shared" ca="1" si="65"/>
        <v>3.7386410108501168E-3</v>
      </c>
    </row>
    <row r="326" spans="4:16" x14ac:dyDescent="0.2">
      <c r="D326" s="100">
        <f t="shared" si="54"/>
        <v>0</v>
      </c>
      <c r="E326" s="100">
        <f t="shared" si="54"/>
        <v>0</v>
      </c>
      <c r="F326" s="23">
        <f t="shared" si="59"/>
        <v>0</v>
      </c>
      <c r="G326" s="23">
        <f t="shared" si="60"/>
        <v>0</v>
      </c>
      <c r="H326" s="23">
        <f t="shared" si="61"/>
        <v>0</v>
      </c>
      <c r="I326" s="23">
        <f t="shared" si="62"/>
        <v>0</v>
      </c>
      <c r="J326" s="23">
        <f t="shared" si="63"/>
        <v>0</v>
      </c>
      <c r="K326" s="23">
        <f t="shared" ca="1" si="55"/>
        <v>-3.7386410108501168E-3</v>
      </c>
      <c r="L326" s="23">
        <f t="shared" ca="1" si="64"/>
        <v>1.3977436608010383E-5</v>
      </c>
      <c r="M326" s="23">
        <f t="shared" ca="1" si="56"/>
        <v>7386.9405878164598</v>
      </c>
      <c r="N326" s="23">
        <f t="shared" ca="1" si="57"/>
        <v>62614.897043825986</v>
      </c>
      <c r="O326" s="23">
        <f t="shared" ca="1" si="58"/>
        <v>27253.836430273917</v>
      </c>
      <c r="P326">
        <f t="shared" ca="1" si="65"/>
        <v>3.7386410108501168E-3</v>
      </c>
    </row>
    <row r="327" spans="4:16" x14ac:dyDescent="0.2">
      <c r="D327" s="100">
        <f t="shared" si="54"/>
        <v>0</v>
      </c>
      <c r="E327" s="100">
        <f t="shared" si="54"/>
        <v>0</v>
      </c>
      <c r="F327" s="23">
        <f t="shared" si="59"/>
        <v>0</v>
      </c>
      <c r="G327" s="23">
        <f t="shared" si="60"/>
        <v>0</v>
      </c>
      <c r="H327" s="23">
        <f t="shared" si="61"/>
        <v>0</v>
      </c>
      <c r="I327" s="23">
        <f t="shared" si="62"/>
        <v>0</v>
      </c>
      <c r="J327" s="23">
        <f t="shared" si="63"/>
        <v>0</v>
      </c>
      <c r="K327" s="23">
        <f t="shared" ca="1" si="55"/>
        <v>-3.7386410108501168E-3</v>
      </c>
      <c r="L327" s="23">
        <f t="shared" ca="1" si="64"/>
        <v>1.3977436608010383E-5</v>
      </c>
      <c r="M327" s="23">
        <f t="shared" ca="1" si="56"/>
        <v>7386.9405878164598</v>
      </c>
      <c r="N327" s="23">
        <f t="shared" ca="1" si="57"/>
        <v>62614.897043825986</v>
      </c>
      <c r="O327" s="23">
        <f t="shared" ca="1" si="58"/>
        <v>27253.836430273917</v>
      </c>
      <c r="P327">
        <f t="shared" ca="1" si="65"/>
        <v>3.7386410108501168E-3</v>
      </c>
    </row>
    <row r="328" spans="4:16" x14ac:dyDescent="0.2">
      <c r="D328" s="100">
        <f t="shared" si="54"/>
        <v>0</v>
      </c>
      <c r="E328" s="100">
        <f t="shared" si="54"/>
        <v>0</v>
      </c>
      <c r="F328" s="23">
        <f t="shared" si="59"/>
        <v>0</v>
      </c>
      <c r="G328" s="23">
        <f t="shared" si="60"/>
        <v>0</v>
      </c>
      <c r="H328" s="23">
        <f t="shared" si="61"/>
        <v>0</v>
      </c>
      <c r="I328" s="23">
        <f t="shared" si="62"/>
        <v>0</v>
      </c>
      <c r="J328" s="23">
        <f t="shared" si="63"/>
        <v>0</v>
      </c>
      <c r="K328" s="23">
        <f t="shared" ca="1" si="55"/>
        <v>-3.7386410108501168E-3</v>
      </c>
      <c r="L328" s="23">
        <f t="shared" ca="1" si="64"/>
        <v>1.3977436608010383E-5</v>
      </c>
      <c r="M328" s="23">
        <f t="shared" ca="1" si="56"/>
        <v>7386.9405878164598</v>
      </c>
      <c r="N328" s="23">
        <f t="shared" ca="1" si="57"/>
        <v>62614.897043825986</v>
      </c>
      <c r="O328" s="23">
        <f t="shared" ca="1" si="58"/>
        <v>27253.836430273917</v>
      </c>
      <c r="P328">
        <f t="shared" ca="1" si="65"/>
        <v>3.7386410108501168E-3</v>
      </c>
    </row>
    <row r="329" spans="4:16" x14ac:dyDescent="0.2">
      <c r="D329" s="100">
        <f t="shared" si="54"/>
        <v>0</v>
      </c>
      <c r="E329" s="100">
        <f t="shared" si="54"/>
        <v>0</v>
      </c>
      <c r="F329" s="23">
        <f t="shared" si="59"/>
        <v>0</v>
      </c>
      <c r="G329" s="23">
        <f t="shared" si="60"/>
        <v>0</v>
      </c>
      <c r="H329" s="23">
        <f t="shared" si="61"/>
        <v>0</v>
      </c>
      <c r="I329" s="23">
        <f t="shared" si="62"/>
        <v>0</v>
      </c>
      <c r="J329" s="23">
        <f t="shared" si="63"/>
        <v>0</v>
      </c>
      <c r="K329" s="23">
        <f t="shared" ca="1" si="55"/>
        <v>-3.7386410108501168E-3</v>
      </c>
      <c r="L329" s="23">
        <f t="shared" ca="1" si="64"/>
        <v>1.3977436608010383E-5</v>
      </c>
      <c r="M329" s="23">
        <f t="shared" ca="1" si="56"/>
        <v>7386.9405878164598</v>
      </c>
      <c r="N329" s="23">
        <f t="shared" ca="1" si="57"/>
        <v>62614.897043825986</v>
      </c>
      <c r="O329" s="23">
        <f t="shared" ca="1" si="58"/>
        <v>27253.836430273917</v>
      </c>
      <c r="P329">
        <f t="shared" ca="1" si="65"/>
        <v>3.7386410108501168E-3</v>
      </c>
    </row>
    <row r="330" spans="4:16" x14ac:dyDescent="0.2">
      <c r="D330" s="100">
        <f t="shared" si="54"/>
        <v>0</v>
      </c>
      <c r="E330" s="100">
        <f t="shared" si="54"/>
        <v>0</v>
      </c>
      <c r="F330" s="23">
        <f t="shared" si="59"/>
        <v>0</v>
      </c>
      <c r="G330" s="23">
        <f t="shared" si="60"/>
        <v>0</v>
      </c>
      <c r="H330" s="23">
        <f t="shared" si="61"/>
        <v>0</v>
      </c>
      <c r="I330" s="23">
        <f t="shared" si="62"/>
        <v>0</v>
      </c>
      <c r="J330" s="23">
        <f t="shared" si="63"/>
        <v>0</v>
      </c>
      <c r="K330" s="23">
        <f t="shared" ca="1" si="55"/>
        <v>-3.7386410108501168E-3</v>
      </c>
      <c r="L330" s="23">
        <f t="shared" ca="1" si="64"/>
        <v>1.3977436608010383E-5</v>
      </c>
      <c r="M330" s="23">
        <f t="shared" ca="1" si="56"/>
        <v>7386.9405878164598</v>
      </c>
      <c r="N330" s="23">
        <f t="shared" ca="1" si="57"/>
        <v>62614.897043825986</v>
      </c>
      <c r="O330" s="23">
        <f t="shared" ca="1" si="58"/>
        <v>27253.836430273917</v>
      </c>
      <c r="P330">
        <f t="shared" ca="1" si="65"/>
        <v>3.7386410108501168E-3</v>
      </c>
    </row>
    <row r="331" spans="4:16" x14ac:dyDescent="0.2">
      <c r="D331" s="100">
        <f t="shared" si="54"/>
        <v>0</v>
      </c>
      <c r="E331" s="100">
        <f t="shared" si="54"/>
        <v>0</v>
      </c>
      <c r="F331" s="23">
        <f t="shared" si="59"/>
        <v>0</v>
      </c>
      <c r="G331" s="23">
        <f t="shared" si="60"/>
        <v>0</v>
      </c>
      <c r="H331" s="23">
        <f t="shared" si="61"/>
        <v>0</v>
      </c>
      <c r="I331" s="23">
        <f t="shared" si="62"/>
        <v>0</v>
      </c>
      <c r="J331" s="23">
        <f t="shared" si="63"/>
        <v>0</v>
      </c>
      <c r="K331" s="23">
        <f t="shared" ca="1" si="55"/>
        <v>-3.7386410108501168E-3</v>
      </c>
      <c r="L331" s="23">
        <f t="shared" ca="1" si="64"/>
        <v>1.3977436608010383E-5</v>
      </c>
      <c r="M331" s="23">
        <f t="shared" ca="1" si="56"/>
        <v>7386.9405878164598</v>
      </c>
      <c r="N331" s="23">
        <f t="shared" ca="1" si="57"/>
        <v>62614.897043825986</v>
      </c>
      <c r="O331" s="23">
        <f t="shared" ca="1" si="58"/>
        <v>27253.836430273917</v>
      </c>
      <c r="P331">
        <f t="shared" ca="1" si="65"/>
        <v>3.7386410108501168E-3</v>
      </c>
    </row>
    <row r="332" spans="4:16" x14ac:dyDescent="0.2">
      <c r="D332" s="100">
        <f t="shared" si="54"/>
        <v>0</v>
      </c>
      <c r="E332" s="100">
        <f t="shared" si="54"/>
        <v>0</v>
      </c>
      <c r="F332" s="23">
        <f t="shared" si="59"/>
        <v>0</v>
      </c>
      <c r="G332" s="23">
        <f t="shared" si="60"/>
        <v>0</v>
      </c>
      <c r="H332" s="23">
        <f t="shared" si="61"/>
        <v>0</v>
      </c>
      <c r="I332" s="23">
        <f t="shared" si="62"/>
        <v>0</v>
      </c>
      <c r="J332" s="23">
        <f t="shared" si="63"/>
        <v>0</v>
      </c>
      <c r="K332" s="23">
        <f t="shared" ca="1" si="55"/>
        <v>-3.7386410108501168E-3</v>
      </c>
      <c r="L332" s="23">
        <f t="shared" ca="1" si="64"/>
        <v>1.3977436608010383E-5</v>
      </c>
      <c r="M332" s="23">
        <f t="shared" ca="1" si="56"/>
        <v>7386.9405878164598</v>
      </c>
      <c r="N332" s="23">
        <f t="shared" ca="1" si="57"/>
        <v>62614.897043825986</v>
      </c>
      <c r="O332" s="23">
        <f t="shared" ca="1" si="58"/>
        <v>27253.836430273917</v>
      </c>
      <c r="P332">
        <f t="shared" ca="1" si="65"/>
        <v>3.7386410108501168E-3</v>
      </c>
    </row>
    <row r="333" spans="4:16" x14ac:dyDescent="0.2">
      <c r="D333" s="100">
        <f t="shared" si="54"/>
        <v>0</v>
      </c>
      <c r="E333" s="100">
        <f t="shared" si="54"/>
        <v>0</v>
      </c>
      <c r="F333" s="23">
        <f t="shared" si="59"/>
        <v>0</v>
      </c>
      <c r="G333" s="23">
        <f t="shared" si="60"/>
        <v>0</v>
      </c>
      <c r="H333" s="23">
        <f t="shared" si="61"/>
        <v>0</v>
      </c>
      <c r="I333" s="23">
        <f t="shared" si="62"/>
        <v>0</v>
      </c>
      <c r="J333" s="23">
        <f t="shared" si="63"/>
        <v>0</v>
      </c>
      <c r="K333" s="23">
        <f t="shared" ca="1" si="55"/>
        <v>-3.7386410108501168E-3</v>
      </c>
      <c r="L333" s="23">
        <f t="shared" ca="1" si="64"/>
        <v>1.3977436608010383E-5</v>
      </c>
      <c r="M333" s="23">
        <f t="shared" ca="1" si="56"/>
        <v>7386.9405878164598</v>
      </c>
      <c r="N333" s="23">
        <f t="shared" ca="1" si="57"/>
        <v>62614.897043825986</v>
      </c>
      <c r="O333" s="23">
        <f t="shared" ca="1" si="58"/>
        <v>27253.836430273917</v>
      </c>
      <c r="P333">
        <f t="shared" ca="1" si="65"/>
        <v>3.7386410108501168E-3</v>
      </c>
    </row>
    <row r="334" spans="4:16" x14ac:dyDescent="0.2">
      <c r="D334" s="100">
        <f t="shared" si="54"/>
        <v>0</v>
      </c>
      <c r="E334" s="100">
        <f t="shared" si="54"/>
        <v>0</v>
      </c>
      <c r="F334" s="23">
        <f t="shared" si="59"/>
        <v>0</v>
      </c>
      <c r="G334" s="23">
        <f t="shared" si="60"/>
        <v>0</v>
      </c>
      <c r="H334" s="23">
        <f t="shared" si="61"/>
        <v>0</v>
      </c>
      <c r="I334" s="23">
        <f t="shared" si="62"/>
        <v>0</v>
      </c>
      <c r="J334" s="23">
        <f t="shared" si="63"/>
        <v>0</v>
      </c>
      <c r="K334" s="23">
        <f t="shared" ca="1" si="55"/>
        <v>-3.7386410108501168E-3</v>
      </c>
      <c r="L334" s="23">
        <f t="shared" ca="1" si="64"/>
        <v>1.3977436608010383E-5</v>
      </c>
      <c r="M334" s="23">
        <f t="shared" ca="1" si="56"/>
        <v>7386.9405878164598</v>
      </c>
      <c r="N334" s="23">
        <f t="shared" ca="1" si="57"/>
        <v>62614.897043825986</v>
      </c>
      <c r="O334" s="23">
        <f t="shared" ca="1" si="58"/>
        <v>27253.836430273917</v>
      </c>
      <c r="P334">
        <f t="shared" ca="1" si="65"/>
        <v>3.7386410108501168E-3</v>
      </c>
    </row>
    <row r="335" spans="4:16" x14ac:dyDescent="0.2">
      <c r="D335" s="100">
        <f t="shared" si="54"/>
        <v>0</v>
      </c>
      <c r="E335" s="100">
        <f t="shared" si="54"/>
        <v>0</v>
      </c>
      <c r="F335" s="23">
        <f t="shared" si="59"/>
        <v>0</v>
      </c>
      <c r="G335" s="23">
        <f t="shared" si="60"/>
        <v>0</v>
      </c>
      <c r="H335" s="23">
        <f t="shared" si="61"/>
        <v>0</v>
      </c>
      <c r="I335" s="23">
        <f t="shared" si="62"/>
        <v>0</v>
      </c>
      <c r="J335" s="23">
        <f t="shared" si="63"/>
        <v>0</v>
      </c>
      <c r="K335" s="23">
        <f t="shared" ca="1" si="55"/>
        <v>-3.7386410108501168E-3</v>
      </c>
      <c r="L335" s="23">
        <f t="shared" ca="1" si="64"/>
        <v>1.3977436608010383E-5</v>
      </c>
      <c r="M335" s="23">
        <f t="shared" ca="1" si="56"/>
        <v>7386.9405878164598</v>
      </c>
      <c r="N335" s="23">
        <f t="shared" ca="1" si="57"/>
        <v>62614.897043825986</v>
      </c>
      <c r="O335" s="23">
        <f t="shared" ca="1" si="58"/>
        <v>27253.836430273917</v>
      </c>
      <c r="P335">
        <f t="shared" ca="1" si="65"/>
        <v>3.7386410108501168E-3</v>
      </c>
    </row>
    <row r="336" spans="4:16" x14ac:dyDescent="0.2">
      <c r="D336" s="100">
        <f t="shared" si="54"/>
        <v>0</v>
      </c>
      <c r="E336" s="100">
        <f t="shared" si="54"/>
        <v>0</v>
      </c>
      <c r="F336" s="23">
        <f t="shared" si="59"/>
        <v>0</v>
      </c>
      <c r="G336" s="23">
        <f t="shared" si="60"/>
        <v>0</v>
      </c>
      <c r="H336" s="23">
        <f t="shared" si="61"/>
        <v>0</v>
      </c>
      <c r="I336" s="23">
        <f t="shared" si="62"/>
        <v>0</v>
      </c>
      <c r="J336" s="23">
        <f t="shared" si="63"/>
        <v>0</v>
      </c>
      <c r="K336" s="23">
        <f t="shared" ca="1" si="55"/>
        <v>-3.7386410108501168E-3</v>
      </c>
      <c r="L336" s="23">
        <f t="shared" ca="1" si="64"/>
        <v>1.3977436608010383E-5</v>
      </c>
      <c r="M336" s="23">
        <f t="shared" ca="1" si="56"/>
        <v>7386.9405878164598</v>
      </c>
      <c r="N336" s="23">
        <f t="shared" ca="1" si="57"/>
        <v>62614.897043825986</v>
      </c>
      <c r="O336" s="23">
        <f t="shared" ca="1" si="58"/>
        <v>27253.836430273917</v>
      </c>
      <c r="P336">
        <f t="shared" ca="1" si="65"/>
        <v>3.7386410108501168E-3</v>
      </c>
    </row>
    <row r="337" spans="4:16" x14ac:dyDescent="0.2">
      <c r="D337" s="100">
        <f t="shared" si="54"/>
        <v>0</v>
      </c>
      <c r="E337" s="100">
        <f t="shared" si="54"/>
        <v>0</v>
      </c>
      <c r="F337" s="23">
        <f t="shared" si="59"/>
        <v>0</v>
      </c>
      <c r="G337" s="23">
        <f t="shared" si="60"/>
        <v>0</v>
      </c>
      <c r="H337" s="23">
        <f t="shared" si="61"/>
        <v>0</v>
      </c>
      <c r="I337" s="23">
        <f t="shared" si="62"/>
        <v>0</v>
      </c>
      <c r="J337" s="23">
        <f t="shared" si="63"/>
        <v>0</v>
      </c>
      <c r="K337" s="23">
        <f t="shared" ca="1" si="55"/>
        <v>-3.7386410108501168E-3</v>
      </c>
      <c r="L337" s="23">
        <f t="shared" ca="1" si="64"/>
        <v>1.3977436608010383E-5</v>
      </c>
      <c r="M337" s="23">
        <f t="shared" ca="1" si="56"/>
        <v>7386.9405878164598</v>
      </c>
      <c r="N337" s="23">
        <f t="shared" ca="1" si="57"/>
        <v>62614.897043825986</v>
      </c>
      <c r="O337" s="23">
        <f t="shared" ca="1" si="58"/>
        <v>27253.836430273917</v>
      </c>
      <c r="P337">
        <f t="shared" ca="1" si="65"/>
        <v>3.7386410108501168E-3</v>
      </c>
    </row>
    <row r="338" spans="4:16" x14ac:dyDescent="0.2">
      <c r="D338" s="100">
        <f t="shared" si="54"/>
        <v>0</v>
      </c>
      <c r="E338" s="100">
        <f t="shared" si="54"/>
        <v>0</v>
      </c>
      <c r="F338" s="23">
        <f t="shared" si="59"/>
        <v>0</v>
      </c>
      <c r="G338" s="23">
        <f t="shared" si="60"/>
        <v>0</v>
      </c>
      <c r="H338" s="23">
        <f t="shared" si="61"/>
        <v>0</v>
      </c>
      <c r="I338" s="23">
        <f t="shared" si="62"/>
        <v>0</v>
      </c>
      <c r="J338" s="23">
        <f t="shared" si="63"/>
        <v>0</v>
      </c>
      <c r="K338" s="23">
        <f t="shared" ca="1" si="55"/>
        <v>-3.7386410108501168E-3</v>
      </c>
      <c r="L338" s="23">
        <f t="shared" ca="1" si="64"/>
        <v>1.3977436608010383E-5</v>
      </c>
      <c r="M338" s="23">
        <f t="shared" ca="1" si="56"/>
        <v>7386.9405878164598</v>
      </c>
      <c r="N338" s="23">
        <f t="shared" ca="1" si="57"/>
        <v>62614.897043825986</v>
      </c>
      <c r="O338" s="23">
        <f t="shared" ca="1" si="58"/>
        <v>27253.836430273917</v>
      </c>
      <c r="P338">
        <f t="shared" ca="1" si="65"/>
        <v>3.7386410108501168E-3</v>
      </c>
    </row>
    <row r="339" spans="4:16" x14ac:dyDescent="0.2">
      <c r="D339" s="100">
        <f t="shared" si="54"/>
        <v>0</v>
      </c>
      <c r="E339" s="100">
        <f t="shared" si="54"/>
        <v>0</v>
      </c>
      <c r="F339" s="23">
        <f t="shared" si="59"/>
        <v>0</v>
      </c>
      <c r="G339" s="23">
        <f t="shared" si="60"/>
        <v>0</v>
      </c>
      <c r="H339" s="23">
        <f t="shared" si="61"/>
        <v>0</v>
      </c>
      <c r="I339" s="23">
        <f t="shared" si="62"/>
        <v>0</v>
      </c>
      <c r="J339" s="23">
        <f t="shared" si="63"/>
        <v>0</v>
      </c>
      <c r="K339" s="23">
        <f t="shared" ca="1" si="55"/>
        <v>-3.7386410108501168E-3</v>
      </c>
      <c r="L339" s="23">
        <f t="shared" ca="1" si="64"/>
        <v>1.3977436608010383E-5</v>
      </c>
      <c r="M339" s="23">
        <f t="shared" ca="1" si="56"/>
        <v>7386.9405878164598</v>
      </c>
      <c r="N339" s="23">
        <f t="shared" ca="1" si="57"/>
        <v>62614.897043825986</v>
      </c>
      <c r="O339" s="23">
        <f t="shared" ca="1" si="58"/>
        <v>27253.836430273917</v>
      </c>
      <c r="P339">
        <f t="shared" ca="1" si="65"/>
        <v>3.7386410108501168E-3</v>
      </c>
    </row>
    <row r="340" spans="4:16" x14ac:dyDescent="0.2">
      <c r="D340" s="100">
        <f t="shared" si="54"/>
        <v>0</v>
      </c>
      <c r="E340" s="100">
        <f t="shared" si="54"/>
        <v>0</v>
      </c>
      <c r="F340" s="23">
        <f t="shared" si="59"/>
        <v>0</v>
      </c>
      <c r="G340" s="23">
        <f t="shared" si="60"/>
        <v>0</v>
      </c>
      <c r="H340" s="23">
        <f t="shared" si="61"/>
        <v>0</v>
      </c>
      <c r="I340" s="23">
        <f t="shared" si="62"/>
        <v>0</v>
      </c>
      <c r="J340" s="23">
        <f t="shared" si="63"/>
        <v>0</v>
      </c>
      <c r="K340" s="23">
        <f t="shared" ca="1" si="55"/>
        <v>-3.7386410108501168E-3</v>
      </c>
      <c r="L340" s="23">
        <f t="shared" ca="1" si="64"/>
        <v>1.3977436608010383E-5</v>
      </c>
      <c r="M340" s="23">
        <f t="shared" ca="1" si="56"/>
        <v>7386.9405878164598</v>
      </c>
      <c r="N340" s="23">
        <f t="shared" ca="1" si="57"/>
        <v>62614.897043825986</v>
      </c>
      <c r="O340" s="23">
        <f t="shared" ca="1" si="58"/>
        <v>27253.836430273917</v>
      </c>
      <c r="P340">
        <f t="shared" ca="1" si="65"/>
        <v>3.7386410108501168E-3</v>
      </c>
    </row>
    <row r="341" spans="4:16" x14ac:dyDescent="0.2">
      <c r="D341" s="100">
        <f>A341/A$18</f>
        <v>0</v>
      </c>
      <c r="E341" s="100">
        <f>B341/B$18</f>
        <v>0</v>
      </c>
      <c r="F341" s="23">
        <f t="shared" si="59"/>
        <v>0</v>
      </c>
      <c r="G341" s="23">
        <f t="shared" si="60"/>
        <v>0</v>
      </c>
      <c r="H341" s="23">
        <f t="shared" si="61"/>
        <v>0</v>
      </c>
      <c r="I341" s="23">
        <f t="shared" si="62"/>
        <v>0</v>
      </c>
      <c r="J341" s="23">
        <f t="shared" si="63"/>
        <v>0</v>
      </c>
      <c r="K341" s="23">
        <f t="shared" ca="1" si="55"/>
        <v>-3.7386410108501168E-3</v>
      </c>
      <c r="L341" s="23">
        <f t="shared" ca="1" si="64"/>
        <v>1.3977436608010383E-5</v>
      </c>
      <c r="M341" s="23">
        <f ca="1">(M$1-M$2*D341+M$3*F341)^2</f>
        <v>7386.9405878164598</v>
      </c>
      <c r="N341" s="23">
        <f ca="1">(-M$2+M$4*D341-M$5*F341)^2</f>
        <v>62614.897043825986</v>
      </c>
      <c r="O341" s="23">
        <f ca="1">+(M$3-D341*M$5+F341*M$6)^2</f>
        <v>27253.836430273917</v>
      </c>
      <c r="P341">
        <f t="shared" ca="1" si="65"/>
        <v>3.7386410108501168E-3</v>
      </c>
    </row>
    <row r="342" spans="4:16" x14ac:dyDescent="0.2">
      <c r="D342" s="100">
        <f>A342/A$18</f>
        <v>0</v>
      </c>
      <c r="E342" s="100">
        <f>B342/B$18</f>
        <v>0</v>
      </c>
      <c r="F342" s="23">
        <f>D342*D342</f>
        <v>0</v>
      </c>
      <c r="G342" s="23">
        <f>D342*F342</f>
        <v>0</v>
      </c>
      <c r="H342" s="23">
        <f>F342*F342</f>
        <v>0</v>
      </c>
      <c r="I342" s="23">
        <f>E342*D342</f>
        <v>0</v>
      </c>
      <c r="J342" s="23">
        <f>I342*D342</f>
        <v>0</v>
      </c>
      <c r="K342" s="23">
        <f t="shared" ca="1" si="55"/>
        <v>-3.7386410108501168E-3</v>
      </c>
      <c r="L342" s="23">
        <f ca="1">+(K342-E342)^2</f>
        <v>1.3977436608010383E-5</v>
      </c>
      <c r="M342" s="23">
        <f ca="1">(M$1-M$2*D342+M$3*F342)^2</f>
        <v>7386.9405878164598</v>
      </c>
      <c r="N342" s="23">
        <f ca="1">(-M$2+M$4*D342-M$5*F342)^2</f>
        <v>62614.897043825986</v>
      </c>
      <c r="O342" s="23">
        <f ca="1">+(M$3-D342*M$5+F342*M$6)^2</f>
        <v>27253.836430273917</v>
      </c>
      <c r="P342">
        <f ca="1">+E342-K342</f>
        <v>3.7386410108501168E-3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2022-04-03T02:31:15Z</dcterms:created>
  <dcterms:modified xsi:type="dcterms:W3CDTF">2025-01-10T05:30:26Z</dcterms:modified>
</cp:coreProperties>
</file>