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9940DF2-0593-4502-A06E-24DBB316DB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C9" i="1"/>
  <c r="E21" i="1"/>
  <c r="F21" i="1"/>
  <c r="G21" i="1"/>
  <c r="I21" i="1"/>
  <c r="D9" i="1"/>
  <c r="F14" i="1"/>
  <c r="F15" i="1" s="1"/>
  <c r="C17" i="1"/>
  <c r="Q21" i="1"/>
  <c r="C12" i="1"/>
  <c r="C11" i="1"/>
  <c r="C16" i="1" l="1"/>
  <c r="D18" i="1" s="1"/>
  <c r="O21" i="1"/>
  <c r="C15" i="1"/>
  <c r="O22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<sst xmlns="http://schemas.openxmlformats.org/spreadsheetml/2006/main" count="57" uniqueCount="53">
  <si>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</si>
  <si>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</si>
  <si>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</si>
  <si>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</si>
  <si>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</si>
  <si>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</si>
  <si>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</si>
  <si>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</si>
  <si>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</si>
  <si>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</si>
  <si>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</si>
  <si>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</si>
  <si>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</si>
  <si>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</si>
  <si>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</si>
  <si>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</si>
  <si>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</si>
  <si>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</si>
  <si>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</si>
  <si>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</si>
  <si>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</si>
  <si>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</si>
  <si>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</si>
  <si>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</si>
  <si>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</si>
  <si>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</si>
  <si>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</si>
  <si>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</si>
  <si>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</si>
  <si>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</si>
  <si>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</si>
  <si>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</si>
  <si>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</si>
  <si>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</si>
  <si>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</si>
  <si>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</si>
  <si>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</si>
  <si>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</si>
  <si>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</si>
  <si>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</si>
  <si>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BW Vel</t>
  </si>
  <si>
    <t>G8155-2063</t>
  </si>
  <si>
    <t>EB</t>
  </si>
  <si>
    <t>Malkov</t>
  </si>
  <si>
    <t>BW Vel / GSC 8155-2063</t>
  </si>
  <si>
    <t>as of 2021-06-08</t>
  </si>
  <si>
    <t>OEJV 0211</t>
  </si>
  <si>
    <t>I</t>
  </si>
  <si>
    <t xml:space="preserve">Mag </t>
  </si>
  <si>
    <t>Next ToM-S</t>
  </si>
  <si>
    <t>Next ToM-P</t>
  </si>
  <si>
    <t>14.00-15.30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</si>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</sst>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0" fontId="1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165" fontId="5" fillId="0" borderId="1" xfId="0" applyNumberFormat="1" applyFont="1" applyBorder="1" applyAlignment="1">
      <alignment horizontal="left" vertical="center"/>
    </xf>
    <xf numFmtId="165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4" borderId="6" xfId="0" applyFill="1" applyBorder="1" applyAlignment="1">
      <alignment horizontal="right" vertical="center"/>
    </xf>
    <xf numFmtId="0" fontId="16" fillId="4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22" fontId="8" fillId="0" borderId="9" xfId="0" applyNumberFormat="1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BW Vel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63909.5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EC-42F8-AAE7-8166AE18E18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63909.5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EC-42F8-AAE7-8166AE18E18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63909.5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EC-42F8-AAE7-8166AE18E18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63909.5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-9.6989050005504396E-2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EC-42F8-AAE7-8166AE18E18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63909.5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EC-42F8-AAE7-8166AE18E18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63909.5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EC-42F8-AAE7-8166AE18E18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63909.5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EC-42F8-AAE7-8166AE18E18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63909.5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-9.6989050005504396E-2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EC-42F8-AAE7-8166AE18E18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63909.5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EC-42F8-AAE7-8166AE18E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903040"/>
        <c:axId val="1"/>
      </c:scatterChart>
      <c:valAx>
        <c:axId val="304903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903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0EC7C9-D38A-294F-98EA-A7D9550B9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44</v>
      </c>
      <c r="F1" s="33" t="s">
        <v>40</v>
      </c>
      <c r="G1" s="28">
        <v>0</v>
      </c>
      <c r="H1" s="29"/>
      <c r="I1" s="34" t="s">
        <v>41</v>
      </c>
      <c r="J1" s="35" t="s">
        <v>40</v>
      </c>
      <c r="K1" s="36">
        <v>8.4529899999999998</v>
      </c>
      <c r="L1" s="37">
        <v>-47.165100000000002</v>
      </c>
      <c r="M1" s="38">
        <v>26400.627</v>
      </c>
      <c r="N1" s="38">
        <v>0.49053989999999997</v>
      </c>
      <c r="O1" s="30" t="s">
        <v>42</v>
      </c>
    </row>
    <row r="2" spans="1:15" x14ac:dyDescent="0.2">
      <c r="A2" t="s">
        <v>23</v>
      </c>
      <c r="B2" t="s">
        <v>42</v>
      </c>
      <c r="C2" s="27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5">
        <v>26400.627</v>
      </c>
      <c r="D4" s="26">
        <v>0.49053989999999997</v>
      </c>
      <c r="E4" s="32" t="s">
        <v>45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39">
        <v>26400.627</v>
      </c>
      <c r="D7" s="31" t="s">
        <v>52</v>
      </c>
    </row>
    <row r="8" spans="1:15" x14ac:dyDescent="0.2">
      <c r="A8" t="s">
        <v>3</v>
      </c>
      <c r="C8" s="39">
        <v>0.49053989999999997</v>
      </c>
      <c r="D8" s="31" t="s">
        <v>52</v>
      </c>
    </row>
    <row r="9" spans="1:15" x14ac:dyDescent="0.2">
      <c r="A9" s="22" t="s">
        <v>31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19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19">
        <f ca="1">SLOPE(INDIRECT($D$9):G992,INDIRECT($C$9):F992)</f>
        <v>-1.5175998874268207E-6</v>
      </c>
      <c r="D12" s="3"/>
      <c r="E12" s="40" t="s">
        <v>48</v>
      </c>
      <c r="F12" s="41" t="s">
        <v>51</v>
      </c>
    </row>
    <row r="13" spans="1:15" x14ac:dyDescent="0.2">
      <c r="A13" s="10" t="s">
        <v>18</v>
      </c>
      <c r="B13" s="10"/>
      <c r="C13" s="3" t="s">
        <v>13</v>
      </c>
      <c r="E13" s="42" t="s">
        <v>33</v>
      </c>
      <c r="F13" s="43">
        <v>1</v>
      </c>
    </row>
    <row r="14" spans="1:15" x14ac:dyDescent="0.2">
      <c r="A14" s="10"/>
      <c r="B14" s="10"/>
      <c r="C14" s="10"/>
      <c r="E14" s="42" t="s">
        <v>30</v>
      </c>
      <c r="F14" s="44">
        <f ca="1">NOW()+15018.5+$C$5/24</f>
        <v>60520.792888773147</v>
      </c>
    </row>
    <row r="15" spans="1:15" x14ac:dyDescent="0.2">
      <c r="A15" s="12" t="s">
        <v>17</v>
      </c>
      <c r="B15" s="10"/>
      <c r="C15" s="13">
        <f ca="1">(C7+C11)+(C8+C12)*INT(MAX(F21:F3533))</f>
        <v>57750.444480808794</v>
      </c>
      <c r="E15" s="42" t="s">
        <v>34</v>
      </c>
      <c r="F15" s="44">
        <f ca="1">ROUND(2*(F14-$C$7)/$C$8,0)/2+F13</f>
        <v>69557.5</v>
      </c>
    </row>
    <row r="16" spans="1:15" x14ac:dyDescent="0.2">
      <c r="A16" s="15" t="s">
        <v>4</v>
      </c>
      <c r="B16" s="10"/>
      <c r="C16" s="16">
        <f ca="1">+C8+C12</f>
        <v>0.49053838240011255</v>
      </c>
      <c r="E16" s="42" t="s">
        <v>35</v>
      </c>
      <c r="F16" s="45">
        <f ca="1">ROUND(2*(F14-$C$15)/$C$16,0)/2+F13</f>
        <v>5648.5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42" t="s">
        <v>50</v>
      </c>
      <c r="F17" s="46">
        <f ca="1">+$C$15+$C$16*$F$16-15018.5-$C$5/24</f>
        <v>45503.146367129164</v>
      </c>
    </row>
    <row r="18" spans="1:21" ht="14.25" thickTop="1" thickBot="1" x14ac:dyDescent="0.25">
      <c r="A18" s="15" t="s">
        <v>5</v>
      </c>
      <c r="B18" s="10"/>
      <c r="C18" s="17">
        <f ca="1">+C15</f>
        <v>57750.444480808794</v>
      </c>
      <c r="D18" s="18">
        <f ca="1">+C16</f>
        <v>0.49053838240011255</v>
      </c>
      <c r="E18" s="48" t="s">
        <v>49</v>
      </c>
      <c r="F18" s="47">
        <f ca="1">+($C$15+$C$16*$F$16)-($C$16/2)-15018.5-$C$5/24</f>
        <v>45502.901097937967</v>
      </c>
    </row>
    <row r="19" spans="1:21" ht="13.5" thickTop="1" x14ac:dyDescent="0.2"/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x14ac:dyDescent="0.2">
      <c r="A21" t="s">
        <v>43</v>
      </c>
      <c r="C21" s="8">
        <v>26400.627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11382.127</v>
      </c>
    </row>
    <row r="22" spans="1:21" x14ac:dyDescent="0.2">
      <c r="A22" t="s">
        <v>46</v>
      </c>
      <c r="B22" t="s">
        <v>47</v>
      </c>
      <c r="C22" s="8">
        <v>57750.689749999998</v>
      </c>
      <c r="D22" s="8">
        <v>5.0000000000000001E-4</v>
      </c>
      <c r="E22">
        <f>+(C22-C$7)/C$8</f>
        <v>63909.302281017299</v>
      </c>
      <c r="F22">
        <f>ROUND(2*E22,0)/2</f>
        <v>63909.5</v>
      </c>
      <c r="G22">
        <f>+C22-(C$7+F22*C$8)</f>
        <v>-9.6989050005504396E-2</v>
      </c>
      <c r="K22">
        <f>+G22</f>
        <v>-9.6989050005504396E-2</v>
      </c>
      <c r="O22">
        <f ca="1">+C$11+C$12*$F22</f>
        <v>-9.6989050005504396E-2</v>
      </c>
      <c r="Q22" s="2">
        <f>+C22-15018.5</f>
        <v>42732.189749999998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2024-07-29T07:01:45Z</dcterms:modified>
</cp:coreProperties>
</file>