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B9014A8-4757-4DD7-A5A5-A286941128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L24" i="1" s="1"/>
  <c r="Q24" i="1"/>
  <c r="E25" i="1"/>
  <c r="F25" i="1"/>
  <c r="G25" i="1" s="1"/>
  <c r="L25" i="1" s="1"/>
  <c r="Q25" i="1"/>
  <c r="E26" i="1"/>
  <c r="F26" i="1" s="1"/>
  <c r="G26" i="1" s="1"/>
  <c r="L26" i="1" s="1"/>
  <c r="Q26" i="1"/>
  <c r="E22" i="1"/>
  <c r="F22" i="1" s="1"/>
  <c r="G22" i="1" s="1"/>
  <c r="K22" i="1" s="1"/>
  <c r="Q22" i="1"/>
  <c r="C22" i="1"/>
  <c r="A22" i="1"/>
  <c r="E27" i="1"/>
  <c r="F27" i="1" s="1"/>
  <c r="G27" i="1" s="1"/>
  <c r="K27" i="1" s="1"/>
  <c r="Q27" i="1"/>
  <c r="Q23" i="1"/>
  <c r="E23" i="1"/>
  <c r="F23" i="1" s="1"/>
  <c r="G23" i="1" s="1"/>
  <c r="U23" i="1" s="1"/>
  <c r="C9" i="1"/>
  <c r="E21" i="1"/>
  <c r="F21" i="1" s="1"/>
  <c r="C17" i="1"/>
  <c r="D9" i="1"/>
  <c r="F14" i="1"/>
  <c r="Q21" i="1" l="1"/>
  <c r="G21" i="1"/>
  <c r="F15" i="1"/>
  <c r="C12" i="1"/>
  <c r="C11" i="1"/>
  <c r="O26" i="1" l="1"/>
  <c r="O25" i="1"/>
  <c r="O24" i="1"/>
  <c r="O22" i="1"/>
  <c r="O27" i="1"/>
  <c r="O23" i="1"/>
  <c r="O21" i="1"/>
  <c r="C15" i="1"/>
  <c r="C16" i="1"/>
  <c r="D18" i="1" s="1"/>
  <c r="I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<sst xmlns="http://schemas.openxmlformats.org/spreadsheetml/2006/main" count="70" uniqueCount="57">
  <si>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</si>
  <si>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</si>
  <si>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</si>
  <si>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</si>
  <si>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</si>
  <si>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</si>
  <si>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</si>
  <si>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</si>
  <si>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</si>
  <si>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</si>
  <si>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</si>
  <si>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</si>
  <si>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</si>
  <si>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</si>
  <si>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</si>
  <si>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</si>
  <si>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</si>
  <si>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</si>
  <si>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</si>
  <si>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</si>
  <si>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</si>
  <si>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</si>
  <si>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</si>
  <si>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</si>
  <si>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</si>
  <si>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</si>
  <si>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</si>
  <si>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</si>
  <si>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</si>
  <si>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</si>
  <si>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</si>
  <si>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</si>
  <si>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</si>
  <si>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</si>
  <si>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</si>
  <si>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</si>
  <si>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</si>
  <si>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</si>
  <si>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</si>
  <si>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</si>
  <si>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JAVSO 49, 251</t>
  </si>
  <si>
    <t>DU Vel</t>
  </si>
  <si>
    <t>G8189-0934</t>
  </si>
  <si>
    <t>EA</t>
  </si>
  <si>
    <t>DU Vel / G8189-0934</t>
  </si>
  <si>
    <t>II</t>
  </si>
  <si>
    <t>RIX</t>
  </si>
  <si>
    <t>VSS SEB GP</t>
  </si>
  <si>
    <t>11.6-12.4</t>
  </si>
  <si>
    <t>Next ToM-P</t>
  </si>
  <si>
    <t>Next ToM-S</t>
  </si>
  <si>
    <t>?</t>
  </si>
  <si>
    <t>VSX</t>
  </si>
  <si>
    <t>TESS/RAA</t>
  </si>
  <si>
    <t>I</t>
  </si>
  <si>
    <t>TESS</t>
  </si>
  <si>
    <t xml:space="preserve">Mag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</si>
</sst>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0"/>
    <numFmt numFmtId="167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6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6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6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/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  <xf numFmtId="166" fontId="19" fillId="0" borderId="0" xfId="0" applyNumberFormat="1" applyFont="1" applyAlignment="1">
      <alignment horizontal="left"/>
    </xf>
    <xf numFmtId="167" fontId="19" fillId="0" borderId="0" xfId="0" applyNumberFormat="1" applyFont="1" applyAlignment="1">
      <alignment horizontal="left"/>
    </xf>
    <xf numFmtId="0" fontId="7" fillId="0" borderId="0" xfId="0" applyFont="1" applyAlignment="1"/>
    <xf numFmtId="0" fontId="20" fillId="0" borderId="0" xfId="0" applyFont="1" applyAlignment="1"/>
    <xf numFmtId="0" fontId="20" fillId="0" borderId="0" xfId="0" applyFont="1" applyAlignment="1">
      <alignment horizontal="right"/>
    </xf>
    <xf numFmtId="0" fontId="5" fillId="0" borderId="0" xfId="0" applyFont="1" applyAlignment="1"/>
    <xf numFmtId="0" fontId="20" fillId="0" borderId="0" xfId="0" applyFont="1" applyAlignment="1">
      <alignment horizontal="center" vertical="center"/>
    </xf>
    <xf numFmtId="167" fontId="20" fillId="0" borderId="0" xfId="0" applyNumberFormat="1" applyFont="1" applyAlignment="1">
      <alignment horizontal="left" vertical="center"/>
    </xf>
    <xf numFmtId="0" fontId="5" fillId="4" borderId="7" xfId="0" applyFont="1" applyFill="1" applyBorder="1" applyAlignment="1">
      <alignment horizontal="right"/>
    </xf>
    <xf numFmtId="0" fontId="5" fillId="4" borderId="8" xfId="0" applyFont="1" applyFill="1" applyBorder="1" applyAlignment="1">
      <alignment horizontal="center"/>
    </xf>
    <xf numFmtId="0" fontId="21" fillId="0" borderId="9" xfId="0" applyFont="1" applyBorder="1">
      <alignment vertical="top"/>
    </xf>
    <xf numFmtId="0" fontId="12" fillId="0" borderId="10" xfId="0" applyFont="1" applyBorder="1" applyAlignment="1">
      <alignment horizontal="right" vertical="top"/>
    </xf>
    <xf numFmtId="0" fontId="9" fillId="0" borderId="10" xfId="0" applyFont="1" applyBorder="1" applyAlignment="1">
      <alignment horizontal="right" vertical="top"/>
    </xf>
    <xf numFmtId="0" fontId="8" fillId="0" borderId="10" xfId="0" applyFont="1" applyBorder="1" applyAlignment="1">
      <alignment horizontal="right"/>
    </xf>
    <xf numFmtId="22" fontId="8" fillId="0" borderId="10" xfId="0" applyNumberFormat="1" applyFont="1" applyBorder="1" applyAlignment="1">
      <alignment horizontal="right" vertical="top"/>
    </xf>
    <xf numFmtId="22" fontId="20" fillId="0" borderId="11" xfId="0" applyNumberFormat="1" applyFont="1" applyBorder="1" applyAlignment="1"/>
    <xf numFmtId="0" fontId="21" fillId="0" borderId="12" xfId="0" applyFont="1" applyBorder="1">
      <alignment vertical="top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DU Vel-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-144</c:v>
                </c:pt>
                <c:pt idx="1">
                  <c:v>0</c:v>
                </c:pt>
                <c:pt idx="2">
                  <c:v>1924.5</c:v>
                </c:pt>
                <c:pt idx="3">
                  <c:v>2039.5</c:v>
                </c:pt>
                <c:pt idx="4">
                  <c:v>2042</c:v>
                </c:pt>
                <c:pt idx="5">
                  <c:v>2046.5</c:v>
                </c:pt>
                <c:pt idx="6">
                  <c:v>2174.5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3C-481F-A403-AE5EF18E32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-144</c:v>
                </c:pt>
                <c:pt idx="1">
                  <c:v>0</c:v>
                </c:pt>
                <c:pt idx="2">
                  <c:v>1924.5</c:v>
                </c:pt>
                <c:pt idx="3">
                  <c:v>2039.5</c:v>
                </c:pt>
                <c:pt idx="4">
                  <c:v>2042</c:v>
                </c:pt>
                <c:pt idx="5">
                  <c:v>2046.5</c:v>
                </c:pt>
                <c:pt idx="6">
                  <c:v>2174.5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3.2000000064726919E-3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3C-481F-A403-AE5EF18E32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-144</c:v>
                </c:pt>
                <c:pt idx="1">
                  <c:v>0</c:v>
                </c:pt>
                <c:pt idx="2">
                  <c:v>1924.5</c:v>
                </c:pt>
                <c:pt idx="3">
                  <c:v>2039.5</c:v>
                </c:pt>
                <c:pt idx="4">
                  <c:v>2042</c:v>
                </c:pt>
                <c:pt idx="5">
                  <c:v>2046.5</c:v>
                </c:pt>
                <c:pt idx="6">
                  <c:v>2174.5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D3C-481F-A403-AE5EF18E32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-144</c:v>
                </c:pt>
                <c:pt idx="1">
                  <c:v>0</c:v>
                </c:pt>
                <c:pt idx="2">
                  <c:v>1924.5</c:v>
                </c:pt>
                <c:pt idx="3">
                  <c:v>2039.5</c:v>
                </c:pt>
                <c:pt idx="4">
                  <c:v>2042</c:v>
                </c:pt>
                <c:pt idx="5">
                  <c:v>2046.5</c:v>
                </c:pt>
                <c:pt idx="6">
                  <c:v>2174.5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0</c:v>
                </c:pt>
                <c:pt idx="6">
                  <c:v>0.22281900023517665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D3C-481F-A403-AE5EF18E32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-144</c:v>
                </c:pt>
                <c:pt idx="1">
                  <c:v>0</c:v>
                </c:pt>
                <c:pt idx="2">
                  <c:v>1924.5</c:v>
                </c:pt>
                <c:pt idx="3">
                  <c:v>2039.5</c:v>
                </c:pt>
                <c:pt idx="4">
                  <c:v>2042</c:v>
                </c:pt>
                <c:pt idx="5">
                  <c:v>2046.5</c:v>
                </c:pt>
                <c:pt idx="6">
                  <c:v>2174.5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  <c:pt idx="3">
                  <c:v>0.22220764826488448</c:v>
                </c:pt>
                <c:pt idx="4">
                  <c:v>0.22214841823733877</c:v>
                </c:pt>
                <c:pt idx="5">
                  <c:v>0.22185817839636002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D3C-481F-A403-AE5EF18E32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-144</c:v>
                </c:pt>
                <c:pt idx="1">
                  <c:v>0</c:v>
                </c:pt>
                <c:pt idx="2">
                  <c:v>1924.5</c:v>
                </c:pt>
                <c:pt idx="3">
                  <c:v>2039.5</c:v>
                </c:pt>
                <c:pt idx="4">
                  <c:v>2042</c:v>
                </c:pt>
                <c:pt idx="5">
                  <c:v>2046.5</c:v>
                </c:pt>
                <c:pt idx="6">
                  <c:v>2174.5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D3C-481F-A403-AE5EF18E32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2">
                    <c:v>5.0200000000000002E-3</c:v>
                  </c:pt>
                  <c:pt idx="3">
                    <c:v>2.5900000000000001E-4</c:v>
                  </c:pt>
                  <c:pt idx="4">
                    <c:v>2.0699999999999999E-4</c:v>
                  </c:pt>
                  <c:pt idx="5">
                    <c:v>2.2699999999999999E-4</c:v>
                  </c:pt>
                  <c:pt idx="6">
                    <c:v>1.3140000000000001E-3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-144</c:v>
                </c:pt>
                <c:pt idx="1">
                  <c:v>0</c:v>
                </c:pt>
                <c:pt idx="2">
                  <c:v>1924.5</c:v>
                </c:pt>
                <c:pt idx="3">
                  <c:v>2039.5</c:v>
                </c:pt>
                <c:pt idx="4">
                  <c:v>2042</c:v>
                </c:pt>
                <c:pt idx="5">
                  <c:v>2046.5</c:v>
                </c:pt>
                <c:pt idx="6">
                  <c:v>2174.5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D3C-481F-A403-AE5EF18E32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-144</c:v>
                </c:pt>
                <c:pt idx="1">
                  <c:v>0</c:v>
                </c:pt>
                <c:pt idx="2">
                  <c:v>1924.5</c:v>
                </c:pt>
                <c:pt idx="3">
                  <c:v>2039.5</c:v>
                </c:pt>
                <c:pt idx="4">
                  <c:v>2042</c:v>
                </c:pt>
                <c:pt idx="5">
                  <c:v>2046.5</c:v>
                </c:pt>
                <c:pt idx="6">
                  <c:v>2174.5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-2.3201102313594284E-2</c:v>
                </c:pt>
                <c:pt idx="1">
                  <c:v>-1.6628192888674689E-2</c:v>
                </c:pt>
                <c:pt idx="2">
                  <c:v>7.121600286311533E-2</c:v>
                </c:pt>
                <c:pt idx="3">
                  <c:v>7.6465201362183058E-2</c:v>
                </c:pt>
                <c:pt idx="4">
                  <c:v>7.6579314373032351E-2</c:v>
                </c:pt>
                <c:pt idx="5">
                  <c:v>7.6784717792561089E-2</c:v>
                </c:pt>
                <c:pt idx="6">
                  <c:v>8.2627303948045183E-2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D3C-481F-A403-AE5EF18E323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-144</c:v>
                </c:pt>
                <c:pt idx="1">
                  <c:v>0</c:v>
                </c:pt>
                <c:pt idx="2">
                  <c:v>1924.5</c:v>
                </c:pt>
                <c:pt idx="3">
                  <c:v>2039.5</c:v>
                </c:pt>
                <c:pt idx="4">
                  <c:v>2042</c:v>
                </c:pt>
                <c:pt idx="5">
                  <c:v>2046.5</c:v>
                </c:pt>
                <c:pt idx="6">
                  <c:v>2174.5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2">
                  <c:v>-0.54839000000356464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D3C-481F-A403-AE5EF18E3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133768"/>
        <c:axId val="1"/>
      </c:scatterChart>
      <c:valAx>
        <c:axId val="9471337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71337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34EC6473-14CB-3C69-6383-C94420A4E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39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6.5703125" customWidth="1"/>
    <col min="4" max="4" width="9.42578125" customWidth="1"/>
    <col min="5" max="5" width="11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9" t="s">
        <v>44</v>
      </c>
      <c r="F1" s="29" t="s">
        <v>41</v>
      </c>
      <c r="G1" s="33">
        <v>0</v>
      </c>
      <c r="H1" s="27"/>
      <c r="I1" s="34" t="s">
        <v>42</v>
      </c>
      <c r="J1" s="35" t="s">
        <v>41</v>
      </c>
      <c r="K1" s="28">
        <v>9.4542099999999998</v>
      </c>
      <c r="L1" s="36">
        <v>-49.133000000000003</v>
      </c>
      <c r="M1" s="37">
        <v>52502.718800000002</v>
      </c>
      <c r="N1" s="37">
        <v>3.1050517000000002</v>
      </c>
      <c r="O1" s="38" t="s">
        <v>43</v>
      </c>
    </row>
    <row r="2" spans="1:15" ht="12.95" customHeight="1" x14ac:dyDescent="0.2">
      <c r="A2" s="46" t="s">
        <v>23</v>
      </c>
      <c r="B2" s="46" t="s">
        <v>43</v>
      </c>
      <c r="C2" s="47"/>
    </row>
    <row r="3" spans="1:15" ht="12.95" customHeight="1" thickBot="1" x14ac:dyDescent="0.25"/>
    <row r="4" spans="1:15" ht="12.95" customHeight="1" thickTop="1" thickBot="1" x14ac:dyDescent="0.25">
      <c r="A4" s="4" t="s">
        <v>0</v>
      </c>
      <c r="C4" s="24" t="s">
        <v>35</v>
      </c>
      <c r="D4" s="25" t="s">
        <v>35</v>
      </c>
    </row>
    <row r="5" spans="1:15" ht="12.95" customHeight="1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15" ht="12.95" customHeight="1" x14ac:dyDescent="0.2">
      <c r="A6" s="4" t="s">
        <v>1</v>
      </c>
    </row>
    <row r="7" spans="1:15" ht="12.95" customHeight="1" x14ac:dyDescent="0.2">
      <c r="A7" t="s">
        <v>2</v>
      </c>
      <c r="C7" s="42">
        <v>52949.85</v>
      </c>
      <c r="D7" s="26" t="s">
        <v>52</v>
      </c>
    </row>
    <row r="8" spans="1:15" ht="12.95" customHeight="1" x14ac:dyDescent="0.2">
      <c r="A8" t="s">
        <v>3</v>
      </c>
      <c r="C8" s="42">
        <v>3.1051000000000002</v>
      </c>
      <c r="D8" s="26" t="s">
        <v>52</v>
      </c>
    </row>
    <row r="9" spans="1:15" ht="12.95" customHeight="1" x14ac:dyDescent="0.2">
      <c r="A9" s="21" t="s">
        <v>30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15" ht="12.95" customHeight="1" x14ac:dyDescent="0.2">
      <c r="A11" s="9" t="s">
        <v>15</v>
      </c>
      <c r="B11" s="9"/>
      <c r="C11" s="18">
        <f ca="1">INTERCEPT(INDIRECT($D$9):G991,INDIRECT($C$9):F991)</f>
        <v>-1.6628192888674689E-2</v>
      </c>
      <c r="D11" s="2"/>
    </row>
    <row r="12" spans="1:15" ht="12.95" customHeight="1" x14ac:dyDescent="0.2">
      <c r="A12" s="9" t="s">
        <v>16</v>
      </c>
      <c r="B12" s="9"/>
      <c r="C12" s="18">
        <f ca="1">SLOPE(INDIRECT($D$9):G991,INDIRECT($C$9):F991)</f>
        <v>4.5645204339719415E-5</v>
      </c>
      <c r="D12" s="2"/>
      <c r="E12" s="51" t="s">
        <v>56</v>
      </c>
      <c r="F12" s="52" t="s">
        <v>48</v>
      </c>
    </row>
    <row r="13" spans="1:15" ht="12.95" customHeight="1" x14ac:dyDescent="0.2">
      <c r="A13" s="9" t="s">
        <v>18</v>
      </c>
      <c r="B13" s="9"/>
      <c r="C13" s="2" t="s">
        <v>13</v>
      </c>
      <c r="E13" s="53" t="s">
        <v>32</v>
      </c>
      <c r="F13" s="54">
        <v>1</v>
      </c>
    </row>
    <row r="14" spans="1:15" ht="12.95" customHeight="1" x14ac:dyDescent="0.2">
      <c r="A14" s="9"/>
      <c r="B14" s="9"/>
      <c r="C14" s="9"/>
      <c r="E14" s="53" t="s">
        <v>29</v>
      </c>
      <c r="F14" s="55">
        <f ca="1">NOW()+15018.5+$C$5/24</f>
        <v>60518.739810532403</v>
      </c>
    </row>
    <row r="15" spans="1:15" ht="12.95" customHeight="1" x14ac:dyDescent="0.2">
      <c r="A15" s="11" t="s">
        <v>17</v>
      </c>
      <c r="B15" s="9"/>
      <c r="C15" s="12">
        <f ca="1">(C7+C11)+(C8+C12)*INT(MAX(F21:F3532))</f>
        <v>59700.420004481341</v>
      </c>
      <c r="E15" s="53" t="s">
        <v>33</v>
      </c>
      <c r="F15" s="55">
        <f ca="1">ROUND(2*(F14-$C$7)/$C$8,0)/2+F13</f>
        <v>2438.5</v>
      </c>
    </row>
    <row r="16" spans="1:15" ht="12.95" customHeight="1" x14ac:dyDescent="0.2">
      <c r="A16" s="14" t="s">
        <v>4</v>
      </c>
      <c r="B16" s="9"/>
      <c r="C16" s="15">
        <f ca="1">+C8+C12</f>
        <v>3.10514564520434</v>
      </c>
      <c r="E16" s="53" t="s">
        <v>34</v>
      </c>
      <c r="F16" s="56">
        <f ca="1">ROUND(2*(F14-$C$15)/$C$16,0)/2+F13</f>
        <v>264.5</v>
      </c>
    </row>
    <row r="17" spans="1:23" ht="12.95" customHeight="1" thickBot="1" x14ac:dyDescent="0.25">
      <c r="A17" s="13" t="s">
        <v>26</v>
      </c>
      <c r="B17" s="9"/>
      <c r="C17" s="9">
        <f>COUNT(C21:C2190)</f>
        <v>7</v>
      </c>
      <c r="E17" s="53" t="s">
        <v>49</v>
      </c>
      <c r="F17" s="57">
        <f ca="1">+$C$15+$C$16*$F$16-15018.5-$C$5/24</f>
        <v>45503.626860971221</v>
      </c>
    </row>
    <row r="18" spans="1:23" ht="12.95" customHeight="1" thickTop="1" thickBot="1" x14ac:dyDescent="0.25">
      <c r="A18" s="14" t="s">
        <v>5</v>
      </c>
      <c r="B18" s="9"/>
      <c r="C18" s="16">
        <f ca="1">+C15</f>
        <v>59700.420004481341</v>
      </c>
      <c r="D18" s="17">
        <f ca="1">+C16</f>
        <v>3.10514564520434</v>
      </c>
      <c r="E18" s="59" t="s">
        <v>50</v>
      </c>
      <c r="F18" s="58">
        <f ca="1">+($C$15+$C$16*$F$16)-($C$16/2)-15018.5-$C$5/24</f>
        <v>45502.074288148615</v>
      </c>
    </row>
    <row r="19" spans="1:23" ht="12.95" customHeight="1" thickTop="1" x14ac:dyDescent="0.2"/>
    <row r="20" spans="1:23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55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U20" s="23" t="s">
        <v>31</v>
      </c>
    </row>
    <row r="21" spans="1:23" ht="12.95" customHeight="1" x14ac:dyDescent="0.2">
      <c r="A21" s="48" t="s">
        <v>51</v>
      </c>
      <c r="C21" s="7">
        <v>52502.718800000002</v>
      </c>
      <c r="D21" s="7" t="s">
        <v>13</v>
      </c>
      <c r="E21">
        <f t="shared" ref="E21:E27" si="0">+(C21-C$7)/C$8</f>
        <v>-143.99896943737596</v>
      </c>
      <c r="F21">
        <f t="shared" ref="F21:F27" si="1">ROUND(2*E21,0)/2</f>
        <v>-144</v>
      </c>
      <c r="G21">
        <f t="shared" ref="G21:G27" si="2">+C21-(C$7+F21*C$8)</f>
        <v>3.2000000064726919E-3</v>
      </c>
      <c r="I21">
        <f>+G21</f>
        <v>3.2000000064726919E-3</v>
      </c>
      <c r="O21">
        <f t="shared" ref="O21:O27" ca="1" si="3">+C$11+C$12*$F21</f>
        <v>-2.3201102313594284E-2</v>
      </c>
      <c r="Q21" s="1">
        <f t="shared" ref="Q21:Q27" si="4">+C21-15018.5</f>
        <v>37484.218800000002</v>
      </c>
    </row>
    <row r="22" spans="1:23" ht="12.95" customHeight="1" x14ac:dyDescent="0.2">
      <c r="A22" t="str">
        <f>$D$7</f>
        <v>VSX</v>
      </c>
      <c r="C22" s="7">
        <f>$C$7</f>
        <v>52949.85</v>
      </c>
      <c r="D22" s="7"/>
      <c r="E22">
        <f t="shared" si="0"/>
        <v>0</v>
      </c>
      <c r="F22">
        <f t="shared" si="1"/>
        <v>0</v>
      </c>
      <c r="G22">
        <f t="shared" si="2"/>
        <v>0</v>
      </c>
      <c r="K22">
        <f>+G22</f>
        <v>0</v>
      </c>
      <c r="O22">
        <f t="shared" ca="1" si="3"/>
        <v>-1.6628192888674689E-2</v>
      </c>
      <c r="Q22" s="1">
        <f t="shared" si="4"/>
        <v>37931.35</v>
      </c>
    </row>
    <row r="23" spans="1:23" ht="12.95" customHeight="1" x14ac:dyDescent="0.2">
      <c r="A23" s="30" t="s">
        <v>40</v>
      </c>
      <c r="B23" s="31" t="s">
        <v>45</v>
      </c>
      <c r="C23" s="32">
        <v>58925.066559999999</v>
      </c>
      <c r="D23" s="32">
        <v>5.0200000000000002E-3</v>
      </c>
      <c r="E23">
        <f t="shared" si="0"/>
        <v>1924.323390551029</v>
      </c>
      <c r="F23">
        <f t="shared" si="1"/>
        <v>1924.5</v>
      </c>
      <c r="G23">
        <f t="shared" si="2"/>
        <v>-0.54839000000356464</v>
      </c>
      <c r="O23">
        <f t="shared" ca="1" si="3"/>
        <v>7.121600286311533E-2</v>
      </c>
      <c r="Q23" s="1">
        <f t="shared" si="4"/>
        <v>43906.566559999999</v>
      </c>
      <c r="U23">
        <f>+G23</f>
        <v>-0.54839000000356464</v>
      </c>
    </row>
    <row r="24" spans="1:23" ht="12.95" customHeight="1" x14ac:dyDescent="0.2">
      <c r="A24" s="46" t="s">
        <v>53</v>
      </c>
      <c r="B24" s="49" t="s">
        <v>54</v>
      </c>
      <c r="C24" s="50">
        <v>59282.923657648265</v>
      </c>
      <c r="D24" s="50">
        <v>2.5900000000000001E-4</v>
      </c>
      <c r="E24">
        <f t="shared" si="0"/>
        <v>2039.5715621552499</v>
      </c>
      <c r="F24">
        <f t="shared" si="1"/>
        <v>2039.5</v>
      </c>
      <c r="G24">
        <f t="shared" si="2"/>
        <v>0.22220764826488448</v>
      </c>
      <c r="L24">
        <f>+G24</f>
        <v>0.22220764826488448</v>
      </c>
      <c r="O24">
        <f t="shared" ca="1" si="3"/>
        <v>7.6465201362183058E-2</v>
      </c>
      <c r="Q24" s="1">
        <f t="shared" si="4"/>
        <v>44264.423657648265</v>
      </c>
      <c r="W24" s="45" t="s">
        <v>47</v>
      </c>
    </row>
    <row r="25" spans="1:23" ht="12.95" customHeight="1" x14ac:dyDescent="0.2">
      <c r="A25" s="46" t="s">
        <v>53</v>
      </c>
      <c r="B25" s="49" t="s">
        <v>54</v>
      </c>
      <c r="C25" s="50">
        <v>59290.68634841824</v>
      </c>
      <c r="D25" s="50">
        <v>2.0699999999999999E-4</v>
      </c>
      <c r="E25">
        <f t="shared" si="0"/>
        <v>2042.0715430801715</v>
      </c>
      <c r="F25">
        <f t="shared" si="1"/>
        <v>2042</v>
      </c>
      <c r="G25">
        <f t="shared" si="2"/>
        <v>0.22214841823733877</v>
      </c>
      <c r="L25">
        <f>+G25</f>
        <v>0.22214841823733877</v>
      </c>
      <c r="O25">
        <f t="shared" ca="1" si="3"/>
        <v>7.6579314373032351E-2</v>
      </c>
      <c r="Q25" s="1">
        <f t="shared" si="4"/>
        <v>44272.18634841824</v>
      </c>
      <c r="W25" s="45" t="s">
        <v>47</v>
      </c>
    </row>
    <row r="26" spans="1:23" ht="12.95" customHeight="1" x14ac:dyDescent="0.2">
      <c r="A26" s="46" t="s">
        <v>53</v>
      </c>
      <c r="B26" s="49" t="s">
        <v>54</v>
      </c>
      <c r="C26" s="50">
        <v>59304.659008178394</v>
      </c>
      <c r="D26" s="50">
        <v>2.2699999999999999E-4</v>
      </c>
      <c r="E26">
        <f t="shared" si="0"/>
        <v>2046.5714496081914</v>
      </c>
      <c r="F26">
        <f t="shared" si="1"/>
        <v>2046.5</v>
      </c>
      <c r="G26">
        <f t="shared" si="2"/>
        <v>0.22185817839636002</v>
      </c>
      <c r="L26">
        <f>+G26</f>
        <v>0.22185817839636002</v>
      </c>
      <c r="O26">
        <f t="shared" ca="1" si="3"/>
        <v>7.6784717792561089E-2</v>
      </c>
      <c r="Q26" s="1">
        <f t="shared" si="4"/>
        <v>44286.159008178394</v>
      </c>
      <c r="W26" s="45" t="s">
        <v>47</v>
      </c>
    </row>
    <row r="27" spans="1:23" ht="12.95" customHeight="1" x14ac:dyDescent="0.2">
      <c r="A27" s="40" t="s">
        <v>46</v>
      </c>
      <c r="B27" s="41" t="s">
        <v>45</v>
      </c>
      <c r="C27" s="43">
        <v>59702.112769000232</v>
      </c>
      <c r="D27" s="44">
        <v>1.3140000000000001E-3</v>
      </c>
      <c r="E27">
        <f t="shared" si="0"/>
        <v>2174.5717590416521</v>
      </c>
      <c r="F27">
        <f t="shared" si="1"/>
        <v>2174.5</v>
      </c>
      <c r="G27">
        <f t="shared" si="2"/>
        <v>0.22281900023517665</v>
      </c>
      <c r="K27">
        <f>+G27</f>
        <v>0.22281900023517665</v>
      </c>
      <c r="O27">
        <f t="shared" ca="1" si="3"/>
        <v>8.2627303948045183E-2</v>
      </c>
      <c r="Q27" s="1">
        <f t="shared" si="4"/>
        <v>44683.612769000232</v>
      </c>
      <c r="W27" s="45" t="s">
        <v>47</v>
      </c>
    </row>
    <row r="28" spans="1:23" ht="12.95" customHeight="1" x14ac:dyDescent="0.2">
      <c r="C28" s="7"/>
      <c r="D28" s="7"/>
      <c r="Q28" s="1"/>
    </row>
    <row r="29" spans="1:23" ht="12.95" customHeight="1" x14ac:dyDescent="0.2">
      <c r="C29" s="7"/>
      <c r="D29" s="7"/>
      <c r="Q29" s="1"/>
    </row>
    <row r="30" spans="1:23" x14ac:dyDescent="0.2">
      <c r="C30" s="7"/>
      <c r="D30" s="7"/>
      <c r="Q30" s="1"/>
    </row>
    <row r="31" spans="1:23" x14ac:dyDescent="0.2">
      <c r="C31" s="7"/>
      <c r="D31" s="7"/>
      <c r="Q31" s="1"/>
    </row>
    <row r="32" spans="1:23" x14ac:dyDescent="0.2">
      <c r="C32" s="7"/>
      <c r="D32" s="7"/>
      <c r="Q32" s="1"/>
    </row>
    <row r="33" spans="3:4" x14ac:dyDescent="0.2">
      <c r="C33" s="7"/>
      <c r="D33" s="7"/>
    </row>
    <row r="34" spans="3:4" x14ac:dyDescent="0.2">
      <c r="C34" s="7"/>
      <c r="D34" s="7"/>
    </row>
    <row r="35" spans="3:4" x14ac:dyDescent="0.2">
      <c r="C35" s="7"/>
      <c r="D35" s="7"/>
    </row>
    <row r="36" spans="3:4" x14ac:dyDescent="0.2">
      <c r="C36" s="7"/>
      <c r="D36" s="7"/>
    </row>
    <row r="37" spans="3:4" x14ac:dyDescent="0.2">
      <c r="C37" s="7"/>
      <c r="D37" s="7"/>
    </row>
    <row r="38" spans="3:4" x14ac:dyDescent="0.2">
      <c r="C38" s="7"/>
      <c r="D38" s="7"/>
    </row>
    <row r="39" spans="3:4" x14ac:dyDescent="0.2">
      <c r="C39" s="7"/>
      <c r="D39" s="7"/>
    </row>
    <row r="40" spans="3:4" x14ac:dyDescent="0.2">
      <c r="C40" s="7"/>
      <c r="D40" s="7"/>
    </row>
    <row r="41" spans="3:4" x14ac:dyDescent="0.2">
      <c r="C41" s="7"/>
      <c r="D41" s="7"/>
    </row>
    <row r="42" spans="3:4" x14ac:dyDescent="0.2">
      <c r="C42" s="7"/>
      <c r="D42" s="7"/>
    </row>
    <row r="43" spans="3:4" x14ac:dyDescent="0.2">
      <c r="C43" s="7"/>
      <c r="D43" s="7"/>
    </row>
    <row r="44" spans="3:4" x14ac:dyDescent="0.2">
      <c r="C44" s="7"/>
      <c r="D44" s="7"/>
    </row>
    <row r="45" spans="3:4" x14ac:dyDescent="0.2">
      <c r="C45" s="7"/>
      <c r="D45" s="7"/>
    </row>
    <row r="46" spans="3:4" x14ac:dyDescent="0.2">
      <c r="C46" s="7"/>
      <c r="D46" s="7"/>
    </row>
    <row r="47" spans="3:4" x14ac:dyDescent="0.2">
      <c r="C47" s="7"/>
      <c r="D47" s="7"/>
    </row>
    <row r="48" spans="3:4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</sheetData>
  <sortState xmlns:xlrd2="http://schemas.microsoft.com/office/spreadsheetml/2017/richdata2" ref="A21:W28">
    <sortCondition ref="C21:C28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2024-07-27T05:45:19Z</dcterms:modified>
</cp:coreProperties>
</file>