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FF7FDC5-39F7-4BDC-8BDF-575CE421FA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E23" i="1"/>
  <c r="F23" i="1"/>
  <c r="G23" i="1" s="1"/>
  <c r="I23" i="1" s="1"/>
  <c r="Q22" i="1"/>
  <c r="Q23" i="1"/>
  <c r="F11" i="1"/>
  <c r="E21" i="1"/>
  <c r="F21" i="1"/>
  <c r="G21" i="1" s="1"/>
  <c r="H21" i="1" s="1"/>
  <c r="H20" i="1"/>
  <c r="G11" i="1"/>
  <c r="F14" i="1"/>
  <c r="F15" i="1" s="1"/>
  <c r="Q21" i="1"/>
  <c r="C17" i="1"/>
  <c r="C11" i="1"/>
  <c r="C12" i="1" l="1"/>
  <c r="C15" i="1" l="1"/>
  <c r="C16" i="1"/>
  <c r="D18" i="1" s="1"/>
  <c r="O21" i="1"/>
  <c r="S21" i="1" s="1"/>
  <c r="O22" i="1"/>
  <c r="S22" i="1" s="1"/>
  <c r="O23" i="1"/>
  <c r="S23" i="1" s="1"/>
  <c r="S19" i="1" l="1"/>
  <c r="F16" i="1"/>
  <c r="F17" i="1" s="1"/>
  <c r="C18" i="1"/>
  <c r="F18" i="1" l="1"/>
</calcChain>
</file>

<file path=xl/sharedStrings.xml><?xml version="1.0" encoding="utf-8"?>
<sst xmlns="http://schemas.openxmlformats.org/spreadsheetml/2006/main" count="61" uniqueCount="54">
  <si>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</si>
  <si>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</si>
  <si>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</si>
  <si>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</si>
  <si>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</si>
  <si>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</si>
  <si>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</si>
  <si>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</si>
  <si>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</si>
  <si>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</si>
  <si>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</si>
  <si>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</si>
  <si>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</si>
  <si>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</si>
  <si>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</si>
  <si>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</si>
  <si>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</si>
  <si>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</si>
  <si>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</si>
  <si>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</si>
  <si>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</si>
  <si>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</si>
  <si>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</si>
  <si>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</si>
  <si>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</si>
  <si>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</si>
  <si>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</si>
  <si>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</si>
  <si>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</si>
  <si>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</si>
  <si>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</si>
  <si>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</si>
  <si>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</si>
  <si>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</si>
  <si>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</si>
  <si>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</si>
  <si>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</si>
  <si>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</si>
  <si>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</si>
  <si>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EF Vel</t>
  </si>
  <si>
    <t>EF Vel / GSC na</t>
  </si>
  <si>
    <t>Vel_EF.xls</t>
  </si>
  <si>
    <t>EA</t>
  </si>
  <si>
    <t>Vel</t>
  </si>
  <si>
    <t>Malkov</t>
  </si>
  <si>
    <t>VSS_2013-01-28</t>
  </si>
  <si>
    <t>I</t>
  </si>
  <si>
    <t>CCD</t>
  </si>
  <si>
    <t>S3</t>
  </si>
  <si>
    <t>VSX</t>
  </si>
  <si>
    <t xml:space="preserve">Mag </t>
  </si>
  <si>
    <t>13.56-15.20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</si>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</sst>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  <xf numFmtId="0" fontId="15" fillId="3" borderId="6" xfId="0" applyFont="1" applyFill="1" applyBorder="1" applyAlignment="1">
      <alignment horizontal="right" vertical="center"/>
    </xf>
    <xf numFmtId="0" fontId="15" fillId="3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22" fontId="7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EF Vel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4.8000000000000001E-4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4.8000000000000001E-4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8207</c:v>
                </c:pt>
                <c:pt idx="2">
                  <c:v>8209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94-4FE5-8DFC-6661AD7D1DA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8207</c:v>
                </c:pt>
                <c:pt idx="2">
                  <c:v>8209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-8.6079999993671663E-2</c:v>
                </c:pt>
                <c:pt idx="2">
                  <c:v>-8.2449999994423706E-2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94-4FE5-8DFC-6661AD7D1DA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8207</c:v>
                </c:pt>
                <c:pt idx="2">
                  <c:v>8209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94-4FE5-8DFC-6661AD7D1DA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8207</c:v>
                </c:pt>
                <c:pt idx="2">
                  <c:v>8209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94-4FE5-8DFC-6661AD7D1DA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8207</c:v>
                </c:pt>
                <c:pt idx="2">
                  <c:v>8209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94-4FE5-8DFC-6661AD7D1DA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8207</c:v>
                </c:pt>
                <c:pt idx="2">
                  <c:v>8209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94-4FE5-8DFC-6661AD7D1DA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8207</c:v>
                </c:pt>
                <c:pt idx="2">
                  <c:v>8209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94-4FE5-8DFC-6661AD7D1DA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8207</c:v>
                </c:pt>
                <c:pt idx="2">
                  <c:v>8209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-4.4475295372242707E-7</c:v>
                </c:pt>
                <c:pt idx="1">
                  <c:v>-8.425451149514579E-2</c:v>
                </c:pt>
                <c:pt idx="2">
                  <c:v>-8.4275043739995864E-2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94-4FE5-8DFC-6661AD7D1DA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8207</c:v>
                </c:pt>
                <c:pt idx="2">
                  <c:v>8209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94-4FE5-8DFC-6661AD7D1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92240"/>
        <c:axId val="1"/>
      </c:scatterChart>
      <c:valAx>
        <c:axId val="304892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892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473684210526315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3F03DDF-D2F2-36B2-6AD8-069E5F4131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425781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  <c r="E1" t="s">
        <v>41</v>
      </c>
    </row>
    <row r="2" spans="1:7" x14ac:dyDescent="0.2">
      <c r="A2" t="s">
        <v>23</v>
      </c>
      <c r="B2" t="s">
        <v>42</v>
      </c>
      <c r="C2" s="28" t="s">
        <v>38</v>
      </c>
      <c r="D2" s="3" t="s">
        <v>43</v>
      </c>
      <c r="E2" s="29" t="s">
        <v>39</v>
      </c>
      <c r="F2" t="s">
        <v>13</v>
      </c>
    </row>
    <row r="3" spans="1:7" ht="13.5" thickBot="1" x14ac:dyDescent="0.25">
      <c r="E3" t="s">
        <v>13</v>
      </c>
    </row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</row>
    <row r="7" spans="1:7" x14ac:dyDescent="0.2">
      <c r="A7" t="s">
        <v>2</v>
      </c>
      <c r="C7" s="33">
        <v>30879.152999999998</v>
      </c>
      <c r="D7" s="27" t="s">
        <v>44</v>
      </c>
    </row>
    <row r="8" spans="1:7" x14ac:dyDescent="0.2">
      <c r="A8" t="s">
        <v>3</v>
      </c>
      <c r="C8" s="33">
        <v>3.06955</v>
      </c>
      <c r="D8" s="27" t="s">
        <v>49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-4.4475295372242707E-7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-1.026612242502645E-5</v>
      </c>
      <c r="D12" s="3"/>
      <c r="E12" s="34" t="s">
        <v>50</v>
      </c>
      <c r="F12" s="35" t="s">
        <v>51</v>
      </c>
    </row>
    <row r="13" spans="1:7" x14ac:dyDescent="0.2">
      <c r="A13" s="10" t="s">
        <v>18</v>
      </c>
      <c r="B13" s="10"/>
      <c r="C13" s="3" t="s">
        <v>13</v>
      </c>
      <c r="E13" s="36" t="s">
        <v>34</v>
      </c>
      <c r="F13" s="37">
        <v>1</v>
      </c>
    </row>
    <row r="14" spans="1:7" x14ac:dyDescent="0.2">
      <c r="A14" s="10"/>
      <c r="B14" s="10"/>
      <c r="C14" s="10"/>
      <c r="E14" s="36" t="s">
        <v>31</v>
      </c>
      <c r="F14" s="38">
        <f ca="1">NOW()+15018.5+$C$9/24</f>
        <v>60520.795376504626</v>
      </c>
    </row>
    <row r="15" spans="1:7" x14ac:dyDescent="0.2">
      <c r="A15" s="12" t="s">
        <v>17</v>
      </c>
      <c r="B15" s="10"/>
      <c r="C15" s="13">
        <f ca="1">(C7+C11)+(C8+C12)*INT(MAX(F21:F3533))</f>
        <v>56077.004674956261</v>
      </c>
      <c r="E15" s="36" t="s">
        <v>35</v>
      </c>
      <c r="F15" s="38">
        <f ca="1">ROUND(2*(F14-$C$7)/$C$8,0)/2+F13</f>
        <v>9657.5</v>
      </c>
    </row>
    <row r="16" spans="1:7" x14ac:dyDescent="0.2">
      <c r="A16" s="15" t="s">
        <v>4</v>
      </c>
      <c r="B16" s="10"/>
      <c r="C16" s="16">
        <f ca="1">+C8+C12</f>
        <v>3.0695397338775749</v>
      </c>
      <c r="E16" s="36" t="s">
        <v>36</v>
      </c>
      <c r="F16" s="39">
        <f ca="1">ROUND(2*(F14-$C$15)/$C$16,0)/2+F13</f>
        <v>1448.5</v>
      </c>
    </row>
    <row r="17" spans="1:19" ht="13.5" thickBot="1" x14ac:dyDescent="0.25">
      <c r="A17" s="14" t="s">
        <v>28</v>
      </c>
      <c r="B17" s="10"/>
      <c r="C17" s="10">
        <f>COUNT(C21:C2191)</f>
        <v>3</v>
      </c>
      <c r="E17" s="36" t="s">
        <v>52</v>
      </c>
      <c r="F17" s="40">
        <f ca="1">+$C$15+$C$16*$F$16-15018.5-$C$9/24</f>
        <v>45505.128812811265</v>
      </c>
    </row>
    <row r="18" spans="1:19" ht="14.25" thickTop="1" thickBot="1" x14ac:dyDescent="0.25">
      <c r="A18" s="15" t="s">
        <v>5</v>
      </c>
      <c r="B18" s="10"/>
      <c r="C18" s="17">
        <f ca="1">+C15</f>
        <v>56077.004674956261</v>
      </c>
      <c r="D18" s="18">
        <f ca="1">+C16</f>
        <v>3.0695397338775749</v>
      </c>
      <c r="E18" s="42" t="s">
        <v>53</v>
      </c>
      <c r="F18" s="41">
        <f ca="1">+($C$15+$C$16*$F$16)-($C$16/2)-15018.5-$C$9/24</f>
        <v>45503.594042944329</v>
      </c>
    </row>
    <row r="19" spans="1:19" ht="13.5" thickTop="1" x14ac:dyDescent="0.2">
      <c r="A19" s="22" t="s">
        <v>32</v>
      </c>
      <c r="E19" s="23">
        <v>21</v>
      </c>
      <c r="S19">
        <f ca="1">SQRT(SUM(S21:S50)/(COUNT(S21:S50)-1))</f>
        <v>1.8252661626879912E-3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47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9" x14ac:dyDescent="0.2">
      <c r="A21" t="s">
        <v>44</v>
      </c>
      <c r="C21" s="8">
        <v>30879.152999999998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-4.4475295372242707E-7</v>
      </c>
      <c r="Q21" s="2">
        <f>+C21-15018.5</f>
        <v>15860.652999999998</v>
      </c>
      <c r="S21">
        <f ca="1">+(O21-G21)^2</f>
        <v>1.9780518984482335E-13</v>
      </c>
    </row>
    <row r="22" spans="1:19" x14ac:dyDescent="0.2">
      <c r="A22" s="30" t="s">
        <v>45</v>
      </c>
      <c r="B22" s="31" t="s">
        <v>46</v>
      </c>
      <c r="C22" s="32">
        <v>56070.863770000004</v>
      </c>
      <c r="D22" s="32">
        <v>4.8000000000000001E-4</v>
      </c>
      <c r="E22">
        <f>+(C22-C$7)/C$8</f>
        <v>8206.971956801488</v>
      </c>
      <c r="F22">
        <f>ROUND(2*E22,0)/2</f>
        <v>8207</v>
      </c>
      <c r="G22">
        <f>+C22-(C$7+F22*C$8)</f>
        <v>-8.6079999993671663E-2</v>
      </c>
      <c r="I22">
        <f>+G22</f>
        <v>-8.6079999993671663E-2</v>
      </c>
      <c r="O22">
        <f ca="1">+C$11+C$12*$F22</f>
        <v>-8.425451149514579E-2</v>
      </c>
      <c r="Q22" s="2">
        <f>+C22-15018.5</f>
        <v>41052.363770000004</v>
      </c>
      <c r="S22">
        <f ca="1">+(O22-G22)^2</f>
        <v>3.332408258250248E-6</v>
      </c>
    </row>
    <row r="23" spans="1:19" x14ac:dyDescent="0.2">
      <c r="A23" s="30" t="s">
        <v>45</v>
      </c>
      <c r="B23" s="31" t="s">
        <v>46</v>
      </c>
      <c r="C23" s="32">
        <v>56077.006500000003</v>
      </c>
      <c r="D23" s="32">
        <v>2.2000000000000001E-3</v>
      </c>
      <c r="E23">
        <f>+(C23-C$7)/C$8</f>
        <v>8208.9731393852526</v>
      </c>
      <c r="F23">
        <f>ROUND(2*E23,0)/2</f>
        <v>8209</v>
      </c>
      <c r="G23">
        <f>+C23-(C$7+F23*C$8)</f>
        <v>-8.2449999994423706E-2</v>
      </c>
      <c r="I23">
        <f>+G23</f>
        <v>-8.2449999994423706E-2</v>
      </c>
      <c r="O23">
        <f ca="1">+C$11+C$12*$F23</f>
        <v>-8.4275043739995864E-2</v>
      </c>
      <c r="Q23" s="2">
        <f>+C23-15018.5</f>
        <v>41058.506500000003</v>
      </c>
      <c r="S23">
        <f ca="1">+(O23-G23)^2</f>
        <v>3.3307846732520517E-6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2024-07-29T07:05:20Z</dcterms:modified>
</cp:coreProperties>
</file>