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93B647E-E6AE-4418-8E8E-2E6065F72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/>
  <c r="K27" i="1"/>
  <c r="E28" i="1"/>
  <c r="F28" i="1"/>
  <c r="G28" i="1"/>
  <c r="K28" i="1"/>
  <c r="D9" i="1"/>
  <c r="C9" i="1"/>
  <c r="C21" i="1"/>
  <c r="E21" i="1"/>
  <c r="F21" i="1"/>
  <c r="G21" i="1"/>
  <c r="H21" i="1"/>
  <c r="E22" i="1"/>
  <c r="F22" i="1"/>
  <c r="G22" i="1"/>
  <c r="I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J26" i="1"/>
  <c r="Q27" i="1"/>
  <c r="Q28" i="1"/>
  <c r="Q22" i="1"/>
  <c r="Q23" i="1"/>
  <c r="Q24" i="1"/>
  <c r="Q25" i="1"/>
  <c r="Q26" i="1"/>
  <c r="F14" i="1"/>
  <c r="F15" i="1" s="1"/>
  <c r="C17" i="1"/>
  <c r="Q21" i="1"/>
  <c r="C12" i="1"/>
  <c r="C11" i="1"/>
  <c r="C16" i="1" l="1"/>
  <c r="D18" i="1" s="1"/>
  <c r="O22" i="1"/>
  <c r="O25" i="1"/>
  <c r="O24" i="1"/>
  <c r="O27" i="1"/>
  <c r="C15" i="1"/>
  <c r="O26" i="1"/>
  <c r="O23" i="1"/>
  <c r="O28" i="1"/>
  <c r="O21" i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<sst xmlns="http://schemas.openxmlformats.org/spreadsheetml/2006/main" count="66" uniqueCount="52">
  <si>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</si>
  <si>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</si>
  <si>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</si>
  <si>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</si>
  <si>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</si>
  <si>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</si>
  <si>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</si>
  <si>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</si>
  <si>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</si>
  <si>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</si>
  <si>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</si>
  <si>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</si>
  <si>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</si>
  <si>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</si>
  <si>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</si>
  <si>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</si>
  <si>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</si>
  <si>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</si>
  <si>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</si>
  <si>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</si>
  <si>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</si>
  <si>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</si>
  <si>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</si>
  <si>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</si>
  <si>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</si>
  <si>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</si>
  <si>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</si>
  <si>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</si>
  <si>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</si>
  <si>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</si>
  <si>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</si>
  <si>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</si>
  <si>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</si>
  <si>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</si>
  <si>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</si>
  <si>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</si>
  <si>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</si>
  <si>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</si>
  <si>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PT Vel / GSC 7690-2856</t>
  </si>
  <si>
    <t>EA</t>
  </si>
  <si>
    <t>IBVS 5482</t>
  </si>
  <si>
    <t>II</t>
  </si>
  <si>
    <t>I</t>
  </si>
  <si>
    <t>OEJV 0181</t>
  </si>
  <si>
    <t>pg</t>
  </si>
  <si>
    <t>vis</t>
  </si>
  <si>
    <t>PE</t>
  </si>
  <si>
    <t>CCD</t>
  </si>
  <si>
    <t xml:space="preserve">Mag </t>
  </si>
  <si>
    <t>7.02-7.67</t>
  </si>
  <si>
    <t>Next ToM-P</t>
  </si>
  <si>
    <t>Next ToM-S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</si>
</sst>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9" fillId="0" borderId="0" xfId="41" applyFont="1"/>
    <xf numFmtId="0" fontId="29" fillId="0" borderId="0" xfId="41" applyFont="1" applyAlignment="1">
      <alignment horizontal="center"/>
    </xf>
    <xf numFmtId="0" fontId="29" fillId="0" borderId="0" xfId="41" applyFont="1" applyAlignment="1">
      <alignment horizontal="left"/>
    </xf>
    <xf numFmtId="0" fontId="9" fillId="0" borderId="0" xfId="41" applyFont="1" applyAlignment="1">
      <alignment horizontal="left"/>
    </xf>
    <xf numFmtId="0" fontId="0" fillId="0" borderId="0" xfId="0" applyAlignment="1">
      <alignment horizontal="right"/>
    </xf>
    <xf numFmtId="0" fontId="30" fillId="24" borderId="11" xfId="0" applyFont="1" applyFill="1" applyBorder="1" applyAlignment="1">
      <alignment horizontal="right" vertical="center"/>
    </xf>
    <xf numFmtId="0" fontId="0" fillId="24" borderId="12" xfId="0" applyFill="1" applyBorder="1" applyAlignment="1">
      <alignment horizontal="center" vertical="center"/>
    </xf>
    <xf numFmtId="0" fontId="31" fillId="0" borderId="13" xfId="0" applyFont="1" applyBorder="1" applyAlignment="1">
      <alignment horizontal="right" vertical="center"/>
    </xf>
    <xf numFmtId="0" fontId="12" fillId="0" borderId="14" xfId="0" applyFont="1" applyBorder="1">
      <alignment vertical="top"/>
    </xf>
    <xf numFmtId="0" fontId="9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22" fontId="8" fillId="0" borderId="14" xfId="0" applyNumberFormat="1" applyFont="1" applyBorder="1" applyAlignment="1">
      <alignment horizontal="right" vertical="center"/>
    </xf>
    <xf numFmtId="22" fontId="32" fillId="0" borderId="15" xfId="0" applyNumberFormat="1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Vel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FB-42FD-BE65-59EE597D71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-3.4003749999101274E-2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FB-42FD-BE65-59EE597D71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-1.7197500004840549E-2</c:v>
                </c:pt>
                <c:pt idx="3">
                  <c:v>5.5861249995359685E-2</c:v>
                </c:pt>
                <c:pt idx="4">
                  <c:v>1.9287499999336433E-2</c:v>
                </c:pt>
                <c:pt idx="5">
                  <c:v>1.173249999555992E-2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FB-42FD-BE65-59EE597D71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9.3774999986635521E-3</c:v>
                </c:pt>
                <c:pt idx="7">
                  <c:v>0.10833624999213498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FB-42FD-BE65-59EE597D71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FB-42FD-BE65-59EE597D71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FB-42FD-BE65-59EE597D71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0.01</c:v>
                  </c:pt>
                  <c:pt idx="6">
                    <c:v>3.0000000000000001E-3</c:v>
                  </c:pt>
                  <c:pt idx="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FB-42FD-BE65-59EE597D71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-1.7652053247170396E-2</c:v>
                </c:pt>
                <c:pt idx="1">
                  <c:v>-1.7644813778539006E-2</c:v>
                </c:pt>
                <c:pt idx="2">
                  <c:v>1.5548149896390896E-2</c:v>
                </c:pt>
                <c:pt idx="3">
                  <c:v>1.7365256522870152E-2</c:v>
                </c:pt>
                <c:pt idx="4">
                  <c:v>1.8472895223473049E-2</c:v>
                </c:pt>
                <c:pt idx="5">
                  <c:v>1.9544336580918982E-2</c:v>
                </c:pt>
                <c:pt idx="6">
                  <c:v>5.8840172312111888E-2</c:v>
                </c:pt>
                <c:pt idx="7">
                  <c:v>5.8919806467057204E-2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FB-42FD-BE65-59EE597D71B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0.5</c:v>
                </c:pt>
                <c:pt idx="2">
                  <c:v>2293</c:v>
                </c:pt>
                <c:pt idx="3">
                  <c:v>2418.5</c:v>
                </c:pt>
                <c:pt idx="4">
                  <c:v>2495</c:v>
                </c:pt>
                <c:pt idx="5">
                  <c:v>2569</c:v>
                </c:pt>
                <c:pt idx="6">
                  <c:v>5283</c:v>
                </c:pt>
                <c:pt idx="7">
                  <c:v>5288.5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FB-42FD-BE65-59EE597D7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7640"/>
        <c:axId val="1"/>
      </c:scatterChart>
      <c:valAx>
        <c:axId val="304897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7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44A4BB-D07B-DD33-5A0F-F6174B5C3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23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5" t="s">
        <v>36</v>
      </c>
      <c r="D4" s="26" t="s">
        <v>36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34">
        <v>48293.493000000002</v>
      </c>
      <c r="D7" s="27" t="s">
        <v>37</v>
      </c>
    </row>
    <row r="8" spans="1:6" x14ac:dyDescent="0.2">
      <c r="A8" t="s">
        <v>3</v>
      </c>
      <c r="C8" s="34">
        <v>1.8020075</v>
      </c>
      <c r="D8" s="27" t="s">
        <v>37</v>
      </c>
    </row>
    <row r="9" spans="1:6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19">
        <f ca="1">INTERCEPT(INDIRECT($D$9):G992,INDIRECT($C$9):F992)</f>
        <v>-1.7652053247170396E-2</v>
      </c>
      <c r="D11" s="3"/>
      <c r="E11" s="10"/>
    </row>
    <row r="12" spans="1:6" x14ac:dyDescent="0.2">
      <c r="A12" s="10" t="s">
        <v>16</v>
      </c>
      <c r="B12" s="10"/>
      <c r="C12" s="19">
        <f ca="1">SLOPE(INDIRECT($D$9):G992,INDIRECT($C$9):F992)</f>
        <v>1.4478937262782943E-5</v>
      </c>
      <c r="D12" s="3"/>
      <c r="E12" s="35" t="s">
        <v>48</v>
      </c>
      <c r="F12" s="36" t="s">
        <v>49</v>
      </c>
    </row>
    <row r="13" spans="1:6" x14ac:dyDescent="0.2">
      <c r="A13" s="10" t="s">
        <v>18</v>
      </c>
      <c r="B13" s="10"/>
      <c r="C13" s="3" t="s">
        <v>13</v>
      </c>
      <c r="E13" s="37" t="s">
        <v>33</v>
      </c>
      <c r="F13" s="38">
        <v>1</v>
      </c>
    </row>
    <row r="14" spans="1:6" x14ac:dyDescent="0.2">
      <c r="A14" s="10"/>
      <c r="B14" s="10"/>
      <c r="C14" s="10"/>
      <c r="E14" s="37" t="s">
        <v>30</v>
      </c>
      <c r="F14" s="39">
        <f ca="1">NOW()+15018.5+$C$5/24</f>
        <v>60520.832452546296</v>
      </c>
    </row>
    <row r="15" spans="1:6" x14ac:dyDescent="0.2">
      <c r="A15" s="12" t="s">
        <v>17</v>
      </c>
      <c r="B15" s="10"/>
      <c r="C15" s="13">
        <f ca="1">(C7+C11)+(C8+C12)*INT(MAX(F21:F3533))</f>
        <v>57822.567572567001</v>
      </c>
      <c r="E15" s="37" t="s">
        <v>34</v>
      </c>
      <c r="F15" s="39">
        <f ca="1">ROUND(2*(F14-$C$7)/$C$8,0)/2+F13</f>
        <v>6786.5</v>
      </c>
    </row>
    <row r="16" spans="1:6" x14ac:dyDescent="0.2">
      <c r="A16" s="15" t="s">
        <v>4</v>
      </c>
      <c r="B16" s="10"/>
      <c r="C16" s="16">
        <f ca="1">+C8+C12</f>
        <v>1.8020219789372627</v>
      </c>
      <c r="E16" s="37" t="s">
        <v>35</v>
      </c>
      <c r="F16" s="40">
        <f ca="1">ROUND(2*(F14-$C$15)/$C$16,0)/2+F13</f>
        <v>1498.5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37" t="s">
        <v>50</v>
      </c>
      <c r="F17" s="41">
        <f ca="1">+$C$15+$C$16*$F$16-15018.5-$C$5/24</f>
        <v>45504.793341337827</v>
      </c>
    </row>
    <row r="18" spans="1:21" ht="14.25" thickTop="1" thickBot="1" x14ac:dyDescent="0.25">
      <c r="A18" s="15" t="s">
        <v>5</v>
      </c>
      <c r="B18" s="10"/>
      <c r="C18" s="17">
        <f ca="1">+C15</f>
        <v>57822.567572567001</v>
      </c>
      <c r="D18" s="18">
        <f ca="1">+C16</f>
        <v>1.8020219789372627</v>
      </c>
      <c r="E18" s="43" t="s">
        <v>51</v>
      </c>
      <c r="F18" s="42">
        <f ca="1">+($C$15+$C$16*$F$16)-($C$16/2)-15018.5-$C$5/24</f>
        <v>45503.892330348361</v>
      </c>
    </row>
    <row r="19" spans="1:21" ht="13.5" thickTop="1" x14ac:dyDescent="0.2"/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">
        <v>37</v>
      </c>
      <c r="C21" s="8">
        <f>C7</f>
        <v>48293.493000000002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-1.7652053247170396E-2</v>
      </c>
      <c r="Q21" s="2">
        <f t="shared" ref="Q21:Q28" si="4">+C21-15018.5</f>
        <v>33274.993000000002</v>
      </c>
    </row>
    <row r="22" spans="1:21" x14ac:dyDescent="0.2">
      <c r="A22" s="28" t="s">
        <v>40</v>
      </c>
      <c r="B22" s="29" t="s">
        <v>41</v>
      </c>
      <c r="C22" s="28">
        <v>48294.36</v>
      </c>
      <c r="D22" s="28">
        <v>0.02</v>
      </c>
      <c r="E22">
        <f t="shared" si="0"/>
        <v>0.48113007298713806</v>
      </c>
      <c r="F22">
        <f t="shared" si="1"/>
        <v>0.5</v>
      </c>
      <c r="G22">
        <f t="shared" si="2"/>
        <v>-3.4003749999101274E-2</v>
      </c>
      <c r="I22">
        <f t="shared" ref="I22" si="5">+G22</f>
        <v>-3.4003749999101274E-2</v>
      </c>
      <c r="O22">
        <f t="shared" ca="1" si="3"/>
        <v>-1.7644813778539006E-2</v>
      </c>
      <c r="Q22" s="2">
        <f t="shared" si="4"/>
        <v>33275.86</v>
      </c>
    </row>
    <row r="23" spans="1:21" x14ac:dyDescent="0.2">
      <c r="A23" s="28" t="s">
        <v>40</v>
      </c>
      <c r="B23" s="29" t="s">
        <v>42</v>
      </c>
      <c r="C23" s="28">
        <v>52425.478999999999</v>
      </c>
      <c r="D23" s="28">
        <v>0.02</v>
      </c>
      <c r="E23">
        <f t="shared" si="0"/>
        <v>2292.9904564770109</v>
      </c>
      <c r="F23">
        <f t="shared" si="1"/>
        <v>2293</v>
      </c>
      <c r="G23">
        <f t="shared" si="2"/>
        <v>-1.7197500004840549E-2</v>
      </c>
      <c r="J23">
        <f>+G23</f>
        <v>-1.7197500004840549E-2</v>
      </c>
      <c r="O23">
        <f t="shared" ca="1" si="3"/>
        <v>1.5548149896390896E-2</v>
      </c>
      <c r="Q23" s="2">
        <f t="shared" si="4"/>
        <v>37406.978999999999</v>
      </c>
    </row>
    <row r="24" spans="1:21" x14ac:dyDescent="0.2">
      <c r="A24" s="28" t="s">
        <v>40</v>
      </c>
      <c r="B24" s="29" t="s">
        <v>41</v>
      </c>
      <c r="C24" s="28">
        <v>52651.703999999998</v>
      </c>
      <c r="D24" s="28">
        <v>0.02</v>
      </c>
      <c r="E24">
        <f t="shared" si="0"/>
        <v>2418.5309994547724</v>
      </c>
      <c r="F24">
        <f t="shared" si="1"/>
        <v>2418.5</v>
      </c>
      <c r="G24">
        <f t="shared" si="2"/>
        <v>5.5861249995359685E-2</v>
      </c>
      <c r="J24">
        <f>+G24</f>
        <v>5.5861249995359685E-2</v>
      </c>
      <c r="O24">
        <f t="shared" ca="1" si="3"/>
        <v>1.7365256522870152E-2</v>
      </c>
      <c r="Q24" s="2">
        <f t="shared" si="4"/>
        <v>37633.203999999998</v>
      </c>
    </row>
    <row r="25" spans="1:21" x14ac:dyDescent="0.2">
      <c r="A25" s="28" t="s">
        <v>40</v>
      </c>
      <c r="B25" s="29" t="s">
        <v>42</v>
      </c>
      <c r="C25" s="28">
        <v>52789.521000000001</v>
      </c>
      <c r="D25" s="28">
        <v>0.02</v>
      </c>
      <c r="E25">
        <f t="shared" si="0"/>
        <v>2495.0107033405789</v>
      </c>
      <c r="F25">
        <f t="shared" si="1"/>
        <v>2495</v>
      </c>
      <c r="G25">
        <f t="shared" si="2"/>
        <v>1.9287499999336433E-2</v>
      </c>
      <c r="J25">
        <f>+G25</f>
        <v>1.9287499999336433E-2</v>
      </c>
      <c r="O25">
        <f t="shared" ca="1" si="3"/>
        <v>1.8472895223473049E-2</v>
      </c>
      <c r="Q25" s="2">
        <f t="shared" si="4"/>
        <v>37771.021000000001</v>
      </c>
    </row>
    <row r="26" spans="1:21" x14ac:dyDescent="0.2">
      <c r="A26" s="28" t="s">
        <v>40</v>
      </c>
      <c r="B26" s="29" t="s">
        <v>42</v>
      </c>
      <c r="C26" s="28">
        <v>52922.862000000001</v>
      </c>
      <c r="D26" s="28">
        <v>0.01</v>
      </c>
      <c r="E26">
        <f t="shared" si="0"/>
        <v>2569.006510794211</v>
      </c>
      <c r="F26">
        <f t="shared" si="1"/>
        <v>2569</v>
      </c>
      <c r="G26">
        <f t="shared" si="2"/>
        <v>1.173249999555992E-2</v>
      </c>
      <c r="J26">
        <f>+G26</f>
        <v>1.173249999555992E-2</v>
      </c>
      <c r="O26">
        <f t="shared" ca="1" si="3"/>
        <v>1.9544336580918982E-2</v>
      </c>
      <c r="Q26" s="2">
        <f t="shared" si="4"/>
        <v>37904.362000000001</v>
      </c>
    </row>
    <row r="27" spans="1:21" x14ac:dyDescent="0.2">
      <c r="A27" s="30" t="s">
        <v>43</v>
      </c>
      <c r="B27" s="31" t="s">
        <v>42</v>
      </c>
      <c r="C27" s="32">
        <v>57813.508000000002</v>
      </c>
      <c r="D27" s="33">
        <v>3.0000000000000001E-3</v>
      </c>
      <c r="E27">
        <f t="shared" si="0"/>
        <v>5283.0052039184075</v>
      </c>
      <c r="F27">
        <f t="shared" si="1"/>
        <v>5283</v>
      </c>
      <c r="G27">
        <f t="shared" si="2"/>
        <v>9.3774999986635521E-3</v>
      </c>
      <c r="K27">
        <f>+G27</f>
        <v>9.3774999986635521E-3</v>
      </c>
      <c r="O27">
        <f t="shared" ca="1" si="3"/>
        <v>5.8840172312111888E-2</v>
      </c>
      <c r="Q27" s="2">
        <f t="shared" si="4"/>
        <v>42795.008000000002</v>
      </c>
    </row>
    <row r="28" spans="1:21" x14ac:dyDescent="0.2">
      <c r="A28" s="30" t="s">
        <v>43</v>
      </c>
      <c r="B28" s="31" t="s">
        <v>41</v>
      </c>
      <c r="C28" s="32">
        <v>57823.517999999996</v>
      </c>
      <c r="D28" s="33">
        <v>3.0000000000000001E-3</v>
      </c>
      <c r="E28">
        <f t="shared" si="0"/>
        <v>5288.5601197553251</v>
      </c>
      <c r="F28">
        <f t="shared" si="1"/>
        <v>5288.5</v>
      </c>
      <c r="G28">
        <f t="shared" si="2"/>
        <v>0.10833624999213498</v>
      </c>
      <c r="K28">
        <f>+G28</f>
        <v>0.10833624999213498</v>
      </c>
      <c r="O28">
        <f t="shared" ca="1" si="3"/>
        <v>5.8919806467057204E-2</v>
      </c>
      <c r="Q28" s="2">
        <f t="shared" si="4"/>
        <v>42805.017999999996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2024-07-29T07:58:43Z</dcterms:modified>
</cp:coreProperties>
</file>