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261803-615C-4554-88AB-01BD19CEC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L27" i="1" s="1"/>
  <c r="Q27" i="1"/>
  <c r="E28" i="1"/>
  <c r="F28" i="1" s="1"/>
  <c r="G28" i="1" s="1"/>
  <c r="L28" i="1" s="1"/>
  <c r="Q28" i="1"/>
  <c r="D9" i="1"/>
  <c r="C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Q25" i="1"/>
  <c r="Q26" i="1"/>
  <c r="Q29" i="1"/>
  <c r="Q23" i="1"/>
  <c r="Q24" i="1"/>
  <c r="Q22" i="1"/>
  <c r="E25" i="1"/>
  <c r="F25" i="1" s="1"/>
  <c r="G25" i="1" s="1"/>
  <c r="K25" i="1" s="1"/>
  <c r="E23" i="1"/>
  <c r="F23" i="1" s="1"/>
  <c r="F15" i="1"/>
  <c r="C17" i="1"/>
  <c r="Q21" i="1"/>
  <c r="E24" i="1" l="1"/>
  <c r="F24" i="1" s="1"/>
  <c r="G24" i="1" s="1"/>
  <c r="I24" i="1" s="1"/>
  <c r="E26" i="1"/>
  <c r="F26" i="1" s="1"/>
  <c r="G26" i="1" s="1"/>
  <c r="K26" i="1" s="1"/>
  <c r="E29" i="1"/>
  <c r="F29" i="1" s="1"/>
  <c r="G29" i="1" s="1"/>
  <c r="K29" i="1" s="1"/>
  <c r="E21" i="1"/>
  <c r="F21" i="1" s="1"/>
  <c r="G21" i="1" s="1"/>
  <c r="E22" i="1"/>
  <c r="F22" i="1" s="1"/>
  <c r="G22" i="1" s="1"/>
  <c r="I22" i="1" s="1"/>
  <c r="G23" i="1"/>
  <c r="I23" i="1" s="1"/>
  <c r="F16" i="1"/>
  <c r="C11" i="1"/>
  <c r="C12" i="1"/>
  <c r="O27" i="1" l="1"/>
  <c r="O28" i="1"/>
  <c r="O32" i="1"/>
  <c r="O31" i="1"/>
  <c r="O30" i="1"/>
  <c r="C16" i="1"/>
  <c r="D18" i="1" s="1"/>
  <c r="O29" i="1"/>
  <c r="O26" i="1"/>
  <c r="O25" i="1"/>
  <c r="O22" i="1"/>
  <c r="O21" i="1"/>
  <c r="O23" i="1"/>
  <c r="O24" i="1"/>
  <c r="C15" i="1"/>
  <c r="I21" i="1"/>
  <c r="F17" i="1" l="1"/>
  <c r="F19" i="1" s="1"/>
  <c r="C18" i="1"/>
  <c r="F18" i="1" l="1"/>
</calcChain>
</file>

<file path=xl/sharedStrings.xml><?xml version="1.0" encoding="utf-8"?>
<sst xmlns="http://schemas.openxmlformats.org/spreadsheetml/2006/main" count="86" uniqueCount="63">
  <si>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</si>
  <si>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</si>
  <si>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</si>
  <si>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</si>
  <si>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</si>
  <si>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</si>
  <si>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</si>
  <si>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</si>
  <si>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</si>
  <si>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</si>
  <si>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</si>
  <si>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</si>
  <si>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</si>
  <si>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</si>
  <si>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</si>
  <si>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</si>
  <si>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</si>
  <si>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</si>
  <si>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</si>
  <si>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</si>
  <si>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</si>
  <si>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</si>
  <si>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</si>
  <si>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</si>
  <si>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</si>
  <si>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</si>
  <si>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</si>
  <si>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</si>
  <si>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</si>
  <si>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</si>
  <si>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</si>
  <si>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</si>
  <si>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</si>
  <si>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</si>
  <si>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</si>
  <si>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</si>
  <si>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</si>
  <si>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</si>
  <si>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</si>
  <si>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</si>
  <si>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</si>
  <si>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V0362 Vel</t>
  </si>
  <si>
    <t>G8200-2188</t>
  </si>
  <si>
    <t>EW</t>
  </si>
  <si>
    <t>pr_0</t>
  </si>
  <si>
    <t>F3V</t>
  </si>
  <si>
    <t>VSX</t>
  </si>
  <si>
    <t>as of 2017-12-05</t>
  </si>
  <si>
    <t>I</t>
  </si>
  <si>
    <t>OEJV 0181</t>
  </si>
  <si>
    <t>II</t>
  </si>
  <si>
    <t>JAVSO, 48, 250</t>
  </si>
  <si>
    <t>JAVSO, 49, 251</t>
  </si>
  <si>
    <t>JBAV, 55</t>
  </si>
  <si>
    <t>V0362 Vel / GSC 8200-2188</t>
  </si>
  <si>
    <t>ARX</t>
  </si>
  <si>
    <t>VSS SEB Gp</t>
  </si>
  <si>
    <t>TESS/RAA</t>
  </si>
  <si>
    <t>TESS</t>
  </si>
  <si>
    <t>8.98 - 6.25</t>
  </si>
  <si>
    <t>Next ToM-P</t>
  </si>
  <si>
    <t>Next ToM-S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</si>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</sst>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6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lef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22" fontId="8" fillId="0" borderId="15" xfId="0" applyNumberFormat="1" applyFont="1" applyBorder="1" applyAlignment="1">
      <alignment vertical="center"/>
    </xf>
    <xf numFmtId="0" fontId="37" fillId="0" borderId="16" xfId="0" applyFont="1" applyBorder="1" applyAlignment="1">
      <alignment horizontal="right" vertical="center"/>
    </xf>
    <xf numFmtId="22" fontId="36" fillId="0" borderId="17" xfId="0" applyNumberFormat="1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3-46C3-BD1B-AAEE2786F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-2.6599999982863665E-3</c:v>
                </c:pt>
                <c:pt idx="2">
                  <c:v>-1.1260000028414652E-3</c:v>
                </c:pt>
                <c:pt idx="3">
                  <c:v>-6.8868000016664155E-3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3-46C3-BD1B-AAEE2786F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3-46C3-BD1B-AAEE2786F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-7.5522000479395501E-3</c:v>
                </c:pt>
                <c:pt idx="5">
                  <c:v>-8.7504000330227427E-3</c:v>
                </c:pt>
                <c:pt idx="8">
                  <c:v>-1.0584800023934804E-2</c:v>
                </c:pt>
                <c:pt idx="9">
                  <c:v>-1.2706600049568806E-2</c:v>
                </c:pt>
                <c:pt idx="10">
                  <c:v>-1.2251399872184265E-2</c:v>
                </c:pt>
                <c:pt idx="11">
                  <c:v>-1.1691999796312302E-2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3-46C3-BD1B-AAEE2786F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6">
                  <c:v>-9.8040943339583464E-3</c:v>
                </c:pt>
                <c:pt idx="7">
                  <c:v>-9.0466989204287529E-3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03-46C3-BD1B-AAEE2786F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03-46C3-BD1B-AAEE2786F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03-46C3-BD1B-AAEE2786F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2.4476987931388019E-3</c:v>
                </c:pt>
                <c:pt idx="1">
                  <c:v>-6.7111047108116837E-3</c:v>
                </c:pt>
                <c:pt idx="2">
                  <c:v>-7.2305000610357146E-3</c:v>
                </c:pt>
                <c:pt idx="3">
                  <c:v>-7.3605471410918095E-3</c:v>
                </c:pt>
                <c:pt idx="4">
                  <c:v>-8.0302103063806564E-3</c:v>
                </c:pt>
                <c:pt idx="5">
                  <c:v>-8.6396077516435084E-3</c:v>
                </c:pt>
                <c:pt idx="6">
                  <c:v>-9.245436831904822E-3</c:v>
                </c:pt>
                <c:pt idx="7">
                  <c:v>-9.2458333169049937E-3</c:v>
                </c:pt>
                <c:pt idx="8">
                  <c:v>-9.3152181919349195E-3</c:v>
                </c:pt>
                <c:pt idx="9">
                  <c:v>-9.8774339221774227E-3</c:v>
                </c:pt>
                <c:pt idx="10">
                  <c:v>-9.902412477188198E-3</c:v>
                </c:pt>
                <c:pt idx="11">
                  <c:v>-9.9503871622088902E-3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03-46C3-BD1B-AAEE2786F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03-46C3-BD1B-AAEE2786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840"/>
        <c:axId val="1"/>
      </c:scatterChart>
      <c:valAx>
        <c:axId val="93490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907425-8EA2-597B-2B69-ED81B8DB2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4" t="s">
        <v>41</v>
      </c>
      <c r="G1" s="5">
        <v>2013</v>
      </c>
      <c r="H1" s="6"/>
      <c r="I1" s="7" t="s">
        <v>42</v>
      </c>
      <c r="J1" s="8" t="s">
        <v>41</v>
      </c>
      <c r="K1" s="9">
        <v>11.0421</v>
      </c>
      <c r="L1" s="10">
        <v>-46.033099999999997</v>
      </c>
      <c r="M1" s="11">
        <v>52727.678</v>
      </c>
      <c r="N1" s="11">
        <v>0.4451772</v>
      </c>
      <c r="O1" s="12" t="s">
        <v>43</v>
      </c>
      <c r="P1" s="10">
        <v>8.98</v>
      </c>
      <c r="Q1" s="10">
        <v>9.25</v>
      </c>
      <c r="R1" s="13" t="s">
        <v>44</v>
      </c>
      <c r="S1" s="12" t="s">
        <v>45</v>
      </c>
    </row>
    <row r="2" spans="1:19" s="28" customFormat="1" x14ac:dyDescent="0.2">
      <c r="A2" s="28" t="s">
        <v>24</v>
      </c>
      <c r="B2" s="28" t="s">
        <v>43</v>
      </c>
      <c r="C2" s="29"/>
    </row>
    <row r="3" spans="1:19" s="28" customFormat="1" ht="13.5" thickBot="1" x14ac:dyDescent="0.25">
      <c r="C3" s="28" t="s">
        <v>47</v>
      </c>
    </row>
    <row r="4" spans="1:19" s="28" customFormat="1" ht="14.25" thickTop="1" thickBot="1" x14ac:dyDescent="0.25">
      <c r="A4" s="31" t="s">
        <v>1</v>
      </c>
      <c r="C4" s="32" t="s">
        <v>36</v>
      </c>
      <c r="D4" s="33" t="s">
        <v>36</v>
      </c>
    </row>
    <row r="5" spans="1:19" s="28" customFormat="1" ht="13.5" thickTop="1" x14ac:dyDescent="0.2">
      <c r="A5" s="34" t="s">
        <v>28</v>
      </c>
      <c r="C5" s="35">
        <v>-9.5</v>
      </c>
      <c r="D5" s="28" t="s">
        <v>29</v>
      </c>
    </row>
    <row r="6" spans="1:19" s="28" customFormat="1" x14ac:dyDescent="0.2">
      <c r="A6" s="31" t="s">
        <v>2</v>
      </c>
    </row>
    <row r="7" spans="1:19" s="28" customFormat="1" x14ac:dyDescent="0.2">
      <c r="A7" s="28" t="s">
        <v>3</v>
      </c>
      <c r="C7" s="54">
        <v>52727.678</v>
      </c>
      <c r="D7" s="37" t="s">
        <v>46</v>
      </c>
    </row>
    <row r="8" spans="1:19" s="28" customFormat="1" x14ac:dyDescent="0.2">
      <c r="A8" s="28" t="s">
        <v>4</v>
      </c>
      <c r="C8" s="54">
        <v>0.4451772</v>
      </c>
      <c r="D8" s="38" t="s">
        <v>46</v>
      </c>
    </row>
    <row r="9" spans="1:19" s="28" customFormat="1" x14ac:dyDescent="0.2">
      <c r="A9" s="39" t="s">
        <v>31</v>
      </c>
      <c r="B9" s="40">
        <v>21</v>
      </c>
      <c r="C9" s="41" t="str">
        <f>"F"&amp;B9</f>
        <v>F21</v>
      </c>
      <c r="D9" s="42" t="str">
        <f>"G"&amp;B9</f>
        <v>G21</v>
      </c>
    </row>
    <row r="10" spans="1:19" s="28" customFormat="1" ht="13.5" thickBot="1" x14ac:dyDescent="0.25">
      <c r="C10" s="43" t="s">
        <v>20</v>
      </c>
      <c r="D10" s="43" t="s">
        <v>21</v>
      </c>
    </row>
    <row r="11" spans="1:19" s="28" customFormat="1" x14ac:dyDescent="0.2">
      <c r="A11" s="28" t="s">
        <v>16</v>
      </c>
      <c r="C11" s="42">
        <f ca="1">INTERCEPT(INDIRECT($D$9):G991,INDIRECT($C$9):F991)</f>
        <v>2.4476987931388019E-3</v>
      </c>
      <c r="D11" s="30"/>
    </row>
    <row r="12" spans="1:19" s="28" customFormat="1" x14ac:dyDescent="0.2">
      <c r="A12" s="28" t="s">
        <v>17</v>
      </c>
      <c r="C12" s="42">
        <f ca="1">SLOPE(INDIRECT($D$9):G991,INDIRECT($C$9):F991)</f>
        <v>-7.9297000034203337E-7</v>
      </c>
      <c r="D12" s="30"/>
    </row>
    <row r="13" spans="1:19" s="28" customFormat="1" x14ac:dyDescent="0.2">
      <c r="A13" s="28" t="s">
        <v>19</v>
      </c>
      <c r="C13" s="30" t="s">
        <v>14</v>
      </c>
      <c r="E13" s="59" t="s">
        <v>62</v>
      </c>
      <c r="F13" s="60" t="s">
        <v>59</v>
      </c>
    </row>
    <row r="14" spans="1:19" s="28" customFormat="1" x14ac:dyDescent="0.2">
      <c r="E14" s="61" t="s">
        <v>33</v>
      </c>
      <c r="F14" s="62">
        <v>1</v>
      </c>
    </row>
    <row r="15" spans="1:19" s="28" customFormat="1" x14ac:dyDescent="0.2">
      <c r="A15" s="44" t="s">
        <v>18</v>
      </c>
      <c r="C15" s="45">
        <f ca="1">(C7+C11)+(C8+C12)*INT(MAX(F21:F3532))</f>
        <v>59688.013571612842</v>
      </c>
      <c r="E15" s="61" t="s">
        <v>30</v>
      </c>
      <c r="F15" s="63">
        <f ca="1">NOW()+15018.5+$C$5/24</f>
        <v>60520.720298842592</v>
      </c>
    </row>
    <row r="16" spans="1:19" s="28" customFormat="1" x14ac:dyDescent="0.2">
      <c r="A16" s="31" t="s">
        <v>5</v>
      </c>
      <c r="C16" s="47">
        <f ca="1">+C8+C12</f>
        <v>0.44517640702999967</v>
      </c>
      <c r="E16" s="61" t="s">
        <v>34</v>
      </c>
      <c r="F16" s="64">
        <f ca="1">ROUND(2*(F15-$C$7)/$C$8,0)/2+F14</f>
        <v>17506.5</v>
      </c>
    </row>
    <row r="17" spans="1:23" s="28" customFormat="1" ht="13.5" thickBot="1" x14ac:dyDescent="0.25">
      <c r="A17" s="46" t="s">
        <v>27</v>
      </c>
      <c r="C17" s="28">
        <f>COUNT(C21:C2190)</f>
        <v>12</v>
      </c>
      <c r="E17" s="61" t="s">
        <v>35</v>
      </c>
      <c r="F17" s="65">
        <f ca="1">ROUND(2*(F15-$C$15)/$C$16,0)/2+F14</f>
        <v>1871.5</v>
      </c>
    </row>
    <row r="18" spans="1:23" s="28" customFormat="1" ht="14.25" thickTop="1" thickBot="1" x14ac:dyDescent="0.25">
      <c r="A18" s="31" t="s">
        <v>6</v>
      </c>
      <c r="C18" s="48">
        <f ca="1">+C15</f>
        <v>59688.013571612842</v>
      </c>
      <c r="D18" s="49">
        <f ca="1">+C16</f>
        <v>0.44517640702999967</v>
      </c>
      <c r="E18" s="69" t="s">
        <v>60</v>
      </c>
      <c r="F18" s="66">
        <f ca="1">+$C$15+$C$16*F17-15018.5-$C$5/24</f>
        <v>45503.057050702824</v>
      </c>
    </row>
    <row r="19" spans="1:23" s="28" customFormat="1" ht="13.5" thickTop="1" x14ac:dyDescent="0.2">
      <c r="E19" s="67" t="s">
        <v>61</v>
      </c>
      <c r="F19" s="68">
        <f ca="1">+($C$15+$C$16*$F$17)-($C$16/2)-15018.5-$C$5/24</f>
        <v>45502.834462499311</v>
      </c>
    </row>
    <row r="20" spans="1:23" s="28" customFormat="1" ht="13.5" thickBot="1" x14ac:dyDescent="0.25">
      <c r="A20" s="43" t="s">
        <v>7</v>
      </c>
      <c r="B20" s="43" t="s">
        <v>8</v>
      </c>
      <c r="C20" s="43" t="s">
        <v>9</v>
      </c>
      <c r="D20" s="43" t="s">
        <v>13</v>
      </c>
      <c r="E20" s="43" t="s">
        <v>10</v>
      </c>
      <c r="F20" s="43" t="s">
        <v>11</v>
      </c>
      <c r="G20" s="43" t="s">
        <v>12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58</v>
      </c>
      <c r="M20" s="50" t="s">
        <v>25</v>
      </c>
      <c r="N20" s="50" t="s">
        <v>26</v>
      </c>
      <c r="O20" s="50" t="s">
        <v>23</v>
      </c>
      <c r="P20" s="51" t="s">
        <v>22</v>
      </c>
      <c r="Q20" s="43" t="s">
        <v>15</v>
      </c>
      <c r="U20" s="52" t="s">
        <v>32</v>
      </c>
    </row>
    <row r="21" spans="1:23" s="28" customFormat="1" x14ac:dyDescent="0.2">
      <c r="A21" s="28" t="s">
        <v>46</v>
      </c>
      <c r="C21" s="36">
        <v>52727.678</v>
      </c>
      <c r="D21" s="36" t="s">
        <v>14</v>
      </c>
      <c r="E21" s="28">
        <f t="shared" ref="E21:E32" si="0">+(C21-C$7)/C$8</f>
        <v>0</v>
      </c>
      <c r="F21" s="28">
        <f t="shared" ref="F21:F32" si="1">ROUND(2*E21,0)/2</f>
        <v>0</v>
      </c>
      <c r="G21" s="28">
        <f t="shared" ref="G21:G32" si="2">+C21-(C$7+F21*C$8)</f>
        <v>0</v>
      </c>
      <c r="I21" s="28">
        <f>+G21</f>
        <v>0</v>
      </c>
      <c r="O21" s="28">
        <f t="shared" ref="O21:O32" ca="1" si="3">+C$11+C$12*$F21</f>
        <v>2.4476987931388019E-3</v>
      </c>
      <c r="Q21" s="53">
        <f t="shared" ref="Q21:Q32" si="4">+C21-15018.5</f>
        <v>37709.178</v>
      </c>
    </row>
    <row r="22" spans="1:23" x14ac:dyDescent="0.2">
      <c r="A22" s="14" t="s">
        <v>49</v>
      </c>
      <c r="B22" s="15" t="s">
        <v>48</v>
      </c>
      <c r="C22" s="16">
        <v>57869.472000000002</v>
      </c>
      <c r="D22" s="17">
        <v>6.0000000000000001E-3</v>
      </c>
      <c r="E22">
        <f t="shared" si="0"/>
        <v>11549.994024851232</v>
      </c>
      <c r="F22">
        <f t="shared" si="1"/>
        <v>11550</v>
      </c>
      <c r="G22">
        <f t="shared" si="2"/>
        <v>-2.6599999982863665E-3</v>
      </c>
      <c r="I22">
        <f>+G22</f>
        <v>-2.6599999982863665E-3</v>
      </c>
      <c r="O22">
        <f t="shared" ca="1" si="3"/>
        <v>-6.7111047108116837E-3</v>
      </c>
      <c r="Q22" s="2">
        <f t="shared" si="4"/>
        <v>42850.972000000002</v>
      </c>
    </row>
    <row r="23" spans="1:23" x14ac:dyDescent="0.2">
      <c r="A23" s="18" t="s">
        <v>0</v>
      </c>
      <c r="B23" s="19" t="s">
        <v>48</v>
      </c>
      <c r="C23" s="18">
        <v>58161.064599999998</v>
      </c>
      <c r="D23" s="18">
        <v>2.2000000000000001E-3</v>
      </c>
      <c r="E23">
        <f t="shared" si="0"/>
        <v>12204.997470670101</v>
      </c>
      <c r="F23">
        <f t="shared" si="1"/>
        <v>12205</v>
      </c>
      <c r="G23">
        <f t="shared" si="2"/>
        <v>-1.1260000028414652E-3</v>
      </c>
      <c r="I23">
        <f>+G23</f>
        <v>-1.1260000028414652E-3</v>
      </c>
      <c r="O23">
        <f t="shared" ca="1" si="3"/>
        <v>-7.2305000610357146E-3</v>
      </c>
      <c r="Q23" s="2">
        <f t="shared" si="4"/>
        <v>43142.564599999998</v>
      </c>
    </row>
    <row r="24" spans="1:23" ht="12" customHeight="1" x14ac:dyDescent="0.2">
      <c r="A24" s="18" t="s">
        <v>0</v>
      </c>
      <c r="B24" s="19" t="s">
        <v>48</v>
      </c>
      <c r="C24" s="18">
        <v>58234.067900000002</v>
      </c>
      <c r="D24" s="18">
        <v>3.5999999999999999E-3</v>
      </c>
      <c r="E24">
        <f t="shared" si="0"/>
        <v>12368.984530205056</v>
      </c>
      <c r="F24">
        <f t="shared" si="1"/>
        <v>12369</v>
      </c>
      <c r="G24">
        <f t="shared" si="2"/>
        <v>-6.8868000016664155E-3</v>
      </c>
      <c r="I24">
        <f>+G24</f>
        <v>-6.8868000016664155E-3</v>
      </c>
      <c r="O24">
        <f t="shared" ca="1" si="3"/>
        <v>-7.3605471410918095E-3</v>
      </c>
      <c r="Q24" s="2">
        <f t="shared" si="4"/>
        <v>43215.567900000002</v>
      </c>
    </row>
    <row r="25" spans="1:23" ht="12" customHeight="1" x14ac:dyDescent="0.2">
      <c r="A25" s="20" t="s">
        <v>51</v>
      </c>
      <c r="B25" s="21" t="s">
        <v>50</v>
      </c>
      <c r="C25" s="24">
        <v>58610.019379999954</v>
      </c>
      <c r="D25" s="25">
        <v>1.2999999999999999E-4</v>
      </c>
      <c r="E25">
        <f t="shared" si="0"/>
        <v>13213.483035519237</v>
      </c>
      <c r="F25">
        <f t="shared" si="1"/>
        <v>13213.5</v>
      </c>
      <c r="G25">
        <f t="shared" si="2"/>
        <v>-7.5522000479395501E-3</v>
      </c>
      <c r="K25">
        <f>+G25</f>
        <v>-7.5522000479395501E-3</v>
      </c>
      <c r="O25">
        <f t="shared" ca="1" si="3"/>
        <v>-8.0302103063806564E-3</v>
      </c>
      <c r="Q25" s="2">
        <f t="shared" si="4"/>
        <v>43591.519379999954</v>
      </c>
    </row>
    <row r="26" spans="1:23" ht="12" customHeight="1" x14ac:dyDescent="0.2">
      <c r="A26" s="20" t="s">
        <v>52</v>
      </c>
      <c r="B26" s="21" t="s">
        <v>48</v>
      </c>
      <c r="C26" s="24">
        <v>58952.13685999997</v>
      </c>
      <c r="D26" s="25">
        <v>2.3500000000000001E-3</v>
      </c>
      <c r="E26">
        <f t="shared" si="0"/>
        <v>13981.980344006768</v>
      </c>
      <c r="F26">
        <f t="shared" si="1"/>
        <v>13982</v>
      </c>
      <c r="G26">
        <f t="shared" si="2"/>
        <v>-8.7504000330227427E-3</v>
      </c>
      <c r="K26">
        <f>+G26</f>
        <v>-8.7504000330227427E-3</v>
      </c>
      <c r="O26">
        <f t="shared" ca="1" si="3"/>
        <v>-8.6396077516435084E-3</v>
      </c>
      <c r="Q26" s="2">
        <f t="shared" si="4"/>
        <v>43933.63685999997</v>
      </c>
    </row>
    <row r="27" spans="1:23" ht="12" customHeight="1" x14ac:dyDescent="0.2">
      <c r="A27" s="56" t="s">
        <v>57</v>
      </c>
      <c r="B27" s="57" t="s">
        <v>48</v>
      </c>
      <c r="C27" s="58">
        <v>59292.251187105663</v>
      </c>
      <c r="D27" s="58">
        <v>8.3299999999999997E-4</v>
      </c>
      <c r="E27">
        <f t="shared" si="0"/>
        <v>14745.977977096903</v>
      </c>
      <c r="F27">
        <f t="shared" si="1"/>
        <v>14746</v>
      </c>
      <c r="G27">
        <f t="shared" si="2"/>
        <v>-9.8040943339583464E-3</v>
      </c>
      <c r="L27">
        <f>+G27</f>
        <v>-9.8040943339583464E-3</v>
      </c>
      <c r="O27">
        <f t="shared" ca="1" si="3"/>
        <v>-9.245436831904822E-3</v>
      </c>
      <c r="Q27" s="2">
        <f t="shared" si="4"/>
        <v>44273.751187105663</v>
      </c>
      <c r="W27" s="55" t="s">
        <v>56</v>
      </c>
    </row>
    <row r="28" spans="1:23" ht="12" customHeight="1" x14ac:dyDescent="0.2">
      <c r="A28" s="56" t="s">
        <v>57</v>
      </c>
      <c r="B28" s="57" t="s">
        <v>50</v>
      </c>
      <c r="C28" s="58">
        <v>59292.474533101078</v>
      </c>
      <c r="D28" s="58">
        <v>6.4999999999999997E-4</v>
      </c>
      <c r="E28">
        <f t="shared" si="0"/>
        <v>14746.479678431597</v>
      </c>
      <c r="F28">
        <f t="shared" si="1"/>
        <v>14746.5</v>
      </c>
      <c r="G28">
        <f t="shared" si="2"/>
        <v>-9.0466989204287529E-3</v>
      </c>
      <c r="L28">
        <f>+G28</f>
        <v>-9.0466989204287529E-3</v>
      </c>
      <c r="O28">
        <f t="shared" ca="1" si="3"/>
        <v>-9.2458333169049937E-3</v>
      </c>
      <c r="Q28" s="2">
        <f t="shared" si="4"/>
        <v>44273.974533101078</v>
      </c>
      <c r="W28" s="55" t="s">
        <v>56</v>
      </c>
    </row>
    <row r="29" spans="1:23" ht="12" customHeight="1" x14ac:dyDescent="0.2">
      <c r="A29" s="20" t="s">
        <v>53</v>
      </c>
      <c r="B29" s="21" t="s">
        <v>48</v>
      </c>
      <c r="C29" s="24">
        <v>59331.425999999978</v>
      </c>
      <c r="D29" s="25">
        <v>0.01</v>
      </c>
      <c r="E29">
        <f t="shared" si="0"/>
        <v>14833.97622340043</v>
      </c>
      <c r="F29">
        <f t="shared" si="1"/>
        <v>14834</v>
      </c>
      <c r="G29">
        <f t="shared" si="2"/>
        <v>-1.0584800023934804E-2</v>
      </c>
      <c r="K29">
        <f>+G29</f>
        <v>-1.0584800023934804E-2</v>
      </c>
      <c r="O29">
        <f t="shared" ca="1" si="3"/>
        <v>-9.3152181919349195E-3</v>
      </c>
      <c r="Q29" s="2">
        <f t="shared" si="4"/>
        <v>44312.925999999978</v>
      </c>
    </row>
    <row r="30" spans="1:23" ht="12" customHeight="1" x14ac:dyDescent="0.2">
      <c r="A30" s="22" t="s">
        <v>55</v>
      </c>
      <c r="B30" s="23" t="s">
        <v>48</v>
      </c>
      <c r="C30" s="26">
        <v>59647.054512999952</v>
      </c>
      <c r="D30" s="27">
        <v>1.9E-3</v>
      </c>
      <c r="E30">
        <f t="shared" si="0"/>
        <v>15542.971457208392</v>
      </c>
      <c r="F30">
        <f t="shared" si="1"/>
        <v>15543</v>
      </c>
      <c r="G30">
        <f t="shared" si="2"/>
        <v>-1.2706600049568806E-2</v>
      </c>
      <c r="K30">
        <f>+G30</f>
        <v>-1.2706600049568806E-2</v>
      </c>
      <c r="O30">
        <f t="shared" ca="1" si="3"/>
        <v>-9.8774339221774227E-3</v>
      </c>
      <c r="Q30" s="2">
        <f t="shared" si="4"/>
        <v>44628.554512999952</v>
      </c>
      <c r="W30" s="55" t="s">
        <v>56</v>
      </c>
    </row>
    <row r="31" spans="1:23" ht="12" customHeight="1" x14ac:dyDescent="0.2">
      <c r="A31" s="22" t="s">
        <v>55</v>
      </c>
      <c r="B31" s="23" t="s">
        <v>48</v>
      </c>
      <c r="C31" s="26">
        <v>59661.078050000127</v>
      </c>
      <c r="D31" s="27">
        <v>2.0999999999999999E-3</v>
      </c>
      <c r="E31">
        <f t="shared" si="0"/>
        <v>15574.472479722968</v>
      </c>
      <c r="F31">
        <f t="shared" si="1"/>
        <v>15574.5</v>
      </c>
      <c r="G31">
        <f t="shared" si="2"/>
        <v>-1.2251399872184265E-2</v>
      </c>
      <c r="K31">
        <f>+G31</f>
        <v>-1.2251399872184265E-2</v>
      </c>
      <c r="O31">
        <f t="shared" ca="1" si="3"/>
        <v>-9.902412477188198E-3</v>
      </c>
      <c r="Q31" s="2">
        <f t="shared" si="4"/>
        <v>44642.578050000127</v>
      </c>
      <c r="W31" s="55" t="s">
        <v>56</v>
      </c>
    </row>
    <row r="32" spans="1:23" x14ac:dyDescent="0.2">
      <c r="A32" s="22" t="s">
        <v>55</v>
      </c>
      <c r="B32" s="23" t="s">
        <v>48</v>
      </c>
      <c r="C32" s="26">
        <v>59688.011830000207</v>
      </c>
      <c r="D32" s="27">
        <v>1.8E-3</v>
      </c>
      <c r="E32">
        <f t="shared" si="0"/>
        <v>15634.973736301426</v>
      </c>
      <c r="F32">
        <f t="shared" si="1"/>
        <v>15635</v>
      </c>
      <c r="G32">
        <f t="shared" si="2"/>
        <v>-1.1691999796312302E-2</v>
      </c>
      <c r="K32">
        <f>+G32</f>
        <v>-1.1691999796312302E-2</v>
      </c>
      <c r="O32">
        <f t="shared" ca="1" si="3"/>
        <v>-9.9503871622088902E-3</v>
      </c>
      <c r="Q32" s="2">
        <f t="shared" si="4"/>
        <v>44669.511830000207</v>
      </c>
      <c r="W32" s="55" t="s">
        <v>56</v>
      </c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X32">
    <sortCondition ref="C21:C32"/>
  </sortState>
  <phoneticPr fontId="7" type="noConversion"/>
  <hyperlinks>
    <hyperlink ref="H62266" r:id="rId1" display="http://vsolj.cetus-net.org/bulletin.html" xr:uid="{00000000-0004-0000-0000-000000000000}"/>
    <hyperlink ref="H62259" r:id="rId2" display="https://www.aavso.org/ejaavso" xr:uid="{00000000-0004-0000-0000-000001000000}"/>
    <hyperlink ref="I62266" r:id="rId3" display="http://vsolj.cetus-net.org/bulletin.html" xr:uid="{00000000-0004-0000-0000-000002000000}"/>
    <hyperlink ref="AQ55909" r:id="rId4" display="http://cdsbib.u-strasbg.fr/cgi-bin/cdsbib?1990RMxAA..21..381G" xr:uid="{00000000-0004-0000-0000-000003000000}"/>
    <hyperlink ref="H62263" r:id="rId5" display="https://www.aavso.org/ejaavso" xr:uid="{00000000-0004-0000-0000-000004000000}"/>
    <hyperlink ref="AP3273" r:id="rId6" display="http://cdsbib.u-strasbg.fr/cgi-bin/cdsbib?1990RMxAA..21..381G" xr:uid="{00000000-0004-0000-0000-000005000000}"/>
    <hyperlink ref="AP3276" r:id="rId7" display="http://cdsbib.u-strasbg.fr/cgi-bin/cdsbib?1990RMxAA..21..381G" xr:uid="{00000000-0004-0000-0000-000006000000}"/>
    <hyperlink ref="AP3274" r:id="rId8" display="http://cdsbib.u-strasbg.fr/cgi-bin/cdsbib?1990RMxAA..21..381G" xr:uid="{00000000-0004-0000-0000-000007000000}"/>
    <hyperlink ref="AP3258" r:id="rId9" display="http://cdsbib.u-strasbg.fr/cgi-bin/cdsbib?1990RMxAA..21..381G" xr:uid="{00000000-0004-0000-0000-000008000000}"/>
    <hyperlink ref="AQ3487" r:id="rId10" display="http://cdsbib.u-strasbg.fr/cgi-bin/cdsbib?1990RMxAA..21..381G" xr:uid="{00000000-0004-0000-0000-000009000000}"/>
    <hyperlink ref="AQ3491" r:id="rId11" display="http://cdsbib.u-strasbg.fr/cgi-bin/cdsbib?1990RMxAA..21..381G" xr:uid="{00000000-0004-0000-0000-00000A000000}"/>
    <hyperlink ref="AQ63179" r:id="rId12" display="http://cdsbib.u-strasbg.fr/cgi-bin/cdsbib?1990RMxAA..21..381G" xr:uid="{00000000-0004-0000-0000-00000B000000}"/>
    <hyperlink ref="I379" r:id="rId13" display="http://vsolj.cetus-net.org/bulletin.html" xr:uid="{00000000-0004-0000-0000-00000C000000}"/>
    <hyperlink ref="H379" r:id="rId14" display="http://vsolj.cetus-net.org/bulletin.html" xr:uid="{00000000-0004-0000-0000-00000D000000}"/>
    <hyperlink ref="AQ63840" r:id="rId15" display="http://cdsbib.u-strasbg.fr/cgi-bin/cdsbib?1990RMxAA..21..381G" xr:uid="{00000000-0004-0000-0000-00000E000000}"/>
    <hyperlink ref="AQ63839" r:id="rId16" display="http://cdsbib.u-strasbg.fr/cgi-bin/cdsbib?1990RMxAA..21..381G" xr:uid="{00000000-0004-0000-0000-00000F000000}"/>
    <hyperlink ref="AP1549" r:id="rId17" display="http://cdsbib.u-strasbg.fr/cgi-bin/cdsbib?1990RMxAA..21..381G" xr:uid="{00000000-0004-0000-0000-000010000000}"/>
    <hyperlink ref="AP1567" r:id="rId18" display="http://cdsbib.u-strasbg.fr/cgi-bin/cdsbib?1990RMxAA..21..381G" xr:uid="{00000000-0004-0000-0000-000011000000}"/>
    <hyperlink ref="AP1568" r:id="rId19" display="http://cdsbib.u-strasbg.fr/cgi-bin/cdsbib?1990RMxAA..21..381G" xr:uid="{00000000-0004-0000-0000-000012000000}"/>
    <hyperlink ref="AP156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2024-07-29T05:17:13Z</dcterms:modified>
</cp:coreProperties>
</file>