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8D9898C-6AD8-4E52-9BB0-51C60E238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C7" i="1"/>
  <c r="B2" i="1"/>
  <c r="A1" i="1"/>
  <c r="C9" i="1"/>
  <c r="D9" i="1"/>
  <c r="F14" i="1"/>
  <c r="F15" i="1" s="1"/>
  <c r="C17" i="1"/>
  <c r="Q21" i="1"/>
  <c r="G22" i="1"/>
  <c r="K22" i="1"/>
  <c r="E21" i="1"/>
  <c r="F21" i="1"/>
  <c r="G21" i="1"/>
  <c r="I21" i="1"/>
  <c r="C12" i="1"/>
  <c r="C11" i="1"/>
  <c r="O21" i="1" l="1"/>
  <c r="C15" i="1"/>
  <c r="O22" i="1"/>
  <c r="C16" i="1"/>
  <c r="D18" i="1" s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<sst xmlns="http://schemas.openxmlformats.org/spreadsheetml/2006/main" count="56" uniqueCount="53">
  <si>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</si>
  <si>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</si>
  <si>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</si>
  <si>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</si>
  <si>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</si>
  <si>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</si>
  <si>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</si>
  <si>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</si>
  <si>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</si>
  <si>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</si>
  <si>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</si>
  <si>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</si>
  <si>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</si>
  <si>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</si>
  <si>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</si>
  <si>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</si>
  <si>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</si>
  <si>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</si>
  <si>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</si>
  <si>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</si>
  <si>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</si>
  <si>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</si>
  <si>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</si>
  <si>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</si>
  <si>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</si>
  <si>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</si>
  <si>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</si>
  <si>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</si>
  <si>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</si>
  <si>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</si>
  <si>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</si>
  <si>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</si>
  <si>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</si>
  <si>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</si>
  <si>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</si>
  <si>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</si>
  <si>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</si>
  <si>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</si>
  <si>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</si>
  <si>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</si>
  <si>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V0447 Vel</t>
  </si>
  <si>
    <t>G7672-2238</t>
  </si>
  <si>
    <t>EB</t>
  </si>
  <si>
    <t>pr_0</t>
  </si>
  <si>
    <t>~</t>
  </si>
  <si>
    <t>GCVS</t>
  </si>
  <si>
    <t>I</t>
  </si>
  <si>
    <t>OEJV 0179</t>
  </si>
  <si>
    <t xml:space="preserve">Mag </t>
  </si>
  <si>
    <t>11.73-12.24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</si>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</sst>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0" xfId="0" applyFont="1" applyFill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22" fontId="8" fillId="0" borderId="15" xfId="0" applyNumberFormat="1" applyFont="1" applyBorder="1" applyAlignment="1">
      <alignment horizontal="right" vertical="center"/>
    </xf>
    <xf numFmtId="22" fontId="33" fillId="0" borderId="16" xfId="0" applyNumberFormat="1" applyFont="1" applyBorder="1" applyAlignment="1"/>
    <xf numFmtId="0" fontId="10" fillId="0" borderId="17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Vel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5-408C-B161-8E6E90EF12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5-408C-B161-8E6E90EF12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5-408C-B161-8E6E90EF12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1.5340000027208589E-3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5-408C-B161-8E6E90EF12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5-408C-B161-8E6E90EF12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5-408C-B161-8E6E90EF12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5-408C-B161-8E6E90EF12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1.5340000027208589E-3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5-408C-B161-8E6E90EF12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A5-408C-B161-8E6E90EF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031272"/>
        <c:axId val="1"/>
      </c:scatterChart>
      <c:valAx>
        <c:axId val="63203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031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72C81E-6CE4-6802-717A-3952D1273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V0447 Vel / GSC 7672-2238</v>
      </c>
      <c r="F1" s="33" t="s">
        <v>40</v>
      </c>
      <c r="G1" s="28">
        <v>2009</v>
      </c>
      <c r="H1" s="34"/>
      <c r="I1" s="35" t="s">
        <v>41</v>
      </c>
      <c r="J1" s="36" t="s">
        <v>40</v>
      </c>
      <c r="K1" s="37">
        <v>8.1418630000000007</v>
      </c>
      <c r="L1" s="30">
        <v>-44.363570000000003</v>
      </c>
      <c r="M1" s="31">
        <v>52997.792000000001</v>
      </c>
      <c r="N1" s="31">
        <v>0.97201300000000002</v>
      </c>
      <c r="O1" s="29" t="s">
        <v>42</v>
      </c>
      <c r="P1" s="30">
        <v>11.73</v>
      </c>
      <c r="Q1" s="30">
        <v>12.24</v>
      </c>
      <c r="R1" s="38" t="s">
        <v>43</v>
      </c>
      <c r="S1" s="39" t="s">
        <v>44</v>
      </c>
    </row>
    <row r="2" spans="1:19" x14ac:dyDescent="0.2">
      <c r="A2" t="s">
        <v>23</v>
      </c>
      <c r="B2" t="str">
        <f>O1</f>
        <v>EB</v>
      </c>
      <c r="C2" s="27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4">
        <v>52997.792000000001</v>
      </c>
      <c r="D4" s="25">
        <v>0.97201300000000002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3">
        <f>M1</f>
        <v>52997.792000000001</v>
      </c>
      <c r="D7" s="26" t="s">
        <v>52</v>
      </c>
    </row>
    <row r="8" spans="1:19" x14ac:dyDescent="0.2">
      <c r="A8" t="s">
        <v>3</v>
      </c>
      <c r="C8" s="43">
        <f>N1</f>
        <v>0.97201300000000002</v>
      </c>
      <c r="D8" s="26" t="s">
        <v>52</v>
      </c>
    </row>
    <row r="9" spans="1:19" x14ac:dyDescent="0.2">
      <c r="A9" s="22" t="s">
        <v>31</v>
      </c>
      <c r="B9" s="32">
        <v>21</v>
      </c>
      <c r="C9" s="20" t="str">
        <f>"F"&amp;B9</f>
        <v>F21</v>
      </c>
      <c r="D9" s="21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19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19">
        <f ca="1">SLOPE(INDIRECT($D$9):G992,INDIRECT($C$9):F992)</f>
        <v>3.7671905764264709E-7</v>
      </c>
      <c r="D12" s="3"/>
      <c r="E12" s="44" t="s">
        <v>48</v>
      </c>
      <c r="F12" s="45" t="s">
        <v>49</v>
      </c>
    </row>
    <row r="13" spans="1:19" x14ac:dyDescent="0.2">
      <c r="A13" s="10" t="s">
        <v>18</v>
      </c>
      <c r="B13" s="10"/>
      <c r="C13" s="3" t="s">
        <v>13</v>
      </c>
      <c r="E13" s="46" t="s">
        <v>33</v>
      </c>
      <c r="F13" s="47">
        <v>1</v>
      </c>
    </row>
    <row r="14" spans="1:19" x14ac:dyDescent="0.2">
      <c r="A14" s="10"/>
      <c r="B14" s="10"/>
      <c r="C14" s="10"/>
      <c r="E14" s="46" t="s">
        <v>30</v>
      </c>
      <c r="F14" s="48">
        <f ca="1">NOW()+15018.5+$C$5/24</f>
        <v>60520.836800925921</v>
      </c>
    </row>
    <row r="15" spans="1:19" x14ac:dyDescent="0.2">
      <c r="A15" s="12" t="s">
        <v>17</v>
      </c>
      <c r="B15" s="10"/>
      <c r="C15" s="13">
        <f ca="1">(C7+C11)+(C8+C12)*INT(MAX(F21:F3533))</f>
        <v>56955.830470000001</v>
      </c>
      <c r="E15" s="46" t="s">
        <v>34</v>
      </c>
      <c r="F15" s="48">
        <f ca="1">ROUND(2*(F14-$C$7)/$C$8,0)/2+F13</f>
        <v>7740.5</v>
      </c>
    </row>
    <row r="16" spans="1:19" x14ac:dyDescent="0.2">
      <c r="A16" s="15" t="s">
        <v>4</v>
      </c>
      <c r="B16" s="10"/>
      <c r="C16" s="16">
        <f ca="1">+C8+C12</f>
        <v>0.97201337671905763</v>
      </c>
      <c r="E16" s="46" t="s">
        <v>35</v>
      </c>
      <c r="F16" s="49">
        <f ca="1">ROUND(2*(F14-$C$15)/$C$16,0)/2+F13</f>
        <v>3668.5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46" t="s">
        <v>50</v>
      </c>
      <c r="F17" s="50">
        <f ca="1">+$C$15+$C$16*$F$16-15018.5-$C$5/24</f>
        <v>45503.5573758272</v>
      </c>
    </row>
    <row r="18" spans="1:21" ht="14.25" thickTop="1" thickBot="1" x14ac:dyDescent="0.25">
      <c r="A18" s="15" t="s">
        <v>5</v>
      </c>
      <c r="B18" s="10"/>
      <c r="C18" s="17">
        <f ca="1">+C15</f>
        <v>56955.830470000001</v>
      </c>
      <c r="D18" s="18">
        <f ca="1">+C16</f>
        <v>0.97201337671905763</v>
      </c>
      <c r="E18" s="52" t="s">
        <v>51</v>
      </c>
      <c r="F18" s="51">
        <f ca="1">+($C$15+$C$16*$F$16)-($C$16/2)-15018.5-$C$5/24</f>
        <v>45503.071369138837</v>
      </c>
    </row>
    <row r="19" spans="1:21" ht="13.5" thickTop="1" x14ac:dyDescent="0.2"/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t="s">
        <v>45</v>
      </c>
      <c r="C21" s="8">
        <v>52997.792000000001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37979.292000000001</v>
      </c>
    </row>
    <row r="22" spans="1:21" x14ac:dyDescent="0.2">
      <c r="A22" s="40" t="s">
        <v>47</v>
      </c>
      <c r="B22" s="41" t="s">
        <v>46</v>
      </c>
      <c r="C22" s="42">
        <v>56955.830470000001</v>
      </c>
      <c r="D22" s="42">
        <v>1E-4</v>
      </c>
      <c r="E22">
        <f>+(C22-C$7)/C$8</f>
        <v>4072.0015781681927</v>
      </c>
      <c r="F22">
        <f>ROUND(2*E22,0)/2</f>
        <v>4072</v>
      </c>
      <c r="G22">
        <f>+C22-(C$7+F22*C$8)</f>
        <v>1.5340000027208589E-3</v>
      </c>
      <c r="K22">
        <f>+G22</f>
        <v>1.5340000027208589E-3</v>
      </c>
      <c r="O22">
        <f ca="1">+C$11+C$12*$F22</f>
        <v>1.5340000027208589E-3</v>
      </c>
      <c r="Q22" s="2">
        <f>+C22-15018.5</f>
        <v>41937.330470000001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2024-07-29T08:04:59Z</dcterms:modified>
</cp:coreProperties>
</file>