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00D1621-A588-46C9-964C-85812EF3BF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3" r:id="rId2"/>
    <sheet name="Q_fit" sheetId="2" r:id="rId3"/>
    <sheet name="Sheet1" sheetId="4" r:id="rId4"/>
    <sheet name="Sheet2" sheetId="5" r:id="rId5"/>
  </sheets>
  <definedNames>
    <definedName name="solver_adj" localSheetId="0">'Active 1'!$E$11:$E$13</definedName>
    <definedName name="solver_adj" localSheetId="1">'Active 2'!$E$11:$E$13</definedName>
    <definedName name="solver_cvg" localSheetId="0">0.0001</definedName>
    <definedName name="solver_cvg" localSheetId="1">0.0001</definedName>
    <definedName name="solver_drv" localSheetId="0">1</definedName>
    <definedName name="solver_drv" localSheetId="1">1</definedName>
    <definedName name="solver_est" localSheetId="0">1</definedName>
    <definedName name="solver_est" localSheetId="1">1</definedName>
    <definedName name="solver_itr" localSheetId="0">100</definedName>
    <definedName name="solver_itr" localSheetId="1">100</definedName>
    <definedName name="solver_lin" localSheetId="0">2</definedName>
    <definedName name="solver_lin" localSheetId="1">2</definedName>
    <definedName name="solver_neg" localSheetId="0">2</definedName>
    <definedName name="solver_neg" localSheetId="1">2</definedName>
    <definedName name="solver_num" localSheetId="0">0</definedName>
    <definedName name="solver_num" localSheetId="1">0</definedName>
    <definedName name="solver_nwt" localSheetId="0">1</definedName>
    <definedName name="solver_nwt" localSheetId="1">1</definedName>
    <definedName name="solver_opt" localSheetId="0">'Active 1'!$E$14</definedName>
    <definedName name="solver_opt" localSheetId="1">'Active 2'!$E$14</definedName>
    <definedName name="solver_pre" localSheetId="0">0.000001</definedName>
    <definedName name="solver_pre" localSheetId="1">0.000001</definedName>
    <definedName name="solver_scl" localSheetId="0">2</definedName>
    <definedName name="solver_scl" localSheetId="1">2</definedName>
    <definedName name="solver_sho" localSheetId="0">2</definedName>
    <definedName name="solver_sho" localSheetId="1">2</definedName>
    <definedName name="solver_tim" localSheetId="0">100</definedName>
    <definedName name="solver_tim" localSheetId="1">100</definedName>
    <definedName name="solver_tol" localSheetId="0">0.05</definedName>
    <definedName name="solver_tol" localSheetId="1">0.05</definedName>
    <definedName name="solver_typ" localSheetId="0">2</definedName>
    <definedName name="solver_typ" localSheetId="1">2</definedName>
    <definedName name="solver_val" localSheetId="0">0</definedName>
    <definedName name="solver_val" localSheetId="1">0</definedName>
  </definedNames>
  <calcPr calcId="181029"/>
</workbook>
</file>

<file path=xl/calcChain.xml><?xml version="1.0" encoding="utf-8"?>
<calcChain xmlns="http://schemas.openxmlformats.org/spreadsheetml/2006/main">
  <c r="E252" i="3" l="1"/>
  <c r="F252" i="3" s="1"/>
  <c r="Q252" i="3"/>
  <c r="E253" i="3"/>
  <c r="F253" i="3"/>
  <c r="G253" i="3" s="1"/>
  <c r="K253" i="3" s="1"/>
  <c r="P253" i="3"/>
  <c r="R253" i="3" s="1"/>
  <c r="U253" i="3" s="1"/>
  <c r="Q253" i="3"/>
  <c r="E252" i="1"/>
  <c r="F252" i="1" s="1"/>
  <c r="Q252" i="1"/>
  <c r="E253" i="1"/>
  <c r="F253" i="1" s="1"/>
  <c r="Q253" i="1"/>
  <c r="F4" i="1"/>
  <c r="F5" i="1" s="1"/>
  <c r="X20" i="3"/>
  <c r="X19" i="3"/>
  <c r="V20" i="1"/>
  <c r="V21" i="1" s="1"/>
  <c r="V19" i="1"/>
  <c r="E251" i="3"/>
  <c r="F251" i="3" s="1"/>
  <c r="Q251" i="3"/>
  <c r="E251" i="1"/>
  <c r="F251" i="1" s="1"/>
  <c r="Q251" i="1"/>
  <c r="Q248" i="1"/>
  <c r="Q249" i="1"/>
  <c r="E250" i="1"/>
  <c r="F250" i="1" s="1"/>
  <c r="Q250" i="1"/>
  <c r="E248" i="3"/>
  <c r="F248" i="3" s="1"/>
  <c r="Q248" i="3"/>
  <c r="E249" i="3"/>
  <c r="F249" i="3" s="1"/>
  <c r="Q249" i="3"/>
  <c r="E250" i="3"/>
  <c r="F250" i="3"/>
  <c r="Q250" i="3"/>
  <c r="E244" i="1"/>
  <c r="F244" i="1" s="1"/>
  <c r="Q244" i="1"/>
  <c r="E244" i="3"/>
  <c r="F244" i="3" s="1"/>
  <c r="Q244" i="3"/>
  <c r="E247" i="3"/>
  <c r="F247" i="3" s="1"/>
  <c r="Q247" i="3"/>
  <c r="E247" i="1"/>
  <c r="F247" i="1" s="1"/>
  <c r="Q247" i="1"/>
  <c r="E245" i="3"/>
  <c r="F245" i="3" s="1"/>
  <c r="Q245" i="3"/>
  <c r="E246" i="3"/>
  <c r="F246" i="3" s="1"/>
  <c r="Q246" i="3"/>
  <c r="Q245" i="1"/>
  <c r="Q246" i="1"/>
  <c r="E203" i="3"/>
  <c r="F203" i="3"/>
  <c r="Q203" i="3"/>
  <c r="E204" i="3"/>
  <c r="F204" i="3" s="1"/>
  <c r="G204" i="3" s="1"/>
  <c r="K204" i="3" s="1"/>
  <c r="Q204" i="3"/>
  <c r="E205" i="3"/>
  <c r="F205" i="3" s="1"/>
  <c r="G205" i="3" s="1"/>
  <c r="K205" i="3" s="1"/>
  <c r="Q205" i="3"/>
  <c r="E206" i="3"/>
  <c r="F206" i="3" s="1"/>
  <c r="G206" i="3" s="1"/>
  <c r="K206" i="3" s="1"/>
  <c r="Q206" i="3"/>
  <c r="E207" i="3"/>
  <c r="F207" i="3"/>
  <c r="G207" i="3" s="1"/>
  <c r="K207" i="3" s="1"/>
  <c r="Q207" i="3"/>
  <c r="E208" i="3"/>
  <c r="F208" i="3" s="1"/>
  <c r="G208" i="3" s="1"/>
  <c r="K208" i="3" s="1"/>
  <c r="Q208" i="3"/>
  <c r="E209" i="3"/>
  <c r="F209" i="3" s="1"/>
  <c r="G209" i="3" s="1"/>
  <c r="K209" i="3" s="1"/>
  <c r="Q209" i="3"/>
  <c r="E210" i="3"/>
  <c r="F210" i="3" s="1"/>
  <c r="G210" i="3" s="1"/>
  <c r="K210" i="3" s="1"/>
  <c r="Q210" i="3"/>
  <c r="E211" i="3"/>
  <c r="F211" i="3"/>
  <c r="G211" i="3" s="1"/>
  <c r="K211" i="3" s="1"/>
  <c r="Q211" i="3"/>
  <c r="E212" i="3"/>
  <c r="F212" i="3" s="1"/>
  <c r="Q212" i="3"/>
  <c r="E213" i="3"/>
  <c r="F213" i="3" s="1"/>
  <c r="G213" i="3" s="1"/>
  <c r="K213" i="3" s="1"/>
  <c r="Q213" i="3"/>
  <c r="E214" i="3"/>
  <c r="F214" i="3" s="1"/>
  <c r="Q214" i="3"/>
  <c r="E215" i="3"/>
  <c r="F215" i="3"/>
  <c r="G215" i="3" s="1"/>
  <c r="K215" i="3" s="1"/>
  <c r="Q215" i="3"/>
  <c r="E216" i="3"/>
  <c r="F216" i="3" s="1"/>
  <c r="Q216" i="3"/>
  <c r="E217" i="3"/>
  <c r="F217" i="3" s="1"/>
  <c r="G217" i="3" s="1"/>
  <c r="K217" i="3" s="1"/>
  <c r="Q217" i="3"/>
  <c r="E218" i="3"/>
  <c r="F218" i="3" s="1"/>
  <c r="Q218" i="3"/>
  <c r="E220" i="3"/>
  <c r="F220" i="3" s="1"/>
  <c r="Q220" i="3"/>
  <c r="E221" i="3"/>
  <c r="F221" i="3" s="1"/>
  <c r="Q221" i="3"/>
  <c r="E222" i="3"/>
  <c r="F222" i="3"/>
  <c r="G222" i="3" s="1"/>
  <c r="K222" i="3" s="1"/>
  <c r="Q222" i="3"/>
  <c r="E223" i="3"/>
  <c r="F223" i="3" s="1"/>
  <c r="Q223" i="3"/>
  <c r="E224" i="3"/>
  <c r="F224" i="3"/>
  <c r="G224" i="3" s="1"/>
  <c r="K224" i="3" s="1"/>
  <c r="Q224" i="3"/>
  <c r="E226" i="3"/>
  <c r="F226" i="3" s="1"/>
  <c r="G226" i="3" s="1"/>
  <c r="K226" i="3" s="1"/>
  <c r="Q226" i="3"/>
  <c r="E230" i="3"/>
  <c r="F230" i="3" s="1"/>
  <c r="G230" i="3" s="1"/>
  <c r="K230" i="3" s="1"/>
  <c r="Q230" i="3"/>
  <c r="E219" i="3"/>
  <c r="F219" i="3"/>
  <c r="Q219" i="3"/>
  <c r="E225" i="3"/>
  <c r="F225" i="3" s="1"/>
  <c r="Q225" i="3"/>
  <c r="E227" i="3"/>
  <c r="F227" i="3" s="1"/>
  <c r="Q227" i="3"/>
  <c r="E228" i="3"/>
  <c r="F228" i="3" s="1"/>
  <c r="G228" i="3" s="1"/>
  <c r="K228" i="3" s="1"/>
  <c r="Q228" i="3"/>
  <c r="E229" i="3"/>
  <c r="F229" i="3" s="1"/>
  <c r="Q229" i="3"/>
  <c r="E231" i="3"/>
  <c r="F231" i="3"/>
  <c r="G231" i="3"/>
  <c r="K231" i="3" s="1"/>
  <c r="Q231" i="3"/>
  <c r="E232" i="3"/>
  <c r="F232" i="3" s="1"/>
  <c r="G232" i="3" s="1"/>
  <c r="K232" i="3" s="1"/>
  <c r="Q232" i="3"/>
  <c r="E233" i="3"/>
  <c r="F233" i="3" s="1"/>
  <c r="G233" i="3" s="1"/>
  <c r="K233" i="3" s="1"/>
  <c r="Q233" i="3"/>
  <c r="E234" i="3"/>
  <c r="F234" i="3"/>
  <c r="Q234" i="3"/>
  <c r="E235" i="3"/>
  <c r="F235" i="3" s="1"/>
  <c r="G235" i="3" s="1"/>
  <c r="Q235" i="3"/>
  <c r="E236" i="3"/>
  <c r="F236" i="3"/>
  <c r="Q236" i="3"/>
  <c r="E237" i="3"/>
  <c r="F237" i="3"/>
  <c r="G237" i="3" s="1"/>
  <c r="K237" i="3" s="1"/>
  <c r="Q237" i="3"/>
  <c r="E238" i="3"/>
  <c r="F238" i="3"/>
  <c r="Q238" i="3"/>
  <c r="E239" i="3"/>
  <c r="F239" i="3" s="1"/>
  <c r="G239" i="3" s="1"/>
  <c r="K239" i="3" s="1"/>
  <c r="Q239" i="3"/>
  <c r="E240" i="3"/>
  <c r="F240" i="3"/>
  <c r="G240" i="3" s="1"/>
  <c r="K240" i="3" s="1"/>
  <c r="Q240" i="3"/>
  <c r="E241" i="3"/>
  <c r="F241" i="3" s="1"/>
  <c r="Q241" i="3"/>
  <c r="E242" i="3"/>
  <c r="F242" i="3"/>
  <c r="G242" i="3" s="1"/>
  <c r="K242" i="3" s="1"/>
  <c r="Q242" i="3"/>
  <c r="E243" i="3"/>
  <c r="F243" i="3" s="1"/>
  <c r="G243" i="3" s="1"/>
  <c r="K243" i="3" s="1"/>
  <c r="Q243" i="3"/>
  <c r="Q240" i="1"/>
  <c r="Q241" i="1"/>
  <c r="Q242" i="1"/>
  <c r="Q243" i="1"/>
  <c r="C7" i="1"/>
  <c r="E248" i="1" s="1"/>
  <c r="F248" i="1" s="1"/>
  <c r="C8" i="1"/>
  <c r="D9" i="1"/>
  <c r="E9" i="1"/>
  <c r="D11" i="1"/>
  <c r="D12" i="1"/>
  <c r="D13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T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E56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E83" i="1"/>
  <c r="Q83" i="1"/>
  <c r="Q84" i="1"/>
  <c r="E85" i="1"/>
  <c r="Q85" i="1"/>
  <c r="Q86" i="1"/>
  <c r="Q87" i="1"/>
  <c r="E88" i="1"/>
  <c r="Q88" i="1"/>
  <c r="Q89" i="1"/>
  <c r="Q90" i="1"/>
  <c r="Q91" i="1"/>
  <c r="Q92" i="1"/>
  <c r="Q93" i="1"/>
  <c r="Q94" i="1"/>
  <c r="Q95" i="1"/>
  <c r="Q96" i="1"/>
  <c r="Q97" i="1"/>
  <c r="Q98" i="1"/>
  <c r="E99" i="1"/>
  <c r="Q99" i="1"/>
  <c r="Q100" i="1"/>
  <c r="Q101" i="1"/>
  <c r="Q102" i="1"/>
  <c r="Q103" i="1"/>
  <c r="Q104" i="1"/>
  <c r="Q105" i="1"/>
  <c r="Q106" i="1"/>
  <c r="Q107" i="1"/>
  <c r="Q108" i="1"/>
  <c r="E109" i="1"/>
  <c r="Q109" i="1"/>
  <c r="T109" i="1"/>
  <c r="Q110" i="1"/>
  <c r="Q111" i="1"/>
  <c r="Q112" i="1"/>
  <c r="Q113" i="1"/>
  <c r="Q114" i="1"/>
  <c r="Q115" i="1"/>
  <c r="Q116" i="1"/>
  <c r="Q117" i="1"/>
  <c r="Q118" i="1"/>
  <c r="E119" i="1"/>
  <c r="E99" i="5" s="1"/>
  <c r="Q119" i="1"/>
  <c r="Q120" i="1"/>
  <c r="E121" i="1"/>
  <c r="Q121" i="1"/>
  <c r="Q122" i="1"/>
  <c r="Q123" i="1"/>
  <c r="Q124" i="1"/>
  <c r="Q125" i="1"/>
  <c r="E126" i="1"/>
  <c r="Q126" i="1"/>
  <c r="Q127" i="1"/>
  <c r="Q128" i="1"/>
  <c r="Q129" i="1"/>
  <c r="Q130" i="1"/>
  <c r="Q131" i="1"/>
  <c r="Q132" i="1"/>
  <c r="Q133" i="1"/>
  <c r="Q134" i="1"/>
  <c r="Q135" i="1"/>
  <c r="Q136" i="1"/>
  <c r="E137" i="1"/>
  <c r="F137" i="1" s="1"/>
  <c r="G137" i="1" s="1"/>
  <c r="K137" i="1" s="1"/>
  <c r="Q137" i="1"/>
  <c r="Q138" i="1"/>
  <c r="Q139" i="1"/>
  <c r="Q140" i="1"/>
  <c r="Q141" i="1"/>
  <c r="E142" i="1"/>
  <c r="F142" i="1" s="1"/>
  <c r="Q142" i="1"/>
  <c r="Q143" i="1"/>
  <c r="E144" i="1"/>
  <c r="F144" i="1" s="1"/>
  <c r="G144" i="1" s="1"/>
  <c r="K144" i="1" s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E174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E195" i="1"/>
  <c r="F195" i="1" s="1"/>
  <c r="G195" i="1" s="1"/>
  <c r="K195" i="1" s="1"/>
  <c r="Q195" i="1"/>
  <c r="Q196" i="1"/>
  <c r="Q197" i="1"/>
  <c r="Q198" i="1"/>
  <c r="Q199" i="1"/>
  <c r="Q200" i="1"/>
  <c r="Q201" i="1"/>
  <c r="Q202" i="1"/>
  <c r="E203" i="1"/>
  <c r="F203" i="1" s="1"/>
  <c r="Q203" i="1"/>
  <c r="Q204" i="1"/>
  <c r="Q205" i="1"/>
  <c r="Q206" i="1"/>
  <c r="Q207" i="1"/>
  <c r="Q208" i="1"/>
  <c r="Q209" i="1"/>
  <c r="Q210" i="1"/>
  <c r="Q211" i="1"/>
  <c r="E212" i="1"/>
  <c r="F212" i="1" s="1"/>
  <c r="G212" i="1" s="1"/>
  <c r="K212" i="1" s="1"/>
  <c r="Q212" i="1"/>
  <c r="Q213" i="1"/>
  <c r="Q214" i="1"/>
  <c r="Q215" i="1"/>
  <c r="Q216" i="1"/>
  <c r="E217" i="1"/>
  <c r="F217" i="1" s="1"/>
  <c r="G217" i="1" s="1"/>
  <c r="K217" i="1" s="1"/>
  <c r="Q217" i="1"/>
  <c r="Q218" i="1"/>
  <c r="Q220" i="1"/>
  <c r="Q221" i="1"/>
  <c r="Q222" i="1"/>
  <c r="Q223" i="1"/>
  <c r="E224" i="1"/>
  <c r="F224" i="1" s="1"/>
  <c r="Q224" i="1"/>
  <c r="Q226" i="1"/>
  <c r="Q230" i="1"/>
  <c r="Q219" i="1"/>
  <c r="Q225" i="1"/>
  <c r="E227" i="1"/>
  <c r="F227" i="1" s="1"/>
  <c r="Q227" i="1"/>
  <c r="Q228" i="1"/>
  <c r="Q229" i="1"/>
  <c r="Q231" i="1"/>
  <c r="E232" i="1"/>
  <c r="F232" i="1" s="1"/>
  <c r="G232" i="1" s="1"/>
  <c r="K232" i="1" s="1"/>
  <c r="Q232" i="1"/>
  <c r="Q233" i="1"/>
  <c r="Q234" i="1"/>
  <c r="Q235" i="1"/>
  <c r="Q236" i="1"/>
  <c r="Q237" i="1"/>
  <c r="Q238" i="1"/>
  <c r="Q239" i="1"/>
  <c r="D9" i="3"/>
  <c r="E9" i="3"/>
  <c r="D11" i="3"/>
  <c r="P141" i="3" s="1"/>
  <c r="D12" i="3"/>
  <c r="D13" i="3"/>
  <c r="D14" i="3"/>
  <c r="F16" i="3"/>
  <c r="F17" i="3" s="1"/>
  <c r="C17" i="3"/>
  <c r="E21" i="3"/>
  <c r="F21" i="3" s="1"/>
  <c r="G21" i="3" s="1"/>
  <c r="H21" i="3" s="1"/>
  <c r="Q21" i="3"/>
  <c r="E22" i="3"/>
  <c r="F22" i="3" s="1"/>
  <c r="G22" i="3" s="1"/>
  <c r="H22" i="3" s="1"/>
  <c r="Q22" i="3"/>
  <c r="E23" i="3"/>
  <c r="F23" i="3"/>
  <c r="G23" i="3" s="1"/>
  <c r="H23" i="3" s="1"/>
  <c r="Q23" i="3"/>
  <c r="E24" i="3"/>
  <c r="F24" i="3" s="1"/>
  <c r="G24" i="3" s="1"/>
  <c r="H24" i="3" s="1"/>
  <c r="Q24" i="3"/>
  <c r="E25" i="3"/>
  <c r="F25" i="3"/>
  <c r="G25" i="3" s="1"/>
  <c r="H25" i="3" s="1"/>
  <c r="Q25" i="3"/>
  <c r="E26" i="3"/>
  <c r="F26" i="3" s="1"/>
  <c r="G26" i="3" s="1"/>
  <c r="H26" i="3" s="1"/>
  <c r="Q26" i="3"/>
  <c r="E27" i="3"/>
  <c r="F27" i="3" s="1"/>
  <c r="G27" i="3" s="1"/>
  <c r="H27" i="3" s="1"/>
  <c r="Q27" i="3"/>
  <c r="E28" i="3"/>
  <c r="F28" i="3"/>
  <c r="G28" i="3" s="1"/>
  <c r="H28" i="3" s="1"/>
  <c r="Q28" i="3"/>
  <c r="E29" i="3"/>
  <c r="F29" i="3"/>
  <c r="Q29" i="3"/>
  <c r="E30" i="3"/>
  <c r="F30" i="3" s="1"/>
  <c r="G30" i="3" s="1"/>
  <c r="H30" i="3" s="1"/>
  <c r="Q30" i="3"/>
  <c r="E31" i="3"/>
  <c r="F31" i="3"/>
  <c r="G31" i="3" s="1"/>
  <c r="H31" i="3" s="1"/>
  <c r="Q31" i="3"/>
  <c r="E32" i="3"/>
  <c r="F32" i="3"/>
  <c r="G32" i="3" s="1"/>
  <c r="H32" i="3" s="1"/>
  <c r="Q32" i="3"/>
  <c r="E33" i="3"/>
  <c r="F33" i="3" s="1"/>
  <c r="G33" i="3" s="1"/>
  <c r="H33" i="3" s="1"/>
  <c r="Q33" i="3"/>
  <c r="E34" i="3"/>
  <c r="F34" i="3" s="1"/>
  <c r="G34" i="3" s="1"/>
  <c r="H34" i="3" s="1"/>
  <c r="Q34" i="3"/>
  <c r="E35" i="3"/>
  <c r="F35" i="3"/>
  <c r="G35" i="3" s="1"/>
  <c r="J35" i="3" s="1"/>
  <c r="Q35" i="3"/>
  <c r="E36" i="3"/>
  <c r="F36" i="3" s="1"/>
  <c r="Q36" i="3"/>
  <c r="E37" i="3"/>
  <c r="F37" i="3" s="1"/>
  <c r="S37" i="3" s="1"/>
  <c r="Q37" i="3"/>
  <c r="E38" i="3"/>
  <c r="F38" i="3" s="1"/>
  <c r="G38" i="3" s="1"/>
  <c r="I38" i="3" s="1"/>
  <c r="Q38" i="3"/>
  <c r="E39" i="3"/>
  <c r="F39" i="3"/>
  <c r="Q39" i="3"/>
  <c r="E40" i="3"/>
  <c r="F40" i="3" s="1"/>
  <c r="G40" i="3" s="1"/>
  <c r="I40" i="3" s="1"/>
  <c r="Q40" i="3"/>
  <c r="E41" i="3"/>
  <c r="F41" i="3" s="1"/>
  <c r="G41" i="3" s="1"/>
  <c r="J41" i="3" s="1"/>
  <c r="Q41" i="3"/>
  <c r="E42" i="3"/>
  <c r="F42" i="3"/>
  <c r="G42" i="3" s="1"/>
  <c r="H42" i="3" s="1"/>
  <c r="Q42" i="3"/>
  <c r="E43" i="3"/>
  <c r="F43" i="3" s="1"/>
  <c r="G43" i="3" s="1"/>
  <c r="Q43" i="3"/>
  <c r="E44" i="3"/>
  <c r="F44" i="3" s="1"/>
  <c r="Q44" i="3"/>
  <c r="E45" i="3"/>
  <c r="F45" i="3"/>
  <c r="G45" i="3" s="1"/>
  <c r="I45" i="3" s="1"/>
  <c r="Q45" i="3"/>
  <c r="E46" i="3"/>
  <c r="F46" i="3"/>
  <c r="G46" i="3"/>
  <c r="I46" i="3" s="1"/>
  <c r="Q46" i="3"/>
  <c r="E47" i="3"/>
  <c r="F47" i="3" s="1"/>
  <c r="G47" i="3" s="1"/>
  <c r="I47" i="3" s="1"/>
  <c r="Q47" i="3"/>
  <c r="E48" i="3"/>
  <c r="F48" i="3" s="1"/>
  <c r="G48" i="3" s="1"/>
  <c r="I48" i="3" s="1"/>
  <c r="Q48" i="3"/>
  <c r="E49" i="3"/>
  <c r="F49" i="3"/>
  <c r="P49" i="3" s="1"/>
  <c r="G49" i="3"/>
  <c r="I49" i="3" s="1"/>
  <c r="Q49" i="3"/>
  <c r="E50" i="3"/>
  <c r="F50" i="3" s="1"/>
  <c r="G50" i="3" s="1"/>
  <c r="J50" i="3" s="1"/>
  <c r="Q50" i="3"/>
  <c r="E51" i="3"/>
  <c r="F51" i="3" s="1"/>
  <c r="G51" i="3" s="1"/>
  <c r="J51" i="3" s="1"/>
  <c r="Q51" i="3"/>
  <c r="E52" i="3"/>
  <c r="F52" i="3"/>
  <c r="G52" i="3" s="1"/>
  <c r="J52" i="3" s="1"/>
  <c r="Q52" i="3"/>
  <c r="E53" i="3"/>
  <c r="F53" i="3" s="1"/>
  <c r="G53" i="3" s="1"/>
  <c r="J53" i="3" s="1"/>
  <c r="Q53" i="3"/>
  <c r="E54" i="3"/>
  <c r="F54" i="3"/>
  <c r="G54" i="3" s="1"/>
  <c r="J54" i="3" s="1"/>
  <c r="Q54" i="3"/>
  <c r="E55" i="3"/>
  <c r="F55" i="3"/>
  <c r="G55" i="3" s="1"/>
  <c r="J55" i="3" s="1"/>
  <c r="Q55" i="3"/>
  <c r="E56" i="3"/>
  <c r="F56" i="3"/>
  <c r="Q56" i="3"/>
  <c r="E57" i="3"/>
  <c r="F57" i="3"/>
  <c r="Q57" i="3"/>
  <c r="E58" i="3"/>
  <c r="F58" i="3" s="1"/>
  <c r="G58" i="3" s="1"/>
  <c r="J58" i="3" s="1"/>
  <c r="Q58" i="3"/>
  <c r="E59" i="3"/>
  <c r="F59" i="3" s="1"/>
  <c r="G59" i="3" s="1"/>
  <c r="J59" i="3" s="1"/>
  <c r="Q59" i="3"/>
  <c r="E60" i="3"/>
  <c r="F60" i="3"/>
  <c r="G60" i="3" s="1"/>
  <c r="J60" i="3" s="1"/>
  <c r="Q60" i="3"/>
  <c r="E61" i="3"/>
  <c r="F61" i="3" s="1"/>
  <c r="G61" i="3" s="1"/>
  <c r="J61" i="3" s="1"/>
  <c r="Q61" i="3"/>
  <c r="E62" i="3"/>
  <c r="F62" i="3"/>
  <c r="G62" i="3" s="1"/>
  <c r="J62" i="3" s="1"/>
  <c r="Q62" i="3"/>
  <c r="E63" i="3"/>
  <c r="F63" i="3" s="1"/>
  <c r="G63" i="3" s="1"/>
  <c r="J63" i="3" s="1"/>
  <c r="Q63" i="3"/>
  <c r="E64" i="3"/>
  <c r="F64" i="3" s="1"/>
  <c r="Q64" i="3"/>
  <c r="E65" i="3"/>
  <c r="F65" i="3" s="1"/>
  <c r="Q65" i="3"/>
  <c r="E66" i="3"/>
  <c r="F66" i="3" s="1"/>
  <c r="Q66" i="3"/>
  <c r="E67" i="3"/>
  <c r="F67" i="3" s="1"/>
  <c r="G67" i="3" s="1"/>
  <c r="J67" i="3" s="1"/>
  <c r="Q67" i="3"/>
  <c r="E68" i="3"/>
  <c r="F68" i="3" s="1"/>
  <c r="Q68" i="3"/>
  <c r="E69" i="3"/>
  <c r="F69" i="3"/>
  <c r="P69" i="3" s="1"/>
  <c r="Q69" i="3"/>
  <c r="E70" i="3"/>
  <c r="F70" i="3"/>
  <c r="Q70" i="3"/>
  <c r="E71" i="3"/>
  <c r="F71" i="3" s="1"/>
  <c r="G71" i="3" s="1"/>
  <c r="I71" i="3" s="1"/>
  <c r="Q71" i="3"/>
  <c r="E72" i="3"/>
  <c r="F72" i="3"/>
  <c r="G72" i="3" s="1"/>
  <c r="I72" i="3" s="1"/>
  <c r="Q72" i="3"/>
  <c r="E73" i="3"/>
  <c r="F73" i="3" s="1"/>
  <c r="G73" i="3" s="1"/>
  <c r="I73" i="3" s="1"/>
  <c r="Q73" i="3"/>
  <c r="E74" i="3"/>
  <c r="F74" i="3" s="1"/>
  <c r="G74" i="3" s="1"/>
  <c r="I74" i="3" s="1"/>
  <c r="Q74" i="3"/>
  <c r="E75" i="3"/>
  <c r="F75" i="3" s="1"/>
  <c r="G75" i="3" s="1"/>
  <c r="I75" i="3" s="1"/>
  <c r="Q75" i="3"/>
  <c r="E76" i="3"/>
  <c r="F76" i="3" s="1"/>
  <c r="Q76" i="3"/>
  <c r="E77" i="3"/>
  <c r="F77" i="3" s="1"/>
  <c r="G77" i="3" s="1"/>
  <c r="I77" i="3" s="1"/>
  <c r="Q77" i="3"/>
  <c r="E78" i="3"/>
  <c r="F78" i="3"/>
  <c r="Q78" i="3"/>
  <c r="E79" i="3"/>
  <c r="F79" i="3"/>
  <c r="G79" i="3"/>
  <c r="I79" i="3" s="1"/>
  <c r="Q79" i="3"/>
  <c r="E80" i="3"/>
  <c r="F80" i="3"/>
  <c r="Q80" i="3"/>
  <c r="E81" i="3"/>
  <c r="F81" i="3"/>
  <c r="Q81" i="3"/>
  <c r="E82" i="3"/>
  <c r="F82" i="3"/>
  <c r="Q82" i="3"/>
  <c r="E83" i="3"/>
  <c r="F83" i="3" s="1"/>
  <c r="G83" i="3" s="1"/>
  <c r="I83" i="3" s="1"/>
  <c r="Q83" i="3"/>
  <c r="E84" i="3"/>
  <c r="F84" i="3"/>
  <c r="G84" i="3" s="1"/>
  <c r="I84" i="3" s="1"/>
  <c r="Q84" i="3"/>
  <c r="E85" i="3"/>
  <c r="F85" i="3" s="1"/>
  <c r="Q85" i="3"/>
  <c r="E86" i="3"/>
  <c r="F86" i="3" s="1"/>
  <c r="Q86" i="3"/>
  <c r="E87" i="3"/>
  <c r="F87" i="3"/>
  <c r="Q87" i="3"/>
  <c r="E88" i="3"/>
  <c r="F88" i="3" s="1"/>
  <c r="G88" i="3" s="1"/>
  <c r="I88" i="3" s="1"/>
  <c r="Q88" i="3"/>
  <c r="E89" i="3"/>
  <c r="F89" i="3" s="1"/>
  <c r="Q89" i="3"/>
  <c r="E90" i="3"/>
  <c r="F90" i="3" s="1"/>
  <c r="G90" i="3" s="1"/>
  <c r="I90" i="3" s="1"/>
  <c r="Q90" i="3"/>
  <c r="E91" i="3"/>
  <c r="F91" i="3" s="1"/>
  <c r="Q91" i="3"/>
  <c r="E92" i="3"/>
  <c r="F92" i="3"/>
  <c r="G92" i="3" s="1"/>
  <c r="K92" i="3" s="1"/>
  <c r="Q92" i="3"/>
  <c r="E93" i="3"/>
  <c r="F93" i="3"/>
  <c r="G93" i="3" s="1"/>
  <c r="I93" i="3" s="1"/>
  <c r="Q93" i="3"/>
  <c r="E94" i="3"/>
  <c r="F94" i="3"/>
  <c r="Q94" i="3"/>
  <c r="E95" i="3"/>
  <c r="F95" i="3" s="1"/>
  <c r="G95" i="3" s="1"/>
  <c r="K95" i="3" s="1"/>
  <c r="Q95" i="3"/>
  <c r="E96" i="3"/>
  <c r="F96" i="3"/>
  <c r="G96" i="3" s="1"/>
  <c r="K96" i="3" s="1"/>
  <c r="Q96" i="3"/>
  <c r="E97" i="3"/>
  <c r="F97" i="3" s="1"/>
  <c r="G97" i="3" s="1"/>
  <c r="K97" i="3" s="1"/>
  <c r="Q97" i="3"/>
  <c r="E98" i="3"/>
  <c r="F98" i="3"/>
  <c r="G98" i="3" s="1"/>
  <c r="I98" i="3" s="1"/>
  <c r="Q98" i="3"/>
  <c r="E99" i="3"/>
  <c r="F99" i="3" s="1"/>
  <c r="G99" i="3" s="1"/>
  <c r="K99" i="3" s="1"/>
  <c r="Q99" i="3"/>
  <c r="E100" i="3"/>
  <c r="F100" i="3"/>
  <c r="G100" i="3" s="1"/>
  <c r="I100" i="3" s="1"/>
  <c r="Q100" i="3"/>
  <c r="E101" i="3"/>
  <c r="F101" i="3" s="1"/>
  <c r="G101" i="3" s="1"/>
  <c r="K101" i="3" s="1"/>
  <c r="Q101" i="3"/>
  <c r="E102" i="3"/>
  <c r="F102" i="3"/>
  <c r="Q102" i="3"/>
  <c r="E103" i="3"/>
  <c r="F103" i="3" s="1"/>
  <c r="Q103" i="3"/>
  <c r="E104" i="3"/>
  <c r="F104" i="3" s="1"/>
  <c r="G104" i="3" s="1"/>
  <c r="K104" i="3" s="1"/>
  <c r="Q104" i="3"/>
  <c r="E105" i="3"/>
  <c r="F105" i="3" s="1"/>
  <c r="G105" i="3" s="1"/>
  <c r="K105" i="3" s="1"/>
  <c r="Q105" i="3"/>
  <c r="E106" i="3"/>
  <c r="F106" i="3" s="1"/>
  <c r="G106" i="3" s="1"/>
  <c r="K106" i="3" s="1"/>
  <c r="Q106" i="3"/>
  <c r="E107" i="3"/>
  <c r="F107" i="3"/>
  <c r="G107" i="3" s="1"/>
  <c r="K107" i="3" s="1"/>
  <c r="Q107" i="3"/>
  <c r="E108" i="3"/>
  <c r="F108" i="3" s="1"/>
  <c r="G108" i="3" s="1"/>
  <c r="I108" i="3" s="1"/>
  <c r="Q108" i="3"/>
  <c r="E109" i="3"/>
  <c r="F109" i="3"/>
  <c r="Q109" i="3"/>
  <c r="E110" i="3"/>
  <c r="F110" i="3" s="1"/>
  <c r="Q110" i="3"/>
  <c r="E111" i="3"/>
  <c r="F111" i="3" s="1"/>
  <c r="Q111" i="3"/>
  <c r="E112" i="3"/>
  <c r="F112" i="3" s="1"/>
  <c r="G112" i="3" s="1"/>
  <c r="K112" i="3" s="1"/>
  <c r="Q112" i="3"/>
  <c r="E113" i="3"/>
  <c r="F113" i="3" s="1"/>
  <c r="Q113" i="3"/>
  <c r="E114" i="3"/>
  <c r="F114" i="3"/>
  <c r="G114" i="3" s="1"/>
  <c r="K114" i="3" s="1"/>
  <c r="Q114" i="3"/>
  <c r="E115" i="3"/>
  <c r="F115" i="3" s="1"/>
  <c r="Q115" i="3"/>
  <c r="E116" i="3"/>
  <c r="F116" i="3"/>
  <c r="G116" i="3" s="1"/>
  <c r="J116" i="3" s="1"/>
  <c r="Q116" i="3"/>
  <c r="E117" i="3"/>
  <c r="F117" i="3" s="1"/>
  <c r="G117" i="3" s="1"/>
  <c r="K117" i="3" s="1"/>
  <c r="Q117" i="3"/>
  <c r="E118" i="3"/>
  <c r="F118" i="3"/>
  <c r="G118" i="3"/>
  <c r="K118" i="3" s="1"/>
  <c r="Q118" i="3"/>
  <c r="E119" i="3"/>
  <c r="F119" i="3"/>
  <c r="G119" i="3" s="1"/>
  <c r="J119" i="3" s="1"/>
  <c r="Q119" i="3"/>
  <c r="E120" i="3"/>
  <c r="F120" i="3" s="1"/>
  <c r="G120" i="3" s="1"/>
  <c r="K120" i="3" s="1"/>
  <c r="Q120" i="3"/>
  <c r="E121" i="3"/>
  <c r="F121" i="3" s="1"/>
  <c r="G121" i="3" s="1"/>
  <c r="J121" i="3" s="1"/>
  <c r="Q121" i="3"/>
  <c r="E122" i="3"/>
  <c r="F122" i="3" s="1"/>
  <c r="G122" i="3" s="1"/>
  <c r="L122" i="3" s="1"/>
  <c r="Q122" i="3"/>
  <c r="E123" i="3"/>
  <c r="F123" i="3" s="1"/>
  <c r="G123" i="3" s="1"/>
  <c r="J123" i="3" s="1"/>
  <c r="Q123" i="3"/>
  <c r="E124" i="3"/>
  <c r="F124" i="3" s="1"/>
  <c r="G124" i="3" s="1"/>
  <c r="K124" i="3" s="1"/>
  <c r="Q124" i="3"/>
  <c r="E125" i="3"/>
  <c r="F125" i="3"/>
  <c r="Q125" i="3"/>
  <c r="E126" i="3"/>
  <c r="F126" i="3" s="1"/>
  <c r="Q126" i="3"/>
  <c r="E127" i="3"/>
  <c r="F127" i="3" s="1"/>
  <c r="G127" i="3" s="1"/>
  <c r="J127" i="3" s="1"/>
  <c r="Q127" i="3"/>
  <c r="E128" i="3"/>
  <c r="F128" i="3" s="1"/>
  <c r="G128" i="3" s="1"/>
  <c r="K128" i="3" s="1"/>
  <c r="Q128" i="3"/>
  <c r="E129" i="3"/>
  <c r="F129" i="3"/>
  <c r="G129" i="3" s="1"/>
  <c r="K129" i="3" s="1"/>
  <c r="Q129" i="3"/>
  <c r="E130" i="3"/>
  <c r="F130" i="3" s="1"/>
  <c r="Q130" i="3"/>
  <c r="E131" i="3"/>
  <c r="F131" i="3"/>
  <c r="Q131" i="3"/>
  <c r="E132" i="3"/>
  <c r="F132" i="3" s="1"/>
  <c r="G132" i="3" s="1"/>
  <c r="K132" i="3" s="1"/>
  <c r="Q132" i="3"/>
  <c r="E133" i="3"/>
  <c r="F133" i="3"/>
  <c r="G133" i="3"/>
  <c r="J133" i="3"/>
  <c r="Q133" i="3"/>
  <c r="E134" i="3"/>
  <c r="F134" i="3" s="1"/>
  <c r="Q134" i="3"/>
  <c r="E135" i="3"/>
  <c r="F135" i="3"/>
  <c r="Q135" i="3"/>
  <c r="E136" i="3"/>
  <c r="F136" i="3" s="1"/>
  <c r="G136" i="3" s="1"/>
  <c r="J136" i="3" s="1"/>
  <c r="Q136" i="3"/>
  <c r="E137" i="3"/>
  <c r="F137" i="3" s="1"/>
  <c r="Q137" i="3"/>
  <c r="E138" i="3"/>
  <c r="F138" i="3" s="1"/>
  <c r="G138" i="3"/>
  <c r="J138" i="3" s="1"/>
  <c r="Q138" i="3"/>
  <c r="E139" i="3"/>
  <c r="F139" i="3" s="1"/>
  <c r="G139" i="3" s="1"/>
  <c r="K139" i="3" s="1"/>
  <c r="Q139" i="3"/>
  <c r="E140" i="3"/>
  <c r="F140" i="3"/>
  <c r="G140" i="3" s="1"/>
  <c r="K140" i="3" s="1"/>
  <c r="Q140" i="3"/>
  <c r="E141" i="3"/>
  <c r="F141" i="3"/>
  <c r="G141" i="3" s="1"/>
  <c r="K141" i="3" s="1"/>
  <c r="Q141" i="3"/>
  <c r="E142" i="3"/>
  <c r="F142" i="3" s="1"/>
  <c r="G142" i="3" s="1"/>
  <c r="K142" i="3" s="1"/>
  <c r="Q142" i="3"/>
  <c r="E143" i="3"/>
  <c r="F143" i="3" s="1"/>
  <c r="Q143" i="3"/>
  <c r="E144" i="3"/>
  <c r="F144" i="3" s="1"/>
  <c r="Q144" i="3"/>
  <c r="E145" i="3"/>
  <c r="F145" i="3"/>
  <c r="G145" i="3" s="1"/>
  <c r="K145" i="3" s="1"/>
  <c r="Q145" i="3"/>
  <c r="E146" i="3"/>
  <c r="F146" i="3" s="1"/>
  <c r="Q146" i="3"/>
  <c r="E147" i="3"/>
  <c r="F147" i="3" s="1"/>
  <c r="G147" i="3" s="1"/>
  <c r="J147" i="3" s="1"/>
  <c r="Q147" i="3"/>
  <c r="E148" i="3"/>
  <c r="F148" i="3" s="1"/>
  <c r="G148" i="3" s="1"/>
  <c r="K148" i="3" s="1"/>
  <c r="Q148" i="3"/>
  <c r="E149" i="3"/>
  <c r="F149" i="3" s="1"/>
  <c r="Q149" i="3"/>
  <c r="E150" i="3"/>
  <c r="F150" i="3" s="1"/>
  <c r="G150" i="3" s="1"/>
  <c r="K150" i="3" s="1"/>
  <c r="Q150" i="3"/>
  <c r="E151" i="3"/>
  <c r="F151" i="3" s="1"/>
  <c r="G151" i="3" s="1"/>
  <c r="K151" i="3" s="1"/>
  <c r="Q151" i="3"/>
  <c r="E152" i="3"/>
  <c r="F152" i="3" s="1"/>
  <c r="G152" i="3" s="1"/>
  <c r="K152" i="3" s="1"/>
  <c r="Q152" i="3"/>
  <c r="E153" i="3"/>
  <c r="F153" i="3" s="1"/>
  <c r="Q153" i="3"/>
  <c r="E154" i="3"/>
  <c r="F154" i="3" s="1"/>
  <c r="G154" i="3" s="1"/>
  <c r="K154" i="3" s="1"/>
  <c r="Q154" i="3"/>
  <c r="E155" i="3"/>
  <c r="F155" i="3"/>
  <c r="Q155" i="3"/>
  <c r="E156" i="3"/>
  <c r="F156" i="3"/>
  <c r="Q156" i="3"/>
  <c r="E157" i="3"/>
  <c r="F157" i="3"/>
  <c r="G157" i="3" s="1"/>
  <c r="K157" i="3" s="1"/>
  <c r="Q157" i="3"/>
  <c r="E158" i="3"/>
  <c r="F158" i="3" s="1"/>
  <c r="Q158" i="3"/>
  <c r="E159" i="3"/>
  <c r="F159" i="3" s="1"/>
  <c r="Q159" i="3"/>
  <c r="E160" i="3"/>
  <c r="F160" i="3" s="1"/>
  <c r="G160" i="3" s="1"/>
  <c r="K160" i="3" s="1"/>
  <c r="Q160" i="3"/>
  <c r="E161" i="3"/>
  <c r="F161" i="3"/>
  <c r="Q161" i="3"/>
  <c r="E162" i="3"/>
  <c r="F162" i="3"/>
  <c r="Q162" i="3"/>
  <c r="E163" i="3"/>
  <c r="F163" i="3" s="1"/>
  <c r="Q163" i="3"/>
  <c r="E164" i="3"/>
  <c r="F164" i="3" s="1"/>
  <c r="G164" i="3" s="1"/>
  <c r="K164" i="3" s="1"/>
  <c r="Q164" i="3"/>
  <c r="E165" i="3"/>
  <c r="F165" i="3"/>
  <c r="Q165" i="3"/>
  <c r="E166" i="3"/>
  <c r="F166" i="3" s="1"/>
  <c r="G166" i="3" s="1"/>
  <c r="K166" i="3" s="1"/>
  <c r="Q166" i="3"/>
  <c r="E167" i="3"/>
  <c r="F167" i="3" s="1"/>
  <c r="G167" i="3" s="1"/>
  <c r="K167" i="3" s="1"/>
  <c r="Q167" i="3"/>
  <c r="E168" i="3"/>
  <c r="F168" i="3" s="1"/>
  <c r="Q168" i="3"/>
  <c r="E169" i="3"/>
  <c r="F169" i="3"/>
  <c r="Q169" i="3"/>
  <c r="E170" i="3"/>
  <c r="F170" i="3"/>
  <c r="Q170" i="3"/>
  <c r="E171" i="3"/>
  <c r="F171" i="3"/>
  <c r="Q171" i="3"/>
  <c r="E172" i="3"/>
  <c r="F172" i="3" s="1"/>
  <c r="G172" i="3" s="1"/>
  <c r="K172" i="3" s="1"/>
  <c r="Q172" i="3"/>
  <c r="E173" i="3"/>
  <c r="F173" i="3"/>
  <c r="G173" i="3" s="1"/>
  <c r="K173" i="3" s="1"/>
  <c r="Q173" i="3"/>
  <c r="E174" i="3"/>
  <c r="F174" i="3"/>
  <c r="G174" i="3" s="1"/>
  <c r="K174" i="3" s="1"/>
  <c r="Q174" i="3"/>
  <c r="E175" i="3"/>
  <c r="F175" i="3" s="1"/>
  <c r="G175" i="3" s="1"/>
  <c r="K175" i="3" s="1"/>
  <c r="Q175" i="3"/>
  <c r="E176" i="3"/>
  <c r="F176" i="3" s="1"/>
  <c r="G176" i="3" s="1"/>
  <c r="K176" i="3" s="1"/>
  <c r="Q176" i="3"/>
  <c r="E177" i="3"/>
  <c r="F177" i="3" s="1"/>
  <c r="G177" i="3" s="1"/>
  <c r="K177" i="3" s="1"/>
  <c r="Q177" i="3"/>
  <c r="E178" i="3"/>
  <c r="F178" i="3"/>
  <c r="G178" i="3" s="1"/>
  <c r="K178" i="3" s="1"/>
  <c r="Q178" i="3"/>
  <c r="E179" i="3"/>
  <c r="F179" i="3"/>
  <c r="G179" i="3" s="1"/>
  <c r="K179" i="3" s="1"/>
  <c r="Q179" i="3"/>
  <c r="E180" i="3"/>
  <c r="F180" i="3" s="1"/>
  <c r="G180" i="3" s="1"/>
  <c r="K180" i="3" s="1"/>
  <c r="Q180" i="3"/>
  <c r="E181" i="3"/>
  <c r="F181" i="3" s="1"/>
  <c r="P181" i="3" s="1"/>
  <c r="Q181" i="3"/>
  <c r="E182" i="3"/>
  <c r="F182" i="3" s="1"/>
  <c r="G182" i="3" s="1"/>
  <c r="K182" i="3" s="1"/>
  <c r="Q182" i="3"/>
  <c r="E183" i="3"/>
  <c r="F183" i="3" s="1"/>
  <c r="Q183" i="3"/>
  <c r="E184" i="3"/>
  <c r="F184" i="3"/>
  <c r="Q184" i="3"/>
  <c r="E185" i="3"/>
  <c r="F185" i="3" s="1"/>
  <c r="Q185" i="3"/>
  <c r="E186" i="3"/>
  <c r="F186" i="3" s="1"/>
  <c r="Q186" i="3"/>
  <c r="E187" i="3"/>
  <c r="F187" i="3" s="1"/>
  <c r="G187" i="3" s="1"/>
  <c r="K187" i="3" s="1"/>
  <c r="Q187" i="3"/>
  <c r="E188" i="3"/>
  <c r="F188" i="3"/>
  <c r="G188" i="3" s="1"/>
  <c r="K188" i="3" s="1"/>
  <c r="Q188" i="3"/>
  <c r="E189" i="3"/>
  <c r="F189" i="3" s="1"/>
  <c r="G189" i="3" s="1"/>
  <c r="K189" i="3" s="1"/>
  <c r="Q189" i="3"/>
  <c r="E190" i="3"/>
  <c r="F190" i="3" s="1"/>
  <c r="G190" i="3" s="1"/>
  <c r="K190" i="3" s="1"/>
  <c r="Q190" i="3"/>
  <c r="E191" i="3"/>
  <c r="F191" i="3"/>
  <c r="Q191" i="3"/>
  <c r="E192" i="3"/>
  <c r="F192" i="3" s="1"/>
  <c r="G192" i="3" s="1"/>
  <c r="K192" i="3" s="1"/>
  <c r="Q192" i="3"/>
  <c r="E193" i="3"/>
  <c r="F193" i="3" s="1"/>
  <c r="G193" i="3" s="1"/>
  <c r="K193" i="3" s="1"/>
  <c r="Q193" i="3"/>
  <c r="E194" i="3"/>
  <c r="F194" i="3"/>
  <c r="Q194" i="3"/>
  <c r="E195" i="3"/>
  <c r="F195" i="3" s="1"/>
  <c r="G195" i="3" s="1"/>
  <c r="K195" i="3" s="1"/>
  <c r="Q195" i="3"/>
  <c r="E196" i="3"/>
  <c r="F196" i="3" s="1"/>
  <c r="G196" i="3" s="1"/>
  <c r="Q196" i="3"/>
  <c r="E197" i="3"/>
  <c r="F197" i="3" s="1"/>
  <c r="G197" i="3" s="1"/>
  <c r="K197" i="3" s="1"/>
  <c r="Q197" i="3"/>
  <c r="E198" i="3"/>
  <c r="F198" i="3"/>
  <c r="G198" i="3" s="1"/>
  <c r="K198" i="3" s="1"/>
  <c r="Q198" i="3"/>
  <c r="E199" i="3"/>
  <c r="F199" i="3" s="1"/>
  <c r="Q199" i="3"/>
  <c r="E200" i="3"/>
  <c r="F200" i="3"/>
  <c r="Q200" i="3"/>
  <c r="E201" i="3"/>
  <c r="F201" i="3" s="1"/>
  <c r="G201" i="3" s="1"/>
  <c r="K201" i="3" s="1"/>
  <c r="Q201" i="3"/>
  <c r="E202" i="3"/>
  <c r="F202" i="3" s="1"/>
  <c r="G202" i="3" s="1"/>
  <c r="K202" i="3" s="1"/>
  <c r="Q202" i="3"/>
  <c r="G4" i="2"/>
  <c r="G5" i="2"/>
  <c r="G6" i="2"/>
  <c r="G7" i="2"/>
  <c r="A9" i="2"/>
  <c r="C9" i="2" s="1"/>
  <c r="O13" i="2" s="1"/>
  <c r="C12" i="2"/>
  <c r="K12" i="2"/>
  <c r="B15" i="2"/>
  <c r="I15" i="2"/>
  <c r="Q15" i="2"/>
  <c r="C16" i="2"/>
  <c r="C15" i="2"/>
  <c r="D16" i="2"/>
  <c r="D15" i="2"/>
  <c r="E16" i="2"/>
  <c r="E15" i="2"/>
  <c r="F16" i="2"/>
  <c r="F15" i="2"/>
  <c r="G16" i="2"/>
  <c r="G15" i="2"/>
  <c r="H16" i="2"/>
  <c r="H15" i="2"/>
  <c r="H12" i="2"/>
  <c r="I16" i="2"/>
  <c r="J16" i="2"/>
  <c r="J15" i="2"/>
  <c r="K16" i="2"/>
  <c r="K15" i="2"/>
  <c r="L16" i="2"/>
  <c r="L15" i="2"/>
  <c r="M16" i="2"/>
  <c r="M15" i="2"/>
  <c r="N16" i="2"/>
  <c r="N15" i="2"/>
  <c r="O16" i="2"/>
  <c r="O15" i="2"/>
  <c r="P16" i="2"/>
  <c r="P15" i="2"/>
  <c r="P12" i="2"/>
  <c r="Q16" i="2"/>
  <c r="D21" i="2"/>
  <c r="H21" i="2" s="1"/>
  <c r="E21" i="2"/>
  <c r="D22" i="2"/>
  <c r="H22" i="2"/>
  <c r="E22" i="2"/>
  <c r="D23" i="2"/>
  <c r="J23" i="2"/>
  <c r="E23" i="2"/>
  <c r="F23" i="2"/>
  <c r="I23" i="2"/>
  <c r="D24" i="2"/>
  <c r="E24" i="2"/>
  <c r="K24" i="2"/>
  <c r="F24" i="2"/>
  <c r="G24" i="2"/>
  <c r="H24" i="2"/>
  <c r="I24" i="2"/>
  <c r="J24" i="2"/>
  <c r="D25" i="2"/>
  <c r="I25" i="2"/>
  <c r="E25" i="2"/>
  <c r="F25" i="2"/>
  <c r="G25" i="2"/>
  <c r="H25" i="2"/>
  <c r="J25" i="2"/>
  <c r="K25" i="2"/>
  <c r="L25" i="2"/>
  <c r="D26" i="2"/>
  <c r="E26" i="2"/>
  <c r="G26" i="2"/>
  <c r="D27" i="2"/>
  <c r="F27" i="2"/>
  <c r="E27" i="2"/>
  <c r="H27" i="2"/>
  <c r="I27" i="2"/>
  <c r="J27" i="2"/>
  <c r="D28" i="2"/>
  <c r="H28" i="2"/>
  <c r="E28" i="2"/>
  <c r="G28" i="2"/>
  <c r="F28" i="2"/>
  <c r="I28" i="2"/>
  <c r="J28" i="2"/>
  <c r="K28" i="2"/>
  <c r="D29" i="2"/>
  <c r="E29" i="2"/>
  <c r="G29" i="2"/>
  <c r="K29" i="2"/>
  <c r="D30" i="2"/>
  <c r="E30" i="2"/>
  <c r="L30" i="2"/>
  <c r="H30" i="2"/>
  <c r="D31" i="2"/>
  <c r="J31" i="2"/>
  <c r="E31" i="2"/>
  <c r="F31" i="2"/>
  <c r="I31" i="2"/>
  <c r="D32" i="2"/>
  <c r="E32" i="2"/>
  <c r="K32" i="2"/>
  <c r="F32" i="2"/>
  <c r="G32" i="2"/>
  <c r="H32" i="2"/>
  <c r="I32" i="2"/>
  <c r="J32" i="2"/>
  <c r="D33" i="2"/>
  <c r="I33" i="2"/>
  <c r="E33" i="2"/>
  <c r="F33" i="2"/>
  <c r="G33" i="2"/>
  <c r="H33" i="2"/>
  <c r="J33" i="2"/>
  <c r="K33" i="2"/>
  <c r="L33" i="2"/>
  <c r="D34" i="2"/>
  <c r="H34" i="2"/>
  <c r="E34" i="2"/>
  <c r="G34" i="2"/>
  <c r="I34" i="2"/>
  <c r="D35" i="2"/>
  <c r="F35" i="2"/>
  <c r="E35" i="2"/>
  <c r="H35" i="2"/>
  <c r="I35" i="2"/>
  <c r="J35" i="2"/>
  <c r="D36" i="2"/>
  <c r="H36" i="2"/>
  <c r="E36" i="2"/>
  <c r="G36" i="2"/>
  <c r="F36" i="2"/>
  <c r="I36" i="2"/>
  <c r="J36" i="2"/>
  <c r="K36" i="2"/>
  <c r="D37" i="2"/>
  <c r="E37" i="2"/>
  <c r="G37" i="2"/>
  <c r="J37" i="2"/>
  <c r="K37" i="2"/>
  <c r="D38" i="2"/>
  <c r="E38" i="2"/>
  <c r="H38" i="2"/>
  <c r="K38" i="2"/>
  <c r="L38" i="2"/>
  <c r="D39" i="2"/>
  <c r="E39" i="2"/>
  <c r="D40" i="2"/>
  <c r="E40" i="2"/>
  <c r="F40" i="2"/>
  <c r="G40" i="2"/>
  <c r="H40" i="2"/>
  <c r="I40" i="2"/>
  <c r="J40" i="2"/>
  <c r="D41" i="2"/>
  <c r="I41" i="2"/>
  <c r="E41" i="2"/>
  <c r="F41" i="2"/>
  <c r="G41" i="2"/>
  <c r="H41" i="2"/>
  <c r="J41" i="2"/>
  <c r="K41" i="2"/>
  <c r="L41" i="2"/>
  <c r="D42" i="2"/>
  <c r="E42" i="2"/>
  <c r="G42" i="2"/>
  <c r="H42" i="2"/>
  <c r="I42" i="2"/>
  <c r="L42" i="2"/>
  <c r="D43" i="2"/>
  <c r="E43" i="2"/>
  <c r="L43" i="2"/>
  <c r="D44" i="2"/>
  <c r="H44" i="2"/>
  <c r="E44" i="2"/>
  <c r="K44" i="2"/>
  <c r="F44" i="2"/>
  <c r="I44" i="2"/>
  <c r="J44" i="2"/>
  <c r="D45" i="2"/>
  <c r="F45" i="2"/>
  <c r="E45" i="2"/>
  <c r="G45" i="2"/>
  <c r="J45" i="2"/>
  <c r="D46" i="2"/>
  <c r="E46" i="2"/>
  <c r="G46" i="2"/>
  <c r="H46" i="2"/>
  <c r="K46" i="2"/>
  <c r="D47" i="2"/>
  <c r="J47" i="2"/>
  <c r="E47" i="2"/>
  <c r="F47" i="2"/>
  <c r="H47" i="2"/>
  <c r="I47" i="2"/>
  <c r="D48" i="2"/>
  <c r="E48" i="2"/>
  <c r="F48" i="2"/>
  <c r="G48" i="2"/>
  <c r="H48" i="2"/>
  <c r="I48" i="2"/>
  <c r="J48" i="2"/>
  <c r="D49" i="2"/>
  <c r="I49" i="2"/>
  <c r="E49" i="2"/>
  <c r="F49" i="2"/>
  <c r="G49" i="2"/>
  <c r="H49" i="2"/>
  <c r="J49" i="2"/>
  <c r="K49" i="2"/>
  <c r="L49" i="2"/>
  <c r="D50" i="2"/>
  <c r="K50" i="2"/>
  <c r="E50" i="2"/>
  <c r="G50" i="2"/>
  <c r="H50" i="2"/>
  <c r="I50" i="2"/>
  <c r="D51" i="2"/>
  <c r="F51" i="2"/>
  <c r="E51" i="2"/>
  <c r="H51" i="2"/>
  <c r="I51" i="2"/>
  <c r="L51" i="2"/>
  <c r="D52" i="2"/>
  <c r="H52" i="2"/>
  <c r="E52" i="2"/>
  <c r="F52" i="2"/>
  <c r="I52" i="2"/>
  <c r="J52" i="2"/>
  <c r="K52" i="2"/>
  <c r="D53" i="2"/>
  <c r="E53" i="2"/>
  <c r="G53" i="2"/>
  <c r="J53" i="2"/>
  <c r="D54" i="2"/>
  <c r="H54" i="2"/>
  <c r="E54" i="2"/>
  <c r="I54" i="2"/>
  <c r="D55" i="2"/>
  <c r="E55" i="2"/>
  <c r="F55" i="2"/>
  <c r="H55" i="2"/>
  <c r="I55" i="2"/>
  <c r="J55" i="2"/>
  <c r="D56" i="2"/>
  <c r="E56" i="2"/>
  <c r="L56" i="2"/>
  <c r="F56" i="2"/>
  <c r="H56" i="2"/>
  <c r="I56" i="2"/>
  <c r="J56" i="2"/>
  <c r="D57" i="2"/>
  <c r="E57" i="2"/>
  <c r="G57" i="2"/>
  <c r="J57" i="2"/>
  <c r="D58" i="2"/>
  <c r="H58" i="2"/>
  <c r="E58" i="2"/>
  <c r="I58" i="2"/>
  <c r="D59" i="2"/>
  <c r="E59" i="2"/>
  <c r="F59" i="2"/>
  <c r="H59" i="2"/>
  <c r="I59" i="2"/>
  <c r="J59" i="2"/>
  <c r="D60" i="2"/>
  <c r="H60" i="2"/>
  <c r="E60" i="2"/>
  <c r="L60" i="2"/>
  <c r="F60" i="2"/>
  <c r="I60" i="2"/>
  <c r="J60" i="2"/>
  <c r="D61" i="2"/>
  <c r="I61" i="2"/>
  <c r="E61" i="2"/>
  <c r="F61" i="2"/>
  <c r="G61" i="2"/>
  <c r="H61" i="2"/>
  <c r="J61" i="2"/>
  <c r="K61" i="2"/>
  <c r="L61" i="2"/>
  <c r="D62" i="2"/>
  <c r="I62" i="2"/>
  <c r="E62" i="2"/>
  <c r="G62" i="2"/>
  <c r="H62" i="2"/>
  <c r="K62" i="2"/>
  <c r="D63" i="2"/>
  <c r="J63" i="2"/>
  <c r="E63" i="2"/>
  <c r="F63" i="2"/>
  <c r="H63" i="2"/>
  <c r="I63" i="2"/>
  <c r="L63" i="2"/>
  <c r="D64" i="2"/>
  <c r="E64" i="2"/>
  <c r="L64" i="2"/>
  <c r="F64" i="2"/>
  <c r="G64" i="2"/>
  <c r="H64" i="2"/>
  <c r="I64" i="2"/>
  <c r="J64" i="2"/>
  <c r="K64" i="2"/>
  <c r="D65" i="2"/>
  <c r="I65" i="2"/>
  <c r="E65" i="2"/>
  <c r="F65" i="2"/>
  <c r="G65" i="2"/>
  <c r="H65" i="2"/>
  <c r="J65" i="2"/>
  <c r="K65" i="2"/>
  <c r="L65" i="2"/>
  <c r="D66" i="2"/>
  <c r="I66" i="2"/>
  <c r="E66" i="2"/>
  <c r="G66" i="2"/>
  <c r="H66" i="2"/>
  <c r="K66" i="2"/>
  <c r="D67" i="2"/>
  <c r="J67" i="2"/>
  <c r="E67" i="2"/>
  <c r="F67" i="2"/>
  <c r="H67" i="2"/>
  <c r="I67" i="2"/>
  <c r="L67" i="2"/>
  <c r="D68" i="2"/>
  <c r="H68" i="2"/>
  <c r="E68" i="2"/>
  <c r="F68" i="2"/>
  <c r="G68" i="2"/>
  <c r="I68" i="2"/>
  <c r="J68" i="2"/>
  <c r="K68" i="2"/>
  <c r="L68" i="2"/>
  <c r="D69" i="2"/>
  <c r="I69" i="2"/>
  <c r="E69" i="2"/>
  <c r="K69" i="2"/>
  <c r="F69" i="2"/>
  <c r="H69" i="2"/>
  <c r="J69" i="2"/>
  <c r="D70" i="2"/>
  <c r="J70" i="2"/>
  <c r="E70" i="2"/>
  <c r="H70" i="2"/>
  <c r="D71" i="2"/>
  <c r="F71" i="2"/>
  <c r="E71" i="2"/>
  <c r="K71" i="2"/>
  <c r="G71" i="2"/>
  <c r="H71" i="2"/>
  <c r="L71" i="2"/>
  <c r="D72" i="2"/>
  <c r="E72" i="2"/>
  <c r="F72" i="2"/>
  <c r="H72" i="2"/>
  <c r="I72" i="2"/>
  <c r="J72" i="2"/>
  <c r="D73" i="2"/>
  <c r="E73" i="2"/>
  <c r="G73" i="2"/>
  <c r="L73" i="2"/>
  <c r="D74" i="2"/>
  <c r="F74" i="2"/>
  <c r="E74" i="2"/>
  <c r="H74" i="2"/>
  <c r="J74" i="2"/>
  <c r="D75" i="2"/>
  <c r="E75" i="2"/>
  <c r="G75" i="2"/>
  <c r="I75" i="2"/>
  <c r="D76" i="2"/>
  <c r="L76" i="2"/>
  <c r="E76" i="2"/>
  <c r="K76" i="2"/>
  <c r="G76" i="2"/>
  <c r="D77" i="2"/>
  <c r="K77" i="2"/>
  <c r="E77" i="2"/>
  <c r="F77" i="2"/>
  <c r="G77" i="2"/>
  <c r="J77" i="2"/>
  <c r="L77" i="2"/>
  <c r="D78" i="2"/>
  <c r="F78" i="2"/>
  <c r="E78" i="2"/>
  <c r="L78" i="2"/>
  <c r="G78" i="2"/>
  <c r="H78" i="2"/>
  <c r="K78" i="2"/>
  <c r="D79" i="2"/>
  <c r="L79" i="2"/>
  <c r="E79" i="2"/>
  <c r="G79" i="2"/>
  <c r="H79" i="2"/>
  <c r="I79" i="2"/>
  <c r="D80" i="2"/>
  <c r="E80" i="2"/>
  <c r="F80" i="2"/>
  <c r="H80" i="2"/>
  <c r="I80" i="2"/>
  <c r="J80" i="2"/>
  <c r="D81" i="2"/>
  <c r="I81" i="2"/>
  <c r="E81" i="2"/>
  <c r="F81" i="2"/>
  <c r="G81" i="2"/>
  <c r="H81" i="2"/>
  <c r="J81" i="2"/>
  <c r="K81" i="2"/>
  <c r="L81" i="2"/>
  <c r="D82" i="2"/>
  <c r="K82" i="2"/>
  <c r="E82" i="2"/>
  <c r="G82" i="2"/>
  <c r="L82" i="2"/>
  <c r="D83" i="2"/>
  <c r="E83" i="2"/>
  <c r="H83" i="2"/>
  <c r="L83" i="2"/>
  <c r="D84" i="2"/>
  <c r="H84" i="2"/>
  <c r="E84" i="2"/>
  <c r="F84" i="2"/>
  <c r="I84" i="2"/>
  <c r="J84" i="2"/>
  <c r="D85" i="2"/>
  <c r="K85" i="2"/>
  <c r="E85" i="2"/>
  <c r="F85" i="2"/>
  <c r="G85" i="2"/>
  <c r="J85" i="2"/>
  <c r="L85" i="2"/>
  <c r="D86" i="2"/>
  <c r="F86" i="2"/>
  <c r="E86" i="2"/>
  <c r="L86" i="2"/>
  <c r="G86" i="2"/>
  <c r="H86" i="2"/>
  <c r="K86" i="2"/>
  <c r="D87" i="2"/>
  <c r="E87" i="2"/>
  <c r="G87" i="2"/>
  <c r="D88" i="2"/>
  <c r="E88" i="2"/>
  <c r="F88" i="2"/>
  <c r="H88" i="2"/>
  <c r="I88" i="2"/>
  <c r="J88" i="2"/>
  <c r="D89" i="2"/>
  <c r="I89" i="2"/>
  <c r="E89" i="2"/>
  <c r="F89" i="2"/>
  <c r="G89" i="2"/>
  <c r="H89" i="2"/>
  <c r="J89" i="2"/>
  <c r="K89" i="2"/>
  <c r="L89" i="2"/>
  <c r="D90" i="2"/>
  <c r="L90" i="2"/>
  <c r="E90" i="2"/>
  <c r="G90" i="2"/>
  <c r="K90" i="2"/>
  <c r="D91" i="2"/>
  <c r="E91" i="2"/>
  <c r="D92" i="2"/>
  <c r="H92" i="2"/>
  <c r="E92" i="2"/>
  <c r="F92" i="2"/>
  <c r="I92" i="2"/>
  <c r="J92" i="2"/>
  <c r="D93" i="2"/>
  <c r="K93" i="2"/>
  <c r="E93" i="2"/>
  <c r="F93" i="2"/>
  <c r="G93" i="2"/>
  <c r="J93" i="2"/>
  <c r="L93" i="2"/>
  <c r="D94" i="2"/>
  <c r="F94" i="2"/>
  <c r="E94" i="2"/>
  <c r="L94" i="2"/>
  <c r="G94" i="2"/>
  <c r="H94" i="2"/>
  <c r="K94" i="2"/>
  <c r="D95" i="2"/>
  <c r="E95" i="2"/>
  <c r="G95" i="2"/>
  <c r="H95" i="2"/>
  <c r="L95" i="2"/>
  <c r="D96" i="2"/>
  <c r="E96" i="2"/>
  <c r="F96" i="2"/>
  <c r="H96" i="2"/>
  <c r="I96" i="2"/>
  <c r="J96" i="2"/>
  <c r="D97" i="2"/>
  <c r="I97" i="2"/>
  <c r="E97" i="2"/>
  <c r="F97" i="2"/>
  <c r="G97" i="2"/>
  <c r="H97" i="2"/>
  <c r="J97" i="2"/>
  <c r="K97" i="2"/>
  <c r="L97" i="2"/>
  <c r="D98" i="2"/>
  <c r="E98" i="2"/>
  <c r="G98" i="2"/>
  <c r="D99" i="2"/>
  <c r="E99" i="2"/>
  <c r="H99" i="2"/>
  <c r="D100" i="2"/>
  <c r="H100" i="2"/>
  <c r="E100" i="2"/>
  <c r="F100" i="2"/>
  <c r="I100" i="2"/>
  <c r="J100" i="2"/>
  <c r="D101" i="2"/>
  <c r="K101" i="2"/>
  <c r="E101" i="2"/>
  <c r="F101" i="2"/>
  <c r="G101" i="2"/>
  <c r="J101" i="2"/>
  <c r="L101" i="2"/>
  <c r="D102" i="2"/>
  <c r="F102" i="2"/>
  <c r="E102" i="2"/>
  <c r="L102" i="2"/>
  <c r="G102" i="2"/>
  <c r="H102" i="2"/>
  <c r="K102" i="2"/>
  <c r="D103" i="2"/>
  <c r="H103" i="2"/>
  <c r="E103" i="2"/>
  <c r="G103" i="2"/>
  <c r="L103" i="2"/>
  <c r="D104" i="2"/>
  <c r="E104" i="2"/>
  <c r="F104" i="2"/>
  <c r="H104" i="2"/>
  <c r="I104" i="2"/>
  <c r="J104" i="2"/>
  <c r="D105" i="2"/>
  <c r="I105" i="2"/>
  <c r="E105" i="2"/>
  <c r="F105" i="2"/>
  <c r="G105" i="2"/>
  <c r="H105" i="2"/>
  <c r="J105" i="2"/>
  <c r="K105" i="2"/>
  <c r="L105" i="2"/>
  <c r="D106" i="2"/>
  <c r="E106" i="2"/>
  <c r="G106" i="2"/>
  <c r="D107" i="2"/>
  <c r="H107" i="2"/>
  <c r="E107" i="2"/>
  <c r="D108" i="2"/>
  <c r="H108" i="2"/>
  <c r="E108" i="2"/>
  <c r="F108" i="2"/>
  <c r="I108" i="2"/>
  <c r="J108" i="2"/>
  <c r="D109" i="2"/>
  <c r="J109" i="2"/>
  <c r="E109" i="2"/>
  <c r="F109" i="2"/>
  <c r="G109" i="2"/>
  <c r="L109" i="2"/>
  <c r="D110" i="2"/>
  <c r="F110" i="2"/>
  <c r="E110" i="2"/>
  <c r="K110" i="2"/>
  <c r="G110" i="2"/>
  <c r="H110" i="2"/>
  <c r="D111" i="2"/>
  <c r="J111" i="2"/>
  <c r="E111" i="2"/>
  <c r="G111" i="2"/>
  <c r="F111" i="2"/>
  <c r="L111" i="2"/>
  <c r="D112" i="2"/>
  <c r="E112" i="2"/>
  <c r="F112" i="2"/>
  <c r="G112" i="2"/>
  <c r="H112" i="2"/>
  <c r="I112" i="2"/>
  <c r="J112" i="2"/>
  <c r="D113" i="2"/>
  <c r="I113" i="2"/>
  <c r="E113" i="2"/>
  <c r="F113" i="2"/>
  <c r="G113" i="2"/>
  <c r="H113" i="2"/>
  <c r="J113" i="2"/>
  <c r="K113" i="2"/>
  <c r="L113" i="2"/>
  <c r="D114" i="2"/>
  <c r="E114" i="2"/>
  <c r="G114" i="2"/>
  <c r="H114" i="2"/>
  <c r="D115" i="2"/>
  <c r="E115" i="2"/>
  <c r="D116" i="2"/>
  <c r="H116" i="2"/>
  <c r="E116" i="2"/>
  <c r="I116" i="2"/>
  <c r="D117" i="2"/>
  <c r="I117" i="2"/>
  <c r="E117" i="2"/>
  <c r="F117" i="2"/>
  <c r="G117" i="2"/>
  <c r="H117" i="2"/>
  <c r="J117" i="2"/>
  <c r="K117" i="2"/>
  <c r="L117" i="2"/>
  <c r="D118" i="2"/>
  <c r="J118" i="2"/>
  <c r="E118" i="2"/>
  <c r="F118" i="2"/>
  <c r="I118" i="2"/>
  <c r="K118" i="2"/>
  <c r="L118" i="2"/>
  <c r="D119" i="2"/>
  <c r="J119" i="2"/>
  <c r="E119" i="2"/>
  <c r="K119" i="2"/>
  <c r="F119" i="2"/>
  <c r="I119" i="2"/>
  <c r="D120" i="2"/>
  <c r="E120" i="2"/>
  <c r="L120" i="2"/>
  <c r="F120" i="2"/>
  <c r="G120" i="2"/>
  <c r="H120" i="2"/>
  <c r="I120" i="2"/>
  <c r="J120" i="2"/>
  <c r="K120" i="2"/>
  <c r="D121" i="2"/>
  <c r="F121" i="2"/>
  <c r="E121" i="2"/>
  <c r="G121" i="2"/>
  <c r="H121" i="2"/>
  <c r="I121" i="2"/>
  <c r="J121" i="2"/>
  <c r="L121" i="2"/>
  <c r="D122" i="2"/>
  <c r="E122" i="2"/>
  <c r="G122" i="2"/>
  <c r="D123" i="2"/>
  <c r="E123" i="2"/>
  <c r="G123" i="2"/>
  <c r="F123" i="2"/>
  <c r="H123" i="2"/>
  <c r="I123" i="2"/>
  <c r="J123" i="2"/>
  <c r="K123" i="2"/>
  <c r="D124" i="2"/>
  <c r="H124" i="2"/>
  <c r="E124" i="2"/>
  <c r="I124" i="2"/>
  <c r="J124" i="2"/>
  <c r="D125" i="2"/>
  <c r="I125" i="2"/>
  <c r="E125" i="2"/>
  <c r="H125" i="2"/>
  <c r="D126" i="2"/>
  <c r="J126" i="2"/>
  <c r="E126" i="2"/>
  <c r="F126" i="2"/>
  <c r="G126" i="2"/>
  <c r="H126" i="2"/>
  <c r="I126" i="2"/>
  <c r="K126" i="2"/>
  <c r="L126" i="2"/>
  <c r="D127" i="2"/>
  <c r="H127" i="2"/>
  <c r="E127" i="2"/>
  <c r="K127" i="2"/>
  <c r="F127" i="2"/>
  <c r="I127" i="2"/>
  <c r="J127" i="2"/>
  <c r="L127" i="2"/>
  <c r="D128" i="2"/>
  <c r="E128" i="2"/>
  <c r="F128" i="2"/>
  <c r="H128" i="2"/>
  <c r="I128" i="2"/>
  <c r="J128" i="2"/>
  <c r="D129" i="2"/>
  <c r="K129" i="2"/>
  <c r="E129" i="2"/>
  <c r="F129" i="2"/>
  <c r="G129" i="2"/>
  <c r="H129" i="2"/>
  <c r="I129" i="2"/>
  <c r="J129" i="2"/>
  <c r="L129" i="2"/>
  <c r="D130" i="2"/>
  <c r="E130" i="2"/>
  <c r="G130" i="2"/>
  <c r="J130" i="2"/>
  <c r="D131" i="2"/>
  <c r="E131" i="2"/>
  <c r="G131" i="2"/>
  <c r="H131" i="2"/>
  <c r="D132" i="2"/>
  <c r="H132" i="2"/>
  <c r="E132" i="2"/>
  <c r="L132" i="2"/>
  <c r="F132" i="2"/>
  <c r="G132" i="2"/>
  <c r="I132" i="2"/>
  <c r="J132" i="2"/>
  <c r="K132" i="2"/>
  <c r="D133" i="2"/>
  <c r="I133" i="2"/>
  <c r="E133" i="2"/>
  <c r="K133" i="2"/>
  <c r="H133" i="2"/>
  <c r="J133" i="2"/>
  <c r="D134" i="2"/>
  <c r="J134" i="2"/>
  <c r="E134" i="2"/>
  <c r="H134" i="2"/>
  <c r="D135" i="2"/>
  <c r="E135" i="2"/>
  <c r="K135" i="2"/>
  <c r="F135" i="2"/>
  <c r="G135" i="2"/>
  <c r="H135" i="2"/>
  <c r="I135" i="2"/>
  <c r="J135" i="2"/>
  <c r="L135" i="2"/>
  <c r="D136" i="2"/>
  <c r="E136" i="2"/>
  <c r="F136" i="2"/>
  <c r="H136" i="2"/>
  <c r="I136" i="2"/>
  <c r="J136" i="2"/>
  <c r="D137" i="2"/>
  <c r="E137" i="2"/>
  <c r="G137" i="2"/>
  <c r="K137" i="2"/>
  <c r="L137" i="2"/>
  <c r="D138" i="2"/>
  <c r="F138" i="2"/>
  <c r="E138" i="2"/>
  <c r="J138" i="2"/>
  <c r="D139" i="2"/>
  <c r="E139" i="2"/>
  <c r="G139" i="2"/>
  <c r="D140" i="2"/>
  <c r="E140" i="2"/>
  <c r="G140" i="2"/>
  <c r="L140" i="2"/>
  <c r="D141" i="2"/>
  <c r="I141" i="2"/>
  <c r="E141" i="2"/>
  <c r="L141" i="2"/>
  <c r="F141" i="2"/>
  <c r="G141" i="2"/>
  <c r="H141" i="2"/>
  <c r="J141" i="2"/>
  <c r="K141" i="2"/>
  <c r="D142" i="2"/>
  <c r="J142" i="2"/>
  <c r="E142" i="2"/>
  <c r="H142" i="2"/>
  <c r="I142" i="2"/>
  <c r="K142" i="2"/>
  <c r="D143" i="2"/>
  <c r="E143" i="2"/>
  <c r="D144" i="2"/>
  <c r="E144" i="2"/>
  <c r="L144" i="2"/>
  <c r="F144" i="2"/>
  <c r="G144" i="2"/>
  <c r="H144" i="2"/>
  <c r="I144" i="2"/>
  <c r="J144" i="2"/>
  <c r="D145" i="2"/>
  <c r="E145" i="2"/>
  <c r="G145" i="2"/>
  <c r="L145" i="2"/>
  <c r="D146" i="2"/>
  <c r="F146" i="2"/>
  <c r="E146" i="2"/>
  <c r="G146" i="2"/>
  <c r="J146" i="2"/>
  <c r="K146" i="2"/>
  <c r="L146" i="2"/>
  <c r="D147" i="2"/>
  <c r="E147" i="2"/>
  <c r="F147" i="2"/>
  <c r="D148" i="2"/>
  <c r="H148" i="2"/>
  <c r="E148" i="2"/>
  <c r="G148" i="2"/>
  <c r="D149" i="2"/>
  <c r="F149" i="2"/>
  <c r="E149" i="2"/>
  <c r="H149" i="2"/>
  <c r="I149" i="2"/>
  <c r="J149" i="2"/>
  <c r="D150" i="2"/>
  <c r="H150" i="2"/>
  <c r="E150" i="2"/>
  <c r="G150" i="2"/>
  <c r="F150" i="2"/>
  <c r="I150" i="2"/>
  <c r="J150" i="2"/>
  <c r="K150" i="2"/>
  <c r="D151" i="2"/>
  <c r="E151" i="2"/>
  <c r="G151" i="2"/>
  <c r="D152" i="2"/>
  <c r="E152" i="2"/>
  <c r="D153" i="2"/>
  <c r="E153" i="2"/>
  <c r="D154" i="2"/>
  <c r="E154" i="2"/>
  <c r="F154" i="2"/>
  <c r="H154" i="2"/>
  <c r="I154" i="2"/>
  <c r="J154" i="2"/>
  <c r="D155" i="2"/>
  <c r="E155" i="2"/>
  <c r="L155" i="2"/>
  <c r="F155" i="2"/>
  <c r="G155" i="2"/>
  <c r="H155" i="2"/>
  <c r="I155" i="2"/>
  <c r="J155" i="2"/>
  <c r="K155" i="2"/>
  <c r="D156" i="2"/>
  <c r="E156" i="2"/>
  <c r="G156" i="2"/>
  <c r="K156" i="2"/>
  <c r="L156" i="2"/>
  <c r="D157" i="2"/>
  <c r="F157" i="2"/>
  <c r="E157" i="2"/>
  <c r="I157" i="2"/>
  <c r="J157" i="2"/>
  <c r="L157" i="2"/>
  <c r="D158" i="2"/>
  <c r="H158" i="2"/>
  <c r="E158" i="2"/>
  <c r="F158" i="2"/>
  <c r="I158" i="2"/>
  <c r="J158" i="2"/>
  <c r="K158" i="2"/>
  <c r="D159" i="2"/>
  <c r="E159" i="2"/>
  <c r="G159" i="2"/>
  <c r="D160" i="2"/>
  <c r="E160" i="2"/>
  <c r="D161" i="2"/>
  <c r="E161" i="2"/>
  <c r="L161" i="2"/>
  <c r="D162" i="2"/>
  <c r="E162" i="2"/>
  <c r="F162" i="2"/>
  <c r="G162" i="2"/>
  <c r="H162" i="2"/>
  <c r="I162" i="2"/>
  <c r="J162" i="2"/>
  <c r="D163" i="2"/>
  <c r="E163" i="2"/>
  <c r="L163" i="2"/>
  <c r="F163" i="2"/>
  <c r="G163" i="2"/>
  <c r="H163" i="2"/>
  <c r="I163" i="2"/>
  <c r="J163" i="2"/>
  <c r="K163" i="2"/>
  <c r="D164" i="2"/>
  <c r="E164" i="2"/>
  <c r="G164" i="2"/>
  <c r="H164" i="2"/>
  <c r="I164" i="2"/>
  <c r="K164" i="2"/>
  <c r="L164" i="2"/>
  <c r="D165" i="2"/>
  <c r="F165" i="2"/>
  <c r="E165" i="2"/>
  <c r="J165" i="2"/>
  <c r="D166" i="2"/>
  <c r="H166" i="2"/>
  <c r="E166" i="2"/>
  <c r="F166" i="2"/>
  <c r="I166" i="2"/>
  <c r="J166" i="2"/>
  <c r="D167" i="2"/>
  <c r="E167" i="2"/>
  <c r="G167" i="2"/>
  <c r="K167" i="2"/>
  <c r="D168" i="2"/>
  <c r="E168" i="2"/>
  <c r="G168" i="2"/>
  <c r="H168" i="2"/>
  <c r="K168" i="2"/>
  <c r="L168" i="2"/>
  <c r="D169" i="2"/>
  <c r="J169" i="2"/>
  <c r="E169" i="2"/>
  <c r="F169" i="2"/>
  <c r="H169" i="2"/>
  <c r="I169" i="2"/>
  <c r="L169" i="2"/>
  <c r="D170" i="2"/>
  <c r="E170" i="2"/>
  <c r="F170" i="2"/>
  <c r="H170" i="2"/>
  <c r="I170" i="2"/>
  <c r="J170" i="2"/>
  <c r="D171" i="2"/>
  <c r="E171" i="2"/>
  <c r="L171" i="2"/>
  <c r="F171" i="2"/>
  <c r="G171" i="2"/>
  <c r="H171" i="2"/>
  <c r="I171" i="2"/>
  <c r="J171" i="2"/>
  <c r="K171" i="2"/>
  <c r="D172" i="2"/>
  <c r="E172" i="2"/>
  <c r="G172" i="2"/>
  <c r="J172" i="2"/>
  <c r="D173" i="2"/>
  <c r="F173" i="2"/>
  <c r="E173" i="2"/>
  <c r="J173" i="2"/>
  <c r="D174" i="2"/>
  <c r="H174" i="2"/>
  <c r="E174" i="2"/>
  <c r="D175" i="2"/>
  <c r="E175" i="2"/>
  <c r="F175" i="2"/>
  <c r="G175" i="2"/>
  <c r="J175" i="2"/>
  <c r="K175" i="2"/>
  <c r="L175" i="2"/>
  <c r="D176" i="2"/>
  <c r="E176" i="2"/>
  <c r="G176" i="2"/>
  <c r="D177" i="2"/>
  <c r="E177" i="2"/>
  <c r="G177" i="2"/>
  <c r="I177" i="2"/>
  <c r="D178" i="2"/>
  <c r="E178" i="2"/>
  <c r="F178" i="2"/>
  <c r="H178" i="2"/>
  <c r="I178" i="2"/>
  <c r="J178" i="2"/>
  <c r="D179" i="2"/>
  <c r="E179" i="2"/>
  <c r="L179" i="2"/>
  <c r="F179" i="2"/>
  <c r="G179" i="2"/>
  <c r="H179" i="2"/>
  <c r="I179" i="2"/>
  <c r="J179" i="2"/>
  <c r="K179" i="2"/>
  <c r="D180" i="2"/>
  <c r="F180" i="2"/>
  <c r="E180" i="2"/>
  <c r="G180" i="2"/>
  <c r="I180" i="2"/>
  <c r="J180" i="2"/>
  <c r="L180" i="2"/>
  <c r="D181" i="2"/>
  <c r="E181" i="2"/>
  <c r="G181" i="2"/>
  <c r="D182" i="2"/>
  <c r="E182" i="2"/>
  <c r="G182" i="2"/>
  <c r="F182" i="2"/>
  <c r="H182" i="2"/>
  <c r="I182" i="2"/>
  <c r="J182" i="2"/>
  <c r="K182" i="2"/>
  <c r="D183" i="2"/>
  <c r="H183" i="2"/>
  <c r="E183" i="2"/>
  <c r="J183" i="2"/>
  <c r="D184" i="2"/>
  <c r="I184" i="2"/>
  <c r="E184" i="2"/>
  <c r="H184" i="2"/>
  <c r="D185" i="2"/>
  <c r="J185" i="2"/>
  <c r="E185" i="2"/>
  <c r="F185" i="2"/>
  <c r="G185" i="2"/>
  <c r="H185" i="2"/>
  <c r="I185" i="2"/>
  <c r="K185" i="2"/>
  <c r="L185" i="2"/>
  <c r="D186" i="2"/>
  <c r="H186" i="2"/>
  <c r="E186" i="2"/>
  <c r="K186" i="2"/>
  <c r="F186" i="2"/>
  <c r="J186" i="2"/>
  <c r="L186" i="2"/>
  <c r="D187" i="2"/>
  <c r="E187" i="2"/>
  <c r="F187" i="2"/>
  <c r="H187" i="2"/>
  <c r="I187" i="2"/>
  <c r="J187" i="2"/>
  <c r="D188" i="2"/>
  <c r="E188" i="2"/>
  <c r="F188" i="2"/>
  <c r="G188" i="2"/>
  <c r="H188" i="2"/>
  <c r="I188" i="2"/>
  <c r="J188" i="2"/>
  <c r="K188" i="2"/>
  <c r="L188" i="2"/>
  <c r="D189" i="2"/>
  <c r="E189" i="2"/>
  <c r="G189" i="2"/>
  <c r="J189" i="2"/>
  <c r="D190" i="2"/>
  <c r="E190" i="2"/>
  <c r="G190" i="2"/>
  <c r="D191" i="2"/>
  <c r="H191" i="2"/>
  <c r="E191" i="2"/>
  <c r="L191" i="2"/>
  <c r="F191" i="2"/>
  <c r="G191" i="2"/>
  <c r="I191" i="2"/>
  <c r="J191" i="2"/>
  <c r="K191" i="2"/>
  <c r="D192" i="2"/>
  <c r="I192" i="2"/>
  <c r="E192" i="2"/>
  <c r="J192" i="2"/>
  <c r="K192" i="2"/>
  <c r="D193" i="2"/>
  <c r="E193" i="2"/>
  <c r="D194" i="2"/>
  <c r="E194" i="2"/>
  <c r="F194" i="2"/>
  <c r="G194" i="2"/>
  <c r="H194" i="2"/>
  <c r="I194" i="2"/>
  <c r="J194" i="2"/>
  <c r="L194" i="2"/>
  <c r="D195" i="2"/>
  <c r="E195" i="2"/>
  <c r="F195" i="2"/>
  <c r="H195" i="2"/>
  <c r="I195" i="2"/>
  <c r="J195" i="2"/>
  <c r="D196" i="2"/>
  <c r="E196" i="2"/>
  <c r="G196" i="2"/>
  <c r="K196" i="2"/>
  <c r="D197" i="2"/>
  <c r="F197" i="2"/>
  <c r="E197" i="2"/>
  <c r="G197" i="2"/>
  <c r="H197" i="2"/>
  <c r="I197" i="2"/>
  <c r="J197" i="2"/>
  <c r="D198" i="2"/>
  <c r="E198" i="2"/>
  <c r="G198" i="2"/>
  <c r="J198" i="2"/>
  <c r="D199" i="2"/>
  <c r="L199" i="2"/>
  <c r="E199" i="2"/>
  <c r="G199" i="2"/>
  <c r="D200" i="2"/>
  <c r="J200" i="2"/>
  <c r="E200" i="2"/>
  <c r="F200" i="2"/>
  <c r="H200" i="2"/>
  <c r="I200" i="2"/>
  <c r="D201" i="2"/>
  <c r="E201" i="2"/>
  <c r="K201" i="2"/>
  <c r="F201" i="2"/>
  <c r="G201" i="2"/>
  <c r="H201" i="2"/>
  <c r="I201" i="2"/>
  <c r="J201" i="2"/>
  <c r="D202" i="2"/>
  <c r="E202" i="2"/>
  <c r="F202" i="2"/>
  <c r="G202" i="2"/>
  <c r="H202" i="2"/>
  <c r="I202" i="2"/>
  <c r="J202" i="2"/>
  <c r="K202" i="2"/>
  <c r="L202" i="2"/>
  <c r="D203" i="2"/>
  <c r="E203" i="2"/>
  <c r="G203" i="2"/>
  <c r="I203" i="2"/>
  <c r="L203" i="2"/>
  <c r="D204" i="2"/>
  <c r="F204" i="2"/>
  <c r="E204" i="2"/>
  <c r="I204" i="2"/>
  <c r="J204" i="2"/>
  <c r="D205" i="2"/>
  <c r="H205" i="2"/>
  <c r="E205" i="2"/>
  <c r="G205" i="2"/>
  <c r="F205" i="2"/>
  <c r="J205" i="2"/>
  <c r="K205" i="2"/>
  <c r="D206" i="2"/>
  <c r="K206" i="2"/>
  <c r="E206" i="2"/>
  <c r="G206" i="2"/>
  <c r="L206" i="2"/>
  <c r="D207" i="2"/>
  <c r="E207" i="2"/>
  <c r="H207" i="2"/>
  <c r="L207" i="2"/>
  <c r="D208" i="2"/>
  <c r="J208" i="2"/>
  <c r="E208" i="2"/>
  <c r="F208" i="2"/>
  <c r="H208" i="2"/>
  <c r="I208" i="2"/>
  <c r="D209" i="2"/>
  <c r="E209" i="2"/>
  <c r="K209" i="2"/>
  <c r="F209" i="2"/>
  <c r="G209" i="2"/>
  <c r="H209" i="2"/>
  <c r="I209" i="2"/>
  <c r="J209" i="2"/>
  <c r="D210" i="2"/>
  <c r="E210" i="2"/>
  <c r="F210" i="2"/>
  <c r="G210" i="2"/>
  <c r="H210" i="2"/>
  <c r="I210" i="2"/>
  <c r="J210" i="2"/>
  <c r="K210" i="2"/>
  <c r="L210" i="2"/>
  <c r="D211" i="2"/>
  <c r="E211" i="2"/>
  <c r="G211" i="2"/>
  <c r="D212" i="2"/>
  <c r="F212" i="2"/>
  <c r="E212" i="2"/>
  <c r="I212" i="2"/>
  <c r="J212" i="2"/>
  <c r="D213" i="2"/>
  <c r="H213" i="2"/>
  <c r="E213" i="2"/>
  <c r="G213" i="2"/>
  <c r="F213" i="2"/>
  <c r="J213" i="2"/>
  <c r="K213" i="2"/>
  <c r="D214" i="2"/>
  <c r="K214" i="2"/>
  <c r="E214" i="2"/>
  <c r="G214" i="2"/>
  <c r="L214" i="2"/>
  <c r="D215" i="2"/>
  <c r="E215" i="2"/>
  <c r="H215" i="2"/>
  <c r="L215" i="2"/>
  <c r="D216" i="2"/>
  <c r="J216" i="2"/>
  <c r="E216" i="2"/>
  <c r="F216" i="2"/>
  <c r="H216" i="2"/>
  <c r="I216" i="2"/>
  <c r="D217" i="2"/>
  <c r="E217" i="2"/>
  <c r="K217" i="2"/>
  <c r="F217" i="2"/>
  <c r="G217" i="2"/>
  <c r="H217" i="2"/>
  <c r="I217" i="2"/>
  <c r="J217" i="2"/>
  <c r="D218" i="2"/>
  <c r="E218" i="2"/>
  <c r="F218" i="2"/>
  <c r="G218" i="2"/>
  <c r="H218" i="2"/>
  <c r="I218" i="2"/>
  <c r="J218" i="2"/>
  <c r="K218" i="2"/>
  <c r="L218" i="2"/>
  <c r="D219" i="2"/>
  <c r="H219" i="2"/>
  <c r="E219" i="2"/>
  <c r="G219" i="2"/>
  <c r="D220" i="2"/>
  <c r="E220" i="2"/>
  <c r="I220" i="2"/>
  <c r="L220" i="2"/>
  <c r="D221" i="2"/>
  <c r="H221" i="2"/>
  <c r="E221" i="2"/>
  <c r="F221" i="2"/>
  <c r="J221" i="2"/>
  <c r="K221" i="2"/>
  <c r="D222" i="2"/>
  <c r="E222" i="2"/>
  <c r="F222" i="2"/>
  <c r="G222" i="2"/>
  <c r="K222" i="2"/>
  <c r="L222" i="2"/>
  <c r="D223" i="2"/>
  <c r="E223" i="2"/>
  <c r="G223" i="2"/>
  <c r="L223" i="2"/>
  <c r="D224" i="2"/>
  <c r="J224" i="2"/>
  <c r="E224" i="2"/>
  <c r="F224" i="2"/>
  <c r="H224" i="2"/>
  <c r="I224" i="2"/>
  <c r="D225" i="2"/>
  <c r="E225" i="2"/>
  <c r="K225" i="2"/>
  <c r="F225" i="2"/>
  <c r="G225" i="2"/>
  <c r="H225" i="2"/>
  <c r="I225" i="2"/>
  <c r="J225" i="2"/>
  <c r="D226" i="2"/>
  <c r="E226" i="2"/>
  <c r="F226" i="2"/>
  <c r="G226" i="2"/>
  <c r="H226" i="2"/>
  <c r="I226" i="2"/>
  <c r="J226" i="2"/>
  <c r="K226" i="2"/>
  <c r="L226" i="2"/>
  <c r="D227" i="2"/>
  <c r="E227" i="2"/>
  <c r="G227" i="2"/>
  <c r="I227" i="2"/>
  <c r="K227" i="2"/>
  <c r="L227" i="2"/>
  <c r="D228" i="2"/>
  <c r="E228" i="2"/>
  <c r="J228" i="2"/>
  <c r="D229" i="2"/>
  <c r="H229" i="2"/>
  <c r="E229" i="2"/>
  <c r="F229" i="2"/>
  <c r="J229" i="2"/>
  <c r="D230" i="2"/>
  <c r="E230" i="2"/>
  <c r="G230" i="2"/>
  <c r="L230" i="2"/>
  <c r="D231" i="2"/>
  <c r="E231" i="2"/>
  <c r="G231" i="2"/>
  <c r="L231" i="2"/>
  <c r="D232" i="2"/>
  <c r="J232" i="2"/>
  <c r="E232" i="2"/>
  <c r="F232" i="2"/>
  <c r="G232" i="2"/>
  <c r="H232" i="2"/>
  <c r="I232" i="2"/>
  <c r="D233" i="2"/>
  <c r="E233" i="2"/>
  <c r="K233" i="2"/>
  <c r="F233" i="2"/>
  <c r="G233" i="2"/>
  <c r="H233" i="2"/>
  <c r="I233" i="2"/>
  <c r="J233" i="2"/>
  <c r="D234" i="2"/>
  <c r="E234" i="2"/>
  <c r="F234" i="2"/>
  <c r="G234" i="2"/>
  <c r="H234" i="2"/>
  <c r="I234" i="2"/>
  <c r="J234" i="2"/>
  <c r="K234" i="2"/>
  <c r="L234" i="2"/>
  <c r="D235" i="2"/>
  <c r="F235" i="2"/>
  <c r="E235" i="2"/>
  <c r="G235" i="2"/>
  <c r="H235" i="2"/>
  <c r="J235" i="2"/>
  <c r="K235" i="2"/>
  <c r="D236" i="2"/>
  <c r="F236" i="2"/>
  <c r="E236" i="2"/>
  <c r="G236" i="2"/>
  <c r="H236" i="2"/>
  <c r="J236" i="2"/>
  <c r="K236" i="2"/>
  <c r="D237" i="2"/>
  <c r="H237" i="2"/>
  <c r="E237" i="2"/>
  <c r="G237" i="2"/>
  <c r="F237" i="2"/>
  <c r="J237" i="2"/>
  <c r="L237" i="2"/>
  <c r="D238" i="2"/>
  <c r="E238" i="2"/>
  <c r="F238" i="2"/>
  <c r="G238" i="2"/>
  <c r="J238" i="2"/>
  <c r="D239" i="2"/>
  <c r="F239" i="2"/>
  <c r="E239" i="2"/>
  <c r="H239" i="2"/>
  <c r="D240" i="2"/>
  <c r="J240" i="2"/>
  <c r="E240" i="2"/>
  <c r="I240" i="2"/>
  <c r="L240" i="2"/>
  <c r="D241" i="2"/>
  <c r="E241" i="2"/>
  <c r="G241" i="2"/>
  <c r="F241" i="2"/>
  <c r="H241" i="2"/>
  <c r="I241" i="2"/>
  <c r="J241" i="2"/>
  <c r="D242" i="2"/>
  <c r="E242" i="2"/>
  <c r="F242" i="2"/>
  <c r="G242" i="2"/>
  <c r="H242" i="2"/>
  <c r="I242" i="2"/>
  <c r="J242" i="2"/>
  <c r="K242" i="2"/>
  <c r="L242" i="2"/>
  <c r="D243" i="2"/>
  <c r="F243" i="2"/>
  <c r="E243" i="2"/>
  <c r="G243" i="2"/>
  <c r="I243" i="2"/>
  <c r="J243" i="2"/>
  <c r="K243" i="2"/>
  <c r="L243" i="2"/>
  <c r="D244" i="2"/>
  <c r="F244" i="2"/>
  <c r="E244" i="2"/>
  <c r="G244" i="2"/>
  <c r="H244" i="2"/>
  <c r="I244" i="2"/>
  <c r="L244" i="2"/>
  <c r="D245" i="2"/>
  <c r="I245" i="2"/>
  <c r="E245" i="2"/>
  <c r="G245" i="2"/>
  <c r="D246" i="2"/>
  <c r="E246" i="2"/>
  <c r="G246" i="2"/>
  <c r="K246" i="2"/>
  <c r="D247" i="2"/>
  <c r="H247" i="2"/>
  <c r="E247" i="2"/>
  <c r="G247" i="2"/>
  <c r="F247" i="2"/>
  <c r="K247" i="2"/>
  <c r="D248" i="2"/>
  <c r="J248" i="2"/>
  <c r="E248" i="2"/>
  <c r="F248" i="2"/>
  <c r="H248" i="2"/>
  <c r="I248" i="2"/>
  <c r="L248" i="2"/>
  <c r="D249" i="2"/>
  <c r="E249" i="2"/>
  <c r="L249" i="2"/>
  <c r="F249" i="2"/>
  <c r="G249" i="2"/>
  <c r="H249" i="2"/>
  <c r="I249" i="2"/>
  <c r="J249" i="2"/>
  <c r="D250" i="2"/>
  <c r="I250" i="2"/>
  <c r="E250" i="2"/>
  <c r="G250" i="2"/>
  <c r="L250" i="2"/>
  <c r="D251" i="2"/>
  <c r="F251" i="2"/>
  <c r="E251" i="2"/>
  <c r="G251" i="2"/>
  <c r="I251" i="2"/>
  <c r="J251" i="2"/>
  <c r="K251" i="2"/>
  <c r="L251" i="2"/>
  <c r="D252" i="2"/>
  <c r="H252" i="2"/>
  <c r="E252" i="2"/>
  <c r="G252" i="2"/>
  <c r="F252" i="2"/>
  <c r="J252" i="2"/>
  <c r="D253" i="2"/>
  <c r="E253" i="2"/>
  <c r="G253" i="2"/>
  <c r="J253" i="2"/>
  <c r="D254" i="2"/>
  <c r="E254" i="2"/>
  <c r="G254" i="2"/>
  <c r="D255" i="2"/>
  <c r="J255" i="2"/>
  <c r="E255" i="2"/>
  <c r="F255" i="2"/>
  <c r="G255" i="2"/>
  <c r="K255" i="2"/>
  <c r="D256" i="2"/>
  <c r="F256" i="2"/>
  <c r="E256" i="2"/>
  <c r="H256" i="2"/>
  <c r="I256" i="2"/>
  <c r="J256" i="2"/>
  <c r="D257" i="2"/>
  <c r="E257" i="2"/>
  <c r="L257" i="2"/>
  <c r="F257" i="2"/>
  <c r="G257" i="2"/>
  <c r="H257" i="2"/>
  <c r="I257" i="2"/>
  <c r="J257" i="2"/>
  <c r="K257" i="2"/>
  <c r="D258" i="2"/>
  <c r="J258" i="2"/>
  <c r="E258" i="2"/>
  <c r="F258" i="2"/>
  <c r="G258" i="2"/>
  <c r="I258" i="2"/>
  <c r="K258" i="2"/>
  <c r="L258" i="2"/>
  <c r="D259" i="2"/>
  <c r="F259" i="2"/>
  <c r="E259" i="2"/>
  <c r="G259" i="2"/>
  <c r="H259" i="2"/>
  <c r="I259" i="2"/>
  <c r="J259" i="2"/>
  <c r="L259" i="2"/>
  <c r="D260" i="2"/>
  <c r="H260" i="2"/>
  <c r="E260" i="2"/>
  <c r="G260" i="2"/>
  <c r="F260" i="2"/>
  <c r="I260" i="2"/>
  <c r="J260" i="2"/>
  <c r="K260" i="2"/>
  <c r="L260" i="2"/>
  <c r="D261" i="2"/>
  <c r="H261" i="2"/>
  <c r="E261" i="2"/>
  <c r="K261" i="2"/>
  <c r="F261" i="2"/>
  <c r="J261" i="2"/>
  <c r="D262" i="2"/>
  <c r="I262" i="2"/>
  <c r="E262" i="2"/>
  <c r="G262" i="2"/>
  <c r="L262" i="2"/>
  <c r="D263" i="2"/>
  <c r="F263" i="2"/>
  <c r="E263" i="2"/>
  <c r="H263" i="2"/>
  <c r="I263" i="2"/>
  <c r="J263" i="2"/>
  <c r="D264" i="2"/>
  <c r="E264" i="2"/>
  <c r="G264" i="2"/>
  <c r="F264" i="2"/>
  <c r="H264" i="2"/>
  <c r="I264" i="2"/>
  <c r="J264" i="2"/>
  <c r="K264" i="2"/>
  <c r="D265" i="2"/>
  <c r="E265" i="2"/>
  <c r="G265" i="2"/>
  <c r="D266" i="2"/>
  <c r="I266" i="2"/>
  <c r="E266" i="2"/>
  <c r="H266" i="2"/>
  <c r="D267" i="2"/>
  <c r="J267" i="2"/>
  <c r="E267" i="2"/>
  <c r="F267" i="2"/>
  <c r="I267" i="2"/>
  <c r="D268" i="2"/>
  <c r="H268" i="2"/>
  <c r="E268" i="2"/>
  <c r="K268" i="2"/>
  <c r="F268" i="2"/>
  <c r="G268" i="2"/>
  <c r="J268" i="2"/>
  <c r="L268" i="2"/>
  <c r="D269" i="2"/>
  <c r="E269" i="2"/>
  <c r="L269" i="2"/>
  <c r="F269" i="2"/>
  <c r="G269" i="2"/>
  <c r="H269" i="2"/>
  <c r="I269" i="2"/>
  <c r="J269" i="2"/>
  <c r="K269" i="2"/>
  <c r="D270" i="2"/>
  <c r="E270" i="2"/>
  <c r="G270" i="2"/>
  <c r="I270" i="2"/>
  <c r="L270" i="2"/>
  <c r="D271" i="2"/>
  <c r="F271" i="2"/>
  <c r="E271" i="2"/>
  <c r="H271" i="2"/>
  <c r="I271" i="2"/>
  <c r="J271" i="2"/>
  <c r="D272" i="2"/>
  <c r="E272" i="2"/>
  <c r="G272" i="2"/>
  <c r="F272" i="2"/>
  <c r="H272" i="2"/>
  <c r="I272" i="2"/>
  <c r="J272" i="2"/>
  <c r="K272" i="2"/>
  <c r="D273" i="2"/>
  <c r="E273" i="2"/>
  <c r="G273" i="2"/>
  <c r="L273" i="2"/>
  <c r="D274" i="2"/>
  <c r="I274" i="2"/>
  <c r="E274" i="2"/>
  <c r="H274" i="2"/>
  <c r="D275" i="2"/>
  <c r="J275" i="2"/>
  <c r="E275" i="2"/>
  <c r="F275" i="2"/>
  <c r="I275" i="2"/>
  <c r="D276" i="2"/>
  <c r="H276" i="2"/>
  <c r="E276" i="2"/>
  <c r="K276" i="2"/>
  <c r="F276" i="2"/>
  <c r="G276" i="2"/>
  <c r="J276" i="2"/>
  <c r="L276" i="2"/>
  <c r="D277" i="2"/>
  <c r="E277" i="2"/>
  <c r="L277" i="2"/>
  <c r="F277" i="2"/>
  <c r="G277" i="2"/>
  <c r="H277" i="2"/>
  <c r="I277" i="2"/>
  <c r="J277" i="2"/>
  <c r="K277" i="2"/>
  <c r="D278" i="2"/>
  <c r="E278" i="2"/>
  <c r="G278" i="2"/>
  <c r="H278" i="2"/>
  <c r="I278" i="2"/>
  <c r="L278" i="2"/>
  <c r="D279" i="2"/>
  <c r="F279" i="2"/>
  <c r="E279" i="2"/>
  <c r="H279" i="2"/>
  <c r="I279" i="2"/>
  <c r="J279" i="2"/>
  <c r="D280" i="2"/>
  <c r="E280" i="2"/>
  <c r="G280" i="2"/>
  <c r="F280" i="2"/>
  <c r="H280" i="2"/>
  <c r="I280" i="2"/>
  <c r="J280" i="2"/>
  <c r="K280" i="2"/>
  <c r="D281" i="2"/>
  <c r="K281" i="2"/>
  <c r="E281" i="2"/>
  <c r="G281" i="2"/>
  <c r="L281" i="2"/>
  <c r="D282" i="2"/>
  <c r="E282" i="2"/>
  <c r="H282" i="2"/>
  <c r="L282" i="2"/>
  <c r="D283" i="2"/>
  <c r="J283" i="2"/>
  <c r="E283" i="2"/>
  <c r="F283" i="2"/>
  <c r="I283" i="2"/>
  <c r="D284" i="2"/>
  <c r="H284" i="2"/>
  <c r="E284" i="2"/>
  <c r="K284" i="2"/>
  <c r="F284" i="2"/>
  <c r="G284" i="2"/>
  <c r="J284" i="2"/>
  <c r="L284" i="2"/>
  <c r="D285" i="2"/>
  <c r="E285" i="2"/>
  <c r="L285" i="2"/>
  <c r="F285" i="2"/>
  <c r="G285" i="2"/>
  <c r="H285" i="2"/>
  <c r="I285" i="2"/>
  <c r="J285" i="2"/>
  <c r="K285" i="2"/>
  <c r="D286" i="2"/>
  <c r="L286" i="2"/>
  <c r="E286" i="2"/>
  <c r="G286" i="2"/>
  <c r="H286" i="2"/>
  <c r="I286" i="2"/>
  <c r="D287" i="2"/>
  <c r="F287" i="2"/>
  <c r="E287" i="2"/>
  <c r="H287" i="2"/>
  <c r="I287" i="2"/>
  <c r="J287" i="2"/>
  <c r="D288" i="2"/>
  <c r="E288" i="2"/>
  <c r="G288" i="2"/>
  <c r="F288" i="2"/>
  <c r="H288" i="2"/>
  <c r="I288" i="2"/>
  <c r="J288" i="2"/>
  <c r="K288" i="2"/>
  <c r="D289" i="2"/>
  <c r="E289" i="2"/>
  <c r="G289" i="2"/>
  <c r="K289" i="2"/>
  <c r="L289" i="2"/>
  <c r="D290" i="2"/>
  <c r="E290" i="2"/>
  <c r="D291" i="2"/>
  <c r="J291" i="2"/>
  <c r="E291" i="2"/>
  <c r="F291" i="2"/>
  <c r="I291" i="2"/>
  <c r="D292" i="2"/>
  <c r="H292" i="2"/>
  <c r="E292" i="2"/>
  <c r="K292" i="2"/>
  <c r="F292" i="2"/>
  <c r="G292" i="2"/>
  <c r="J292" i="2"/>
  <c r="L292" i="2"/>
  <c r="D293" i="2"/>
  <c r="E293" i="2"/>
  <c r="L293" i="2"/>
  <c r="F293" i="2"/>
  <c r="G293" i="2"/>
  <c r="H293" i="2"/>
  <c r="I293" i="2"/>
  <c r="J293" i="2"/>
  <c r="K293" i="2"/>
  <c r="D294" i="2"/>
  <c r="E294" i="2"/>
  <c r="G294" i="2"/>
  <c r="D295" i="2"/>
  <c r="F295" i="2"/>
  <c r="E295" i="2"/>
  <c r="H295" i="2"/>
  <c r="I295" i="2"/>
  <c r="J295" i="2"/>
  <c r="D296" i="2"/>
  <c r="E296" i="2"/>
  <c r="G296" i="2"/>
  <c r="F296" i="2"/>
  <c r="H296" i="2"/>
  <c r="I296" i="2"/>
  <c r="J296" i="2"/>
  <c r="K296" i="2"/>
  <c r="D297" i="2"/>
  <c r="E297" i="2"/>
  <c r="G297" i="2"/>
  <c r="K297" i="2"/>
  <c r="L297" i="2"/>
  <c r="D298" i="2"/>
  <c r="E298" i="2"/>
  <c r="D299" i="2"/>
  <c r="J299" i="2"/>
  <c r="E299" i="2"/>
  <c r="F299" i="2"/>
  <c r="I299" i="2"/>
  <c r="D300" i="2"/>
  <c r="H300" i="2"/>
  <c r="E300" i="2"/>
  <c r="K300" i="2"/>
  <c r="F300" i="2"/>
  <c r="G300" i="2"/>
  <c r="J300" i="2"/>
  <c r="D301" i="2"/>
  <c r="E301" i="2"/>
  <c r="L301" i="2"/>
  <c r="F301" i="2"/>
  <c r="G301" i="2"/>
  <c r="H301" i="2"/>
  <c r="I301" i="2"/>
  <c r="J301" i="2"/>
  <c r="K301" i="2"/>
  <c r="D302" i="2"/>
  <c r="E302" i="2"/>
  <c r="G302" i="2"/>
  <c r="H302" i="2"/>
  <c r="L302" i="2"/>
  <c r="D303" i="2"/>
  <c r="F303" i="2"/>
  <c r="E303" i="2"/>
  <c r="H303" i="2"/>
  <c r="I303" i="2"/>
  <c r="J303" i="2"/>
  <c r="D304" i="2"/>
  <c r="E304" i="2"/>
  <c r="G304" i="2"/>
  <c r="F304" i="2"/>
  <c r="H304" i="2"/>
  <c r="I304" i="2"/>
  <c r="J304" i="2"/>
  <c r="K304" i="2"/>
  <c r="D305" i="2"/>
  <c r="E305" i="2"/>
  <c r="G305" i="2"/>
  <c r="D306" i="2"/>
  <c r="E306" i="2"/>
  <c r="H306" i="2"/>
  <c r="D307" i="2"/>
  <c r="F307" i="2"/>
  <c r="E307" i="2"/>
  <c r="I307" i="2"/>
  <c r="D308" i="2"/>
  <c r="H308" i="2"/>
  <c r="E308" i="2"/>
  <c r="F308" i="2"/>
  <c r="G308" i="2"/>
  <c r="J308" i="2"/>
  <c r="D309" i="2"/>
  <c r="E309" i="2"/>
  <c r="L309" i="2"/>
  <c r="F309" i="2"/>
  <c r="G309" i="2"/>
  <c r="H309" i="2"/>
  <c r="I309" i="2"/>
  <c r="J309" i="2"/>
  <c r="K309" i="2"/>
  <c r="D310" i="2"/>
  <c r="L310" i="2"/>
  <c r="E310" i="2"/>
  <c r="G310" i="2"/>
  <c r="H310" i="2"/>
  <c r="I310" i="2"/>
  <c r="D311" i="2"/>
  <c r="F311" i="2"/>
  <c r="E311" i="2"/>
  <c r="G311" i="2"/>
  <c r="H311" i="2"/>
  <c r="I311" i="2"/>
  <c r="J311" i="2"/>
  <c r="D312" i="2"/>
  <c r="E312" i="2"/>
  <c r="G312" i="2"/>
  <c r="F312" i="2"/>
  <c r="H312" i="2"/>
  <c r="I312" i="2"/>
  <c r="J312" i="2"/>
  <c r="K312" i="2"/>
  <c r="D313" i="2"/>
  <c r="E313" i="2"/>
  <c r="G313" i="2"/>
  <c r="D314" i="2"/>
  <c r="E314" i="2"/>
  <c r="G314" i="2"/>
  <c r="H314" i="2"/>
  <c r="J314" i="2"/>
  <c r="L314" i="2"/>
  <c r="D315" i="2"/>
  <c r="I315" i="2"/>
  <c r="E315" i="2"/>
  <c r="K315" i="2"/>
  <c r="F315" i="2"/>
  <c r="L315" i="2"/>
  <c r="D316" i="2"/>
  <c r="F316" i="2"/>
  <c r="E316" i="2"/>
  <c r="K316" i="2"/>
  <c r="J316" i="2"/>
  <c r="D317" i="2"/>
  <c r="E317" i="2"/>
  <c r="F317" i="2"/>
  <c r="H317" i="2"/>
  <c r="I317" i="2"/>
  <c r="J317" i="2"/>
  <c r="K317" i="2"/>
  <c r="D318" i="2"/>
  <c r="E318" i="2"/>
  <c r="F318" i="2"/>
  <c r="G318" i="2"/>
  <c r="H318" i="2"/>
  <c r="I318" i="2"/>
  <c r="L318" i="2"/>
  <c r="D319" i="2"/>
  <c r="F319" i="2"/>
  <c r="E319" i="2"/>
  <c r="G319" i="2"/>
  <c r="H319" i="2"/>
  <c r="I319" i="2"/>
  <c r="J319" i="2"/>
  <c r="D320" i="2"/>
  <c r="E320" i="2"/>
  <c r="G320" i="2"/>
  <c r="F320" i="2"/>
  <c r="H320" i="2"/>
  <c r="I320" i="2"/>
  <c r="J320" i="2"/>
  <c r="K320" i="2"/>
  <c r="D321" i="2"/>
  <c r="I321" i="2"/>
  <c r="E321" i="2"/>
  <c r="G321" i="2"/>
  <c r="J321" i="2"/>
  <c r="K321" i="2"/>
  <c r="D322" i="2"/>
  <c r="H322" i="2"/>
  <c r="E322" i="2"/>
  <c r="G322" i="2"/>
  <c r="J322" i="2"/>
  <c r="D323" i="2"/>
  <c r="E323" i="2"/>
  <c r="F323" i="2"/>
  <c r="I323" i="2"/>
  <c r="D324" i="2"/>
  <c r="E324" i="2"/>
  <c r="K324" i="2"/>
  <c r="D325" i="2"/>
  <c r="E325" i="2"/>
  <c r="F325" i="2"/>
  <c r="G325" i="2"/>
  <c r="H325" i="2"/>
  <c r="I325" i="2"/>
  <c r="J325" i="2"/>
  <c r="K325" i="2"/>
  <c r="D326" i="2"/>
  <c r="F326" i="2"/>
  <c r="E326" i="2"/>
  <c r="G326" i="2"/>
  <c r="D327" i="2"/>
  <c r="F327" i="2"/>
  <c r="E327" i="2"/>
  <c r="G327" i="2"/>
  <c r="H327" i="2"/>
  <c r="I327" i="2"/>
  <c r="J327" i="2"/>
  <c r="D328" i="2"/>
  <c r="E328" i="2"/>
  <c r="G328" i="2"/>
  <c r="F328" i="2"/>
  <c r="H328" i="2"/>
  <c r="I328" i="2"/>
  <c r="J328" i="2"/>
  <c r="K328" i="2"/>
  <c r="D329" i="2"/>
  <c r="E329" i="2"/>
  <c r="G329" i="2"/>
  <c r="I329" i="2"/>
  <c r="K329" i="2"/>
  <c r="L329" i="2"/>
  <c r="D330" i="2"/>
  <c r="E330" i="2"/>
  <c r="G330" i="2"/>
  <c r="D331" i="2"/>
  <c r="L331" i="2"/>
  <c r="E331" i="2"/>
  <c r="F331" i="2"/>
  <c r="I331" i="2"/>
  <c r="K331" i="2"/>
  <c r="D332" i="2"/>
  <c r="H332" i="2"/>
  <c r="E332" i="2"/>
  <c r="K332" i="2"/>
  <c r="F332" i="2"/>
  <c r="I332" i="2"/>
  <c r="J332" i="2"/>
  <c r="D333" i="2"/>
  <c r="E333" i="2"/>
  <c r="L333" i="2"/>
  <c r="F333" i="2"/>
  <c r="H333" i="2"/>
  <c r="I333" i="2"/>
  <c r="J333" i="2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E92" i="4"/>
  <c r="B93" i="4"/>
  <c r="E93" i="4"/>
  <c r="B94" i="4"/>
  <c r="E94" i="4"/>
  <c r="B95" i="4"/>
  <c r="E95" i="4"/>
  <c r="B96" i="4"/>
  <c r="E96" i="4"/>
  <c r="B97" i="4"/>
  <c r="E97" i="4"/>
  <c r="B98" i="4"/>
  <c r="E98" i="4"/>
  <c r="B99" i="4"/>
  <c r="E99" i="4"/>
  <c r="B100" i="4"/>
  <c r="E100" i="4"/>
  <c r="B101" i="4"/>
  <c r="E101" i="4"/>
  <c r="B102" i="4"/>
  <c r="E102" i="4"/>
  <c r="B103" i="4"/>
  <c r="E103" i="4"/>
  <c r="B104" i="4"/>
  <c r="E104" i="4"/>
  <c r="B105" i="4"/>
  <c r="E105" i="4"/>
  <c r="B106" i="4"/>
  <c r="E106" i="4"/>
  <c r="B107" i="4"/>
  <c r="E107" i="4"/>
  <c r="B108" i="4"/>
  <c r="E108" i="4"/>
  <c r="B109" i="4"/>
  <c r="E109" i="4"/>
  <c r="B110" i="4"/>
  <c r="E110" i="4"/>
  <c r="B111" i="4"/>
  <c r="E111" i="4"/>
  <c r="B112" i="4"/>
  <c r="E112" i="4"/>
  <c r="B113" i="4"/>
  <c r="E113" i="4"/>
  <c r="B114" i="4"/>
  <c r="E114" i="4"/>
  <c r="B115" i="4"/>
  <c r="E115" i="4"/>
  <c r="B116" i="4"/>
  <c r="E116" i="4"/>
  <c r="B117" i="4"/>
  <c r="E117" i="4"/>
  <c r="B118" i="4"/>
  <c r="E118" i="4"/>
  <c r="B119" i="4"/>
  <c r="E119" i="4"/>
  <c r="B120" i="4"/>
  <c r="E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E134" i="4"/>
  <c r="B135" i="4"/>
  <c r="E135" i="4"/>
  <c r="B136" i="4"/>
  <c r="E136" i="4"/>
  <c r="B137" i="4"/>
  <c r="E137" i="4"/>
  <c r="B138" i="4"/>
  <c r="E138" i="4"/>
  <c r="B139" i="4"/>
  <c r="E139" i="4"/>
  <c r="B140" i="4"/>
  <c r="E140" i="4"/>
  <c r="B141" i="4"/>
  <c r="E141" i="4"/>
  <c r="B142" i="4"/>
  <c r="E142" i="4"/>
  <c r="B143" i="4"/>
  <c r="E143" i="4"/>
  <c r="B144" i="4"/>
  <c r="E144" i="4"/>
  <c r="B145" i="4"/>
  <c r="E145" i="4"/>
  <c r="B146" i="4"/>
  <c r="E146" i="4"/>
  <c r="B147" i="4"/>
  <c r="E147" i="4"/>
  <c r="B148" i="4"/>
  <c r="E148" i="4"/>
  <c r="B149" i="4"/>
  <c r="E149" i="4"/>
  <c r="B150" i="4"/>
  <c r="E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E164" i="4"/>
  <c r="B165" i="4"/>
  <c r="E165" i="4"/>
  <c r="B166" i="4"/>
  <c r="E166" i="4"/>
  <c r="B167" i="4"/>
  <c r="B168" i="4"/>
  <c r="B169" i="4"/>
  <c r="B170" i="4"/>
  <c r="B171" i="4"/>
  <c r="E84" i="5"/>
  <c r="D87" i="5"/>
  <c r="D91" i="5"/>
  <c r="D94" i="5"/>
  <c r="D102" i="5"/>
  <c r="E111" i="5"/>
  <c r="D116" i="5"/>
  <c r="D122" i="5"/>
  <c r="D131" i="5"/>
  <c r="D140" i="5"/>
  <c r="E142" i="5"/>
  <c r="E143" i="5"/>
  <c r="E144" i="5"/>
  <c r="E145" i="5"/>
  <c r="E146" i="5"/>
  <c r="E147" i="5"/>
  <c r="E151" i="5"/>
  <c r="D153" i="5"/>
  <c r="I330" i="2"/>
  <c r="F330" i="2"/>
  <c r="H313" i="2"/>
  <c r="F313" i="2"/>
  <c r="K298" i="2"/>
  <c r="G298" i="2"/>
  <c r="F294" i="2"/>
  <c r="J294" i="2"/>
  <c r="K294" i="2"/>
  <c r="I290" i="2"/>
  <c r="J290" i="2"/>
  <c r="F290" i="2"/>
  <c r="K283" i="2"/>
  <c r="L283" i="2"/>
  <c r="G283" i="2"/>
  <c r="G271" i="2"/>
  <c r="K271" i="2"/>
  <c r="L271" i="2"/>
  <c r="H265" i="2"/>
  <c r="I265" i="2"/>
  <c r="J265" i="2"/>
  <c r="K265" i="2"/>
  <c r="F265" i="2"/>
  <c r="G228" i="2"/>
  <c r="K228" i="2"/>
  <c r="L228" i="2"/>
  <c r="H324" i="2"/>
  <c r="I324" i="2"/>
  <c r="G323" i="2"/>
  <c r="L317" i="2"/>
  <c r="G316" i="2"/>
  <c r="G306" i="2"/>
  <c r="H305" i="2"/>
  <c r="I305" i="2"/>
  <c r="J305" i="2"/>
  <c r="F305" i="2"/>
  <c r="G303" i="2"/>
  <c r="K303" i="2"/>
  <c r="L303" i="2"/>
  <c r="I298" i="2"/>
  <c r="J298" i="2"/>
  <c r="F298" i="2"/>
  <c r="K291" i="2"/>
  <c r="L291" i="2"/>
  <c r="G291" i="2"/>
  <c r="K256" i="2"/>
  <c r="G256" i="2"/>
  <c r="L256" i="2"/>
  <c r="K239" i="2"/>
  <c r="L239" i="2"/>
  <c r="G239" i="2"/>
  <c r="I190" i="2"/>
  <c r="J190" i="2"/>
  <c r="L190" i="2"/>
  <c r="F190" i="2"/>
  <c r="H190" i="2"/>
  <c r="G174" i="2"/>
  <c r="K174" i="2"/>
  <c r="L174" i="2"/>
  <c r="F139" i="2"/>
  <c r="H139" i="2"/>
  <c r="K139" i="2"/>
  <c r="L139" i="2"/>
  <c r="I139" i="2"/>
  <c r="J139" i="2"/>
  <c r="K333" i="2"/>
  <c r="G332" i="2"/>
  <c r="H329" i="2"/>
  <c r="F329" i="2"/>
  <c r="J323" i="2"/>
  <c r="H323" i="2"/>
  <c r="K319" i="2"/>
  <c r="L319" i="2"/>
  <c r="K314" i="2"/>
  <c r="L313" i="2"/>
  <c r="K308" i="2"/>
  <c r="L308" i="2"/>
  <c r="K307" i="2"/>
  <c r="G307" i="2"/>
  <c r="I306" i="2"/>
  <c r="J306" i="2"/>
  <c r="F306" i="2"/>
  <c r="F302" i="2"/>
  <c r="J302" i="2"/>
  <c r="K302" i="2"/>
  <c r="K299" i="2"/>
  <c r="L299" i="2"/>
  <c r="G299" i="2"/>
  <c r="H273" i="2"/>
  <c r="I273" i="2"/>
  <c r="J273" i="2"/>
  <c r="K273" i="2"/>
  <c r="F273" i="2"/>
  <c r="K266" i="2"/>
  <c r="L266" i="2"/>
  <c r="G266" i="2"/>
  <c r="H253" i="2"/>
  <c r="F253" i="2"/>
  <c r="I253" i="2"/>
  <c r="K253" i="2"/>
  <c r="L253" i="2"/>
  <c r="K216" i="2"/>
  <c r="L216" i="2"/>
  <c r="G216" i="2"/>
  <c r="F211" i="2"/>
  <c r="J211" i="2"/>
  <c r="K211" i="2"/>
  <c r="I211" i="2"/>
  <c r="L211" i="2"/>
  <c r="K193" i="2"/>
  <c r="L193" i="2"/>
  <c r="G193" i="2"/>
  <c r="L330" i="2"/>
  <c r="J326" i="2"/>
  <c r="K326" i="2"/>
  <c r="I322" i="2"/>
  <c r="F322" i="2"/>
  <c r="K313" i="2"/>
  <c r="J307" i="2"/>
  <c r="H307" i="2"/>
  <c r="L294" i="2"/>
  <c r="H245" i="2"/>
  <c r="J245" i="2"/>
  <c r="K245" i="2"/>
  <c r="L245" i="2"/>
  <c r="F245" i="2"/>
  <c r="I231" i="2"/>
  <c r="J231" i="2"/>
  <c r="F231" i="2"/>
  <c r="H231" i="2"/>
  <c r="J12" i="2"/>
  <c r="Q12" i="2"/>
  <c r="K330" i="2"/>
  <c r="L324" i="2"/>
  <c r="H316" i="2"/>
  <c r="I316" i="2"/>
  <c r="G315" i="2"/>
  <c r="J313" i="2"/>
  <c r="I294" i="2"/>
  <c r="K274" i="2"/>
  <c r="L274" i="2"/>
  <c r="G274" i="2"/>
  <c r="G229" i="2"/>
  <c r="L229" i="2"/>
  <c r="K229" i="2"/>
  <c r="F219" i="2"/>
  <c r="J219" i="2"/>
  <c r="I219" i="2"/>
  <c r="K219" i="2"/>
  <c r="L219" i="2"/>
  <c r="L187" i="2"/>
  <c r="K187" i="2"/>
  <c r="G187" i="2"/>
  <c r="J330" i="2"/>
  <c r="L326" i="2"/>
  <c r="J324" i="2"/>
  <c r="L323" i="2"/>
  <c r="H321" i="2"/>
  <c r="F321" i="2"/>
  <c r="J315" i="2"/>
  <c r="H315" i="2"/>
  <c r="I313" i="2"/>
  <c r="K311" i="2"/>
  <c r="L311" i="2"/>
  <c r="L305" i="2"/>
  <c r="H294" i="2"/>
  <c r="L290" i="2"/>
  <c r="H281" i="2"/>
  <c r="I281" i="2"/>
  <c r="J281" i="2"/>
  <c r="F281" i="2"/>
  <c r="G279" i="2"/>
  <c r="K279" i="2"/>
  <c r="L279" i="2"/>
  <c r="L265" i="2"/>
  <c r="F262" i="2"/>
  <c r="H262" i="2"/>
  <c r="J262" i="2"/>
  <c r="K262" i="2"/>
  <c r="I254" i="2"/>
  <c r="H254" i="2"/>
  <c r="J254" i="2"/>
  <c r="K254" i="2"/>
  <c r="L254" i="2"/>
  <c r="F254" i="2"/>
  <c r="F250" i="2"/>
  <c r="H250" i="2"/>
  <c r="J250" i="2"/>
  <c r="K250" i="2"/>
  <c r="K240" i="2"/>
  <c r="G240" i="2"/>
  <c r="F181" i="2"/>
  <c r="I181" i="2"/>
  <c r="J181" i="2"/>
  <c r="L181" i="2"/>
  <c r="H181" i="2"/>
  <c r="G333" i="2"/>
  <c r="G331" i="2"/>
  <c r="H330" i="2"/>
  <c r="J329" i="2"/>
  <c r="I326" i="2"/>
  <c r="L325" i="2"/>
  <c r="G324" i="2"/>
  <c r="K323" i="2"/>
  <c r="L322" i="2"/>
  <c r="J318" i="2"/>
  <c r="K318" i="2"/>
  <c r="I314" i="2"/>
  <c r="F314" i="2"/>
  <c r="L306" i="2"/>
  <c r="K305" i="2"/>
  <c r="I302" i="2"/>
  <c r="L298" i="2"/>
  <c r="H290" i="2"/>
  <c r="H289" i="2"/>
  <c r="I289" i="2"/>
  <c r="J289" i="2"/>
  <c r="F289" i="2"/>
  <c r="G287" i="2"/>
  <c r="K287" i="2"/>
  <c r="L287" i="2"/>
  <c r="K282" i="2"/>
  <c r="G282" i="2"/>
  <c r="F278" i="2"/>
  <c r="J278" i="2"/>
  <c r="K278" i="2"/>
  <c r="G263" i="2"/>
  <c r="K263" i="2"/>
  <c r="L263" i="2"/>
  <c r="L332" i="2"/>
  <c r="J331" i="2"/>
  <c r="H331" i="2"/>
  <c r="K327" i="2"/>
  <c r="L327" i="2"/>
  <c r="H326" i="2"/>
  <c r="F324" i="2"/>
  <c r="K322" i="2"/>
  <c r="L321" i="2"/>
  <c r="G317" i="2"/>
  <c r="L316" i="2"/>
  <c r="F310" i="2"/>
  <c r="J310" i="2"/>
  <c r="K310" i="2"/>
  <c r="L307" i="2"/>
  <c r="K306" i="2"/>
  <c r="H298" i="2"/>
  <c r="H297" i="2"/>
  <c r="I297" i="2"/>
  <c r="J297" i="2"/>
  <c r="F297" i="2"/>
  <c r="G295" i="2"/>
  <c r="K295" i="2"/>
  <c r="L295" i="2"/>
  <c r="K290" i="2"/>
  <c r="G290" i="2"/>
  <c r="F286" i="2"/>
  <c r="J286" i="2"/>
  <c r="K286" i="2"/>
  <c r="I282" i="2"/>
  <c r="J282" i="2"/>
  <c r="F282" i="2"/>
  <c r="K275" i="2"/>
  <c r="L275" i="2"/>
  <c r="G275" i="2"/>
  <c r="F270" i="2"/>
  <c r="H270" i="2"/>
  <c r="J270" i="2"/>
  <c r="K270" i="2"/>
  <c r="H246" i="2"/>
  <c r="I246" i="2"/>
  <c r="F246" i="2"/>
  <c r="J246" i="2"/>
  <c r="L246" i="2"/>
  <c r="H211" i="2"/>
  <c r="F198" i="2"/>
  <c r="H198" i="2"/>
  <c r="K198" i="2"/>
  <c r="L198" i="2"/>
  <c r="I198" i="2"/>
  <c r="L195" i="2"/>
  <c r="G195" i="2"/>
  <c r="K195" i="2"/>
  <c r="I308" i="2"/>
  <c r="I300" i="2"/>
  <c r="H299" i="2"/>
  <c r="I292" i="2"/>
  <c r="H291" i="2"/>
  <c r="I284" i="2"/>
  <c r="H283" i="2"/>
  <c r="I276" i="2"/>
  <c r="H275" i="2"/>
  <c r="I268" i="2"/>
  <c r="H267" i="2"/>
  <c r="I261" i="2"/>
  <c r="K259" i="2"/>
  <c r="H258" i="2"/>
  <c r="I255" i="2"/>
  <c r="I252" i="2"/>
  <c r="K248" i="2"/>
  <c r="K244" i="2"/>
  <c r="L238" i="2"/>
  <c r="H230" i="2"/>
  <c r="I230" i="2"/>
  <c r="J230" i="2"/>
  <c r="F228" i="2"/>
  <c r="H228" i="2"/>
  <c r="K224" i="2"/>
  <c r="L224" i="2"/>
  <c r="G224" i="2"/>
  <c r="K223" i="2"/>
  <c r="G221" i="2"/>
  <c r="L221" i="2"/>
  <c r="G220" i="2"/>
  <c r="K220" i="2"/>
  <c r="G204" i="2"/>
  <c r="K204" i="2"/>
  <c r="L204" i="2"/>
  <c r="H196" i="2"/>
  <c r="I196" i="2"/>
  <c r="J196" i="2"/>
  <c r="F196" i="2"/>
  <c r="J193" i="2"/>
  <c r="I193" i="2"/>
  <c r="F193" i="2"/>
  <c r="G183" i="2"/>
  <c r="L183" i="2"/>
  <c r="I176" i="2"/>
  <c r="J176" i="2"/>
  <c r="H176" i="2"/>
  <c r="F176" i="2"/>
  <c r="H167" i="2"/>
  <c r="I167" i="2"/>
  <c r="F167" i="2"/>
  <c r="J167" i="2"/>
  <c r="L167" i="2"/>
  <c r="G160" i="2"/>
  <c r="K160" i="2"/>
  <c r="L160" i="2"/>
  <c r="L328" i="2"/>
  <c r="L320" i="2"/>
  <c r="L312" i="2"/>
  <c r="L304" i="2"/>
  <c r="L296" i="2"/>
  <c r="L288" i="2"/>
  <c r="L280" i="2"/>
  <c r="F274" i="2"/>
  <c r="L272" i="2"/>
  <c r="G267" i="2"/>
  <c r="F266" i="2"/>
  <c r="L264" i="2"/>
  <c r="G261" i="2"/>
  <c r="H255" i="2"/>
  <c r="J244" i="2"/>
  <c r="K238" i="2"/>
  <c r="I236" i="2"/>
  <c r="L235" i="2"/>
  <c r="F227" i="2"/>
  <c r="J227" i="2"/>
  <c r="I223" i="2"/>
  <c r="J223" i="2"/>
  <c r="F223" i="2"/>
  <c r="H222" i="2"/>
  <c r="I222" i="2"/>
  <c r="J222" i="2"/>
  <c r="F220" i="2"/>
  <c r="H220" i="2"/>
  <c r="G212" i="2"/>
  <c r="K212" i="2"/>
  <c r="L212" i="2"/>
  <c r="F203" i="2"/>
  <c r="J203" i="2"/>
  <c r="K203" i="2"/>
  <c r="K197" i="2"/>
  <c r="L197" i="2"/>
  <c r="G165" i="2"/>
  <c r="K165" i="2"/>
  <c r="L165" i="2"/>
  <c r="K153" i="2"/>
  <c r="G153" i="2"/>
  <c r="L153" i="2"/>
  <c r="H151" i="2"/>
  <c r="I151" i="2"/>
  <c r="F151" i="2"/>
  <c r="J151" i="2"/>
  <c r="K151" i="2"/>
  <c r="K241" i="2"/>
  <c r="L241" i="2"/>
  <c r="I239" i="2"/>
  <c r="J239" i="2"/>
  <c r="H206" i="2"/>
  <c r="I206" i="2"/>
  <c r="J206" i="2"/>
  <c r="F206" i="2"/>
  <c r="K184" i="2"/>
  <c r="L184" i="2"/>
  <c r="G184" i="2"/>
  <c r="F148" i="2"/>
  <c r="J148" i="2"/>
  <c r="K148" i="2"/>
  <c r="I148" i="2"/>
  <c r="L148" i="2"/>
  <c r="L267" i="2"/>
  <c r="I247" i="2"/>
  <c r="J247" i="2"/>
  <c r="H240" i="2"/>
  <c r="K237" i="2"/>
  <c r="I235" i="2"/>
  <c r="K232" i="2"/>
  <c r="L232" i="2"/>
  <c r="K230" i="2"/>
  <c r="H214" i="2"/>
  <c r="I214" i="2"/>
  <c r="J214" i="2"/>
  <c r="F214" i="2"/>
  <c r="K207" i="2"/>
  <c r="G207" i="2"/>
  <c r="H199" i="2"/>
  <c r="I199" i="2"/>
  <c r="J199" i="2"/>
  <c r="F199" i="2"/>
  <c r="L196" i="2"/>
  <c r="G192" i="2"/>
  <c r="L192" i="2"/>
  <c r="J177" i="2"/>
  <c r="F177" i="2"/>
  <c r="H177" i="2"/>
  <c r="L177" i="2"/>
  <c r="F172" i="2"/>
  <c r="H172" i="2"/>
  <c r="I172" i="2"/>
  <c r="K172" i="2"/>
  <c r="L172" i="2"/>
  <c r="K152" i="2"/>
  <c r="K138" i="2"/>
  <c r="L138" i="2"/>
  <c r="G138" i="2"/>
  <c r="L300" i="2"/>
  <c r="J274" i="2"/>
  <c r="K267" i="2"/>
  <c r="J266" i="2"/>
  <c r="L261" i="2"/>
  <c r="L252" i="2"/>
  <c r="K215" i="2"/>
  <c r="G215" i="2"/>
  <c r="I207" i="2"/>
  <c r="J207" i="2"/>
  <c r="F207" i="2"/>
  <c r="K200" i="2"/>
  <c r="L200" i="2"/>
  <c r="G200" i="2"/>
  <c r="H159" i="2"/>
  <c r="I159" i="2"/>
  <c r="J159" i="2"/>
  <c r="K159" i="2"/>
  <c r="L159" i="2"/>
  <c r="F159" i="2"/>
  <c r="I152" i="2"/>
  <c r="J152" i="2"/>
  <c r="F152" i="2"/>
  <c r="H152" i="2"/>
  <c r="L152" i="2"/>
  <c r="I143" i="2"/>
  <c r="J143" i="2"/>
  <c r="F143" i="2"/>
  <c r="H143" i="2"/>
  <c r="K100" i="2"/>
  <c r="L100" i="2"/>
  <c r="G100" i="2"/>
  <c r="H98" i="2"/>
  <c r="I98" i="2"/>
  <c r="J98" i="2"/>
  <c r="F98" i="2"/>
  <c r="K98" i="2"/>
  <c r="L98" i="2"/>
  <c r="F87" i="2"/>
  <c r="J87" i="2"/>
  <c r="H87" i="2"/>
  <c r="I87" i="2"/>
  <c r="L87" i="2"/>
  <c r="O12" i="2"/>
  <c r="G12" i="2"/>
  <c r="L255" i="2"/>
  <c r="K252" i="2"/>
  <c r="H251" i="2"/>
  <c r="K249" i="2"/>
  <c r="G248" i="2"/>
  <c r="L247" i="2"/>
  <c r="H243" i="2"/>
  <c r="F240" i="2"/>
  <c r="H238" i="2"/>
  <c r="I238" i="2"/>
  <c r="I237" i="2"/>
  <c r="L236" i="2"/>
  <c r="K231" i="2"/>
  <c r="F230" i="2"/>
  <c r="I228" i="2"/>
  <c r="H227" i="2"/>
  <c r="H223" i="2"/>
  <c r="J220" i="2"/>
  <c r="I215" i="2"/>
  <c r="J215" i="2"/>
  <c r="F215" i="2"/>
  <c r="K208" i="2"/>
  <c r="L208" i="2"/>
  <c r="G208" i="2"/>
  <c r="H203" i="2"/>
  <c r="H193" i="2"/>
  <c r="F189" i="2"/>
  <c r="H189" i="2"/>
  <c r="I189" i="2"/>
  <c r="K189" i="2"/>
  <c r="L189" i="2"/>
  <c r="K183" i="2"/>
  <c r="K178" i="2"/>
  <c r="L178" i="2"/>
  <c r="G178" i="2"/>
  <c r="G173" i="2"/>
  <c r="K173" i="2"/>
  <c r="L173" i="2"/>
  <c r="J161" i="2"/>
  <c r="F161" i="2"/>
  <c r="H161" i="2"/>
  <c r="I161" i="2"/>
  <c r="K154" i="2"/>
  <c r="L154" i="2"/>
  <c r="G154" i="2"/>
  <c r="L151" i="2"/>
  <c r="I173" i="2"/>
  <c r="K170" i="2"/>
  <c r="L170" i="2"/>
  <c r="G166" i="2"/>
  <c r="L166" i="2"/>
  <c r="I165" i="2"/>
  <c r="I160" i="2"/>
  <c r="J160" i="2"/>
  <c r="F160" i="2"/>
  <c r="F156" i="2"/>
  <c r="J156" i="2"/>
  <c r="J153" i="2"/>
  <c r="H153" i="2"/>
  <c r="G149" i="2"/>
  <c r="K149" i="2"/>
  <c r="L149" i="2"/>
  <c r="G147" i="2"/>
  <c r="K147" i="2"/>
  <c r="L147" i="2"/>
  <c r="F145" i="2"/>
  <c r="J145" i="2"/>
  <c r="K145" i="2"/>
  <c r="F122" i="2"/>
  <c r="I122" i="2"/>
  <c r="J122" i="2"/>
  <c r="K122" i="2"/>
  <c r="L122" i="2"/>
  <c r="F115" i="2"/>
  <c r="H115" i="2"/>
  <c r="I115" i="2"/>
  <c r="L115" i="2"/>
  <c r="K74" i="2"/>
  <c r="L74" i="2"/>
  <c r="G74" i="2"/>
  <c r="L213" i="2"/>
  <c r="L205" i="2"/>
  <c r="F184" i="2"/>
  <c r="K180" i="2"/>
  <c r="H173" i="2"/>
  <c r="H165" i="2"/>
  <c r="H147" i="2"/>
  <c r="I147" i="2"/>
  <c r="I131" i="2"/>
  <c r="J131" i="2"/>
  <c r="K131" i="2"/>
  <c r="L131" i="2"/>
  <c r="F131" i="2"/>
  <c r="G124" i="2"/>
  <c r="L124" i="2"/>
  <c r="K54" i="2"/>
  <c r="L54" i="2"/>
  <c r="G54" i="2"/>
  <c r="J39" i="2"/>
  <c r="H39" i="2"/>
  <c r="L39" i="2"/>
  <c r="F39" i="2"/>
  <c r="I39" i="2"/>
  <c r="K169" i="2"/>
  <c r="G169" i="2"/>
  <c r="G158" i="2"/>
  <c r="L158" i="2"/>
  <c r="G133" i="2"/>
  <c r="L133" i="2"/>
  <c r="K125" i="2"/>
  <c r="L125" i="2"/>
  <c r="G125" i="2"/>
  <c r="K116" i="2"/>
  <c r="L116" i="2"/>
  <c r="G116" i="2"/>
  <c r="I91" i="2"/>
  <c r="J91" i="2"/>
  <c r="F91" i="2"/>
  <c r="H91" i="2"/>
  <c r="L91" i="2"/>
  <c r="I229" i="2"/>
  <c r="I221" i="2"/>
  <c r="I213" i="2"/>
  <c r="H212" i="2"/>
  <c r="I205" i="2"/>
  <c r="H204" i="2"/>
  <c r="K199" i="2"/>
  <c r="H192" i="2"/>
  <c r="K190" i="2"/>
  <c r="I186" i="2"/>
  <c r="I183" i="2"/>
  <c r="K181" i="2"/>
  <c r="H180" i="2"/>
  <c r="L176" i="2"/>
  <c r="J174" i="2"/>
  <c r="K166" i="2"/>
  <c r="K162" i="2"/>
  <c r="L162" i="2"/>
  <c r="H157" i="2"/>
  <c r="I156" i="2"/>
  <c r="I145" i="2"/>
  <c r="G142" i="2"/>
  <c r="L142" i="2"/>
  <c r="H140" i="2"/>
  <c r="I140" i="2"/>
  <c r="J140" i="2"/>
  <c r="K140" i="2"/>
  <c r="F140" i="2"/>
  <c r="K47" i="2"/>
  <c r="G47" i="2"/>
  <c r="L47" i="2"/>
  <c r="H29" i="2"/>
  <c r="I29" i="2"/>
  <c r="J29" i="2"/>
  <c r="F29" i="2"/>
  <c r="L29" i="2"/>
  <c r="G169" i="3"/>
  <c r="K169" i="3" s="1"/>
  <c r="L233" i="2"/>
  <c r="L225" i="2"/>
  <c r="L217" i="2"/>
  <c r="L209" i="2"/>
  <c r="L201" i="2"/>
  <c r="K194" i="2"/>
  <c r="K176" i="2"/>
  <c r="H175" i="2"/>
  <c r="I175" i="2"/>
  <c r="I174" i="2"/>
  <c r="I168" i="2"/>
  <c r="J168" i="2"/>
  <c r="F168" i="2"/>
  <c r="F164" i="2"/>
  <c r="J164" i="2"/>
  <c r="H160" i="2"/>
  <c r="G157" i="2"/>
  <c r="K157" i="2"/>
  <c r="H156" i="2"/>
  <c r="I153" i="2"/>
  <c r="H145" i="2"/>
  <c r="L136" i="2"/>
  <c r="G136" i="2"/>
  <c r="K136" i="2"/>
  <c r="K134" i="2"/>
  <c r="L134" i="2"/>
  <c r="G134" i="2"/>
  <c r="H122" i="2"/>
  <c r="J114" i="2"/>
  <c r="F114" i="2"/>
  <c r="I114" i="2"/>
  <c r="L114" i="2"/>
  <c r="K107" i="2"/>
  <c r="G107" i="2"/>
  <c r="L107" i="2"/>
  <c r="G199" i="3"/>
  <c r="K199" i="3" s="1"/>
  <c r="F192" i="2"/>
  <c r="G186" i="2"/>
  <c r="J184" i="2"/>
  <c r="F183" i="2"/>
  <c r="L182" i="2"/>
  <c r="K177" i="2"/>
  <c r="F174" i="2"/>
  <c r="G170" i="2"/>
  <c r="K161" i="2"/>
  <c r="G161" i="2"/>
  <c r="F153" i="2"/>
  <c r="G152" i="2"/>
  <c r="J147" i="2"/>
  <c r="K143" i="2"/>
  <c r="L143" i="2"/>
  <c r="G143" i="2"/>
  <c r="H137" i="2"/>
  <c r="I137" i="2"/>
  <c r="J137" i="2"/>
  <c r="F137" i="2"/>
  <c r="F130" i="2"/>
  <c r="H130" i="2"/>
  <c r="I130" i="2"/>
  <c r="K130" i="2"/>
  <c r="L130" i="2"/>
  <c r="L128" i="2"/>
  <c r="K128" i="2"/>
  <c r="G128" i="2"/>
  <c r="K124" i="2"/>
  <c r="J115" i="2"/>
  <c r="G88" i="2"/>
  <c r="K88" i="2"/>
  <c r="L88" i="2"/>
  <c r="K58" i="2"/>
  <c r="L58" i="2"/>
  <c r="G58" i="2"/>
  <c r="I138" i="2"/>
  <c r="H119" i="2"/>
  <c r="I111" i="2"/>
  <c r="I103" i="2"/>
  <c r="K99" i="2"/>
  <c r="G99" i="2"/>
  <c r="K92" i="2"/>
  <c r="L92" i="2"/>
  <c r="G92" i="2"/>
  <c r="G35" i="2"/>
  <c r="K35" i="2"/>
  <c r="L35" i="2"/>
  <c r="K22" i="2"/>
  <c r="G22" i="2"/>
  <c r="L22" i="2"/>
  <c r="I12" i="2"/>
  <c r="L150" i="2"/>
  <c r="H138" i="2"/>
  <c r="F134" i="2"/>
  <c r="F125" i="2"/>
  <c r="K121" i="2"/>
  <c r="G119" i="2"/>
  <c r="F116" i="2"/>
  <c r="K112" i="2"/>
  <c r="L112" i="2"/>
  <c r="H111" i="2"/>
  <c r="H106" i="2"/>
  <c r="I106" i="2"/>
  <c r="J106" i="2"/>
  <c r="F106" i="2"/>
  <c r="I99" i="2"/>
  <c r="J99" i="2"/>
  <c r="F99" i="2"/>
  <c r="G96" i="2"/>
  <c r="K96" i="2"/>
  <c r="L96" i="2"/>
  <c r="F95" i="2"/>
  <c r="J95" i="2"/>
  <c r="F75" i="2"/>
  <c r="H75" i="2"/>
  <c r="F26" i="2"/>
  <c r="J26" i="2"/>
  <c r="K26" i="2"/>
  <c r="I26" i="2"/>
  <c r="L26" i="2"/>
  <c r="L110" i="2"/>
  <c r="I107" i="2"/>
  <c r="J107" i="2"/>
  <c r="F107" i="2"/>
  <c r="G104" i="2"/>
  <c r="K104" i="2"/>
  <c r="L104" i="2"/>
  <c r="F103" i="2"/>
  <c r="J103" i="2"/>
  <c r="H82" i="2"/>
  <c r="I82" i="2"/>
  <c r="J82" i="2"/>
  <c r="F82" i="2"/>
  <c r="H76" i="2"/>
  <c r="I76" i="2"/>
  <c r="J76" i="2"/>
  <c r="F76" i="2"/>
  <c r="L72" i="2"/>
  <c r="G72" i="2"/>
  <c r="K72" i="2"/>
  <c r="G59" i="2"/>
  <c r="K59" i="2"/>
  <c r="K55" i="2"/>
  <c r="G55" i="2"/>
  <c r="N12" i="2"/>
  <c r="F12" i="2"/>
  <c r="G194" i="3"/>
  <c r="K194" i="3" s="1"/>
  <c r="G162" i="3"/>
  <c r="K162" i="3" s="1"/>
  <c r="K108" i="2"/>
  <c r="L108" i="2"/>
  <c r="G108" i="2"/>
  <c r="K83" i="2"/>
  <c r="G83" i="2"/>
  <c r="M12" i="2"/>
  <c r="E12" i="2"/>
  <c r="I146" i="2"/>
  <c r="L119" i="2"/>
  <c r="H118" i="2"/>
  <c r="K114" i="2"/>
  <c r="K109" i="2"/>
  <c r="H109" i="2"/>
  <c r="I109" i="2"/>
  <c r="L106" i="2"/>
  <c r="H90" i="2"/>
  <c r="I90" i="2"/>
  <c r="J90" i="2"/>
  <c r="F90" i="2"/>
  <c r="I83" i="2"/>
  <c r="J83" i="2"/>
  <c r="F83" i="2"/>
  <c r="G80" i="2"/>
  <c r="K80" i="2"/>
  <c r="L80" i="2"/>
  <c r="F79" i="2"/>
  <c r="J79" i="2"/>
  <c r="H73" i="2"/>
  <c r="I73" i="2"/>
  <c r="J73" i="2"/>
  <c r="K73" i="2"/>
  <c r="F73" i="2"/>
  <c r="G69" i="2"/>
  <c r="L69" i="2"/>
  <c r="I57" i="2"/>
  <c r="F57" i="2"/>
  <c r="H57" i="2"/>
  <c r="K57" i="2"/>
  <c r="L57" i="2"/>
  <c r="I53" i="2"/>
  <c r="F53" i="2"/>
  <c r="H53" i="2"/>
  <c r="K53" i="2"/>
  <c r="L53" i="2"/>
  <c r="F43" i="2"/>
  <c r="H43" i="2"/>
  <c r="I43" i="2"/>
  <c r="J43" i="2"/>
  <c r="G191" i="3"/>
  <c r="K191" i="3" s="1"/>
  <c r="G168" i="3"/>
  <c r="K168" i="3" s="1"/>
  <c r="H146" i="2"/>
  <c r="K144" i="2"/>
  <c r="F142" i="2"/>
  <c r="I134" i="2"/>
  <c r="F133" i="2"/>
  <c r="G127" i="2"/>
  <c r="J125" i="2"/>
  <c r="F124" i="2"/>
  <c r="L123" i="2"/>
  <c r="G118" i="2"/>
  <c r="J116" i="2"/>
  <c r="K115" i="2"/>
  <c r="G115" i="2"/>
  <c r="K106" i="2"/>
  <c r="L99" i="2"/>
  <c r="I95" i="2"/>
  <c r="K91" i="2"/>
  <c r="G91" i="2"/>
  <c r="K84" i="2"/>
  <c r="L84" i="2"/>
  <c r="G84" i="2"/>
  <c r="J75" i="2"/>
  <c r="K70" i="2"/>
  <c r="L70" i="2"/>
  <c r="G70" i="2"/>
  <c r="L59" i="2"/>
  <c r="L55" i="2"/>
  <c r="H26" i="2"/>
  <c r="K111" i="2"/>
  <c r="J110" i="2"/>
  <c r="K103" i="2"/>
  <c r="J102" i="2"/>
  <c r="I101" i="2"/>
  <c r="K95" i="2"/>
  <c r="J94" i="2"/>
  <c r="I93" i="2"/>
  <c r="K87" i="2"/>
  <c r="J86" i="2"/>
  <c r="I85" i="2"/>
  <c r="K79" i="2"/>
  <c r="J78" i="2"/>
  <c r="I77" i="2"/>
  <c r="L75" i="2"/>
  <c r="I74" i="2"/>
  <c r="J71" i="2"/>
  <c r="G67" i="2"/>
  <c r="K67" i="2"/>
  <c r="K63" i="2"/>
  <c r="G63" i="2"/>
  <c r="J51" i="2"/>
  <c r="L50" i="2"/>
  <c r="K40" i="2"/>
  <c r="L40" i="2"/>
  <c r="G38" i="2"/>
  <c r="G21" i="2"/>
  <c r="I110" i="2"/>
  <c r="I102" i="2"/>
  <c r="H101" i="2"/>
  <c r="I94" i="2"/>
  <c r="H93" i="2"/>
  <c r="I86" i="2"/>
  <c r="H85" i="2"/>
  <c r="I78" i="2"/>
  <c r="H77" i="2"/>
  <c r="K75" i="2"/>
  <c r="I71" i="2"/>
  <c r="F70" i="2"/>
  <c r="G60" i="2"/>
  <c r="G56" i="2"/>
  <c r="G52" i="2"/>
  <c r="L52" i="2"/>
  <c r="I46" i="2"/>
  <c r="J46" i="2"/>
  <c r="F46" i="2"/>
  <c r="F42" i="2"/>
  <c r="J42" i="2"/>
  <c r="K39" i="2"/>
  <c r="G39" i="2"/>
  <c r="I38" i="2"/>
  <c r="J38" i="2"/>
  <c r="F38" i="2"/>
  <c r="H37" i="2"/>
  <c r="I37" i="2"/>
  <c r="F37" i="2"/>
  <c r="G27" i="2"/>
  <c r="K27" i="2"/>
  <c r="L27" i="2"/>
  <c r="F58" i="2"/>
  <c r="J58" i="2"/>
  <c r="J54" i="2"/>
  <c r="F54" i="2"/>
  <c r="G51" i="2"/>
  <c r="K51" i="2"/>
  <c r="H45" i="2"/>
  <c r="I45" i="2"/>
  <c r="F34" i="2"/>
  <c r="J34" i="2"/>
  <c r="K34" i="2"/>
  <c r="K30" i="2"/>
  <c r="G30" i="2"/>
  <c r="I22" i="2"/>
  <c r="J22" i="2"/>
  <c r="F22" i="2"/>
  <c r="S109" i="3"/>
  <c r="F66" i="2"/>
  <c r="J66" i="2"/>
  <c r="J62" i="2"/>
  <c r="F62" i="2"/>
  <c r="L46" i="2"/>
  <c r="G44" i="2"/>
  <c r="L44" i="2"/>
  <c r="K42" i="2"/>
  <c r="L37" i="2"/>
  <c r="I30" i="2"/>
  <c r="J30" i="2"/>
  <c r="F30" i="2"/>
  <c r="K23" i="2"/>
  <c r="L23" i="2"/>
  <c r="G23" i="2"/>
  <c r="G82" i="3"/>
  <c r="I82" i="3" s="1"/>
  <c r="K56" i="2"/>
  <c r="K48" i="2"/>
  <c r="L48" i="2"/>
  <c r="L45" i="2"/>
  <c r="K31" i="2"/>
  <c r="L31" i="2"/>
  <c r="G31" i="2"/>
  <c r="L12" i="2"/>
  <c r="D12" i="2"/>
  <c r="G161" i="3"/>
  <c r="K161" i="3"/>
  <c r="I70" i="2"/>
  <c r="L66" i="2"/>
  <c r="L62" i="2"/>
  <c r="K60" i="2"/>
  <c r="F50" i="2"/>
  <c r="J50" i="2"/>
  <c r="K45" i="2"/>
  <c r="G43" i="2"/>
  <c r="K43" i="2"/>
  <c r="L34" i="2"/>
  <c r="H31" i="2"/>
  <c r="H23" i="2"/>
  <c r="L36" i="2"/>
  <c r="L28" i="2"/>
  <c r="G137" i="3"/>
  <c r="K137" i="3" s="1"/>
  <c r="G66" i="3"/>
  <c r="J66" i="3" s="1"/>
  <c r="G130" i="3"/>
  <c r="J130" i="3" s="1"/>
  <c r="P29" i="3"/>
  <c r="R29" i="3" s="1"/>
  <c r="U29" i="3" s="1"/>
  <c r="G29" i="3"/>
  <c r="H29" i="3"/>
  <c r="L32" i="2"/>
  <c r="L24" i="2"/>
  <c r="I43" i="3"/>
  <c r="G76" i="3"/>
  <c r="I76" i="3"/>
  <c r="G68" i="3"/>
  <c r="I68" i="3" s="1"/>
  <c r="G94" i="3"/>
  <c r="G78" i="3"/>
  <c r="I78" i="3"/>
  <c r="G70" i="3"/>
  <c r="I70" i="3" s="1"/>
  <c r="G36" i="3"/>
  <c r="J36" i="3" s="1"/>
  <c r="G57" i="3"/>
  <c r="J57" i="3" s="1"/>
  <c r="G56" i="3"/>
  <c r="J56" i="3" s="1"/>
  <c r="G203" i="1"/>
  <c r="K203" i="1" s="1"/>
  <c r="E39" i="1"/>
  <c r="E168" i="4" s="1"/>
  <c r="E65" i="1"/>
  <c r="E73" i="1"/>
  <c r="E59" i="4" s="1"/>
  <c r="E81" i="1"/>
  <c r="E67" i="4" s="1"/>
  <c r="E97" i="1"/>
  <c r="F97" i="1" s="1"/>
  <c r="G97" i="1" s="1"/>
  <c r="K97" i="1" s="1"/>
  <c r="E22" i="1"/>
  <c r="F22" i="1" s="1"/>
  <c r="E24" i="1"/>
  <c r="F24" i="1" s="1"/>
  <c r="G24" i="1" s="1"/>
  <c r="H24" i="1" s="1"/>
  <c r="E25" i="1"/>
  <c r="E15" i="4" s="1"/>
  <c r="E26" i="1"/>
  <c r="E16" i="5" s="1"/>
  <c r="E28" i="1"/>
  <c r="F28" i="1" s="1"/>
  <c r="G28" i="1" s="1"/>
  <c r="H28" i="1" s="1"/>
  <c r="E30" i="1"/>
  <c r="F30" i="1" s="1"/>
  <c r="G30" i="1" s="1"/>
  <c r="H30" i="1" s="1"/>
  <c r="E32" i="1"/>
  <c r="F32" i="1" s="1"/>
  <c r="G32" i="1" s="1"/>
  <c r="H32" i="1" s="1"/>
  <c r="E33" i="1"/>
  <c r="E23" i="4" s="1"/>
  <c r="E34" i="1"/>
  <c r="E24" i="4" s="1"/>
  <c r="E36" i="1"/>
  <c r="F36" i="1" s="1"/>
  <c r="E40" i="1"/>
  <c r="E28" i="4" s="1"/>
  <c r="E42" i="1"/>
  <c r="F42" i="1" s="1"/>
  <c r="E43" i="1"/>
  <c r="F43" i="1" s="1"/>
  <c r="G43" i="1" s="1"/>
  <c r="I43" i="1" s="1"/>
  <c r="E58" i="1"/>
  <c r="E45" i="5" s="1"/>
  <c r="E44" i="1"/>
  <c r="F44" i="1" s="1"/>
  <c r="E46" i="1"/>
  <c r="F46" i="1" s="1"/>
  <c r="E48" i="1"/>
  <c r="F48" i="1" s="1"/>
  <c r="E49" i="1"/>
  <c r="E36" i="4" s="1"/>
  <c r="E50" i="1"/>
  <c r="E37" i="4" s="1"/>
  <c r="E51" i="1"/>
  <c r="E38" i="5" s="1"/>
  <c r="E59" i="1"/>
  <c r="F59" i="1" s="1"/>
  <c r="G59" i="1" s="1"/>
  <c r="J59" i="1" s="1"/>
  <c r="E67" i="1"/>
  <c r="E75" i="1"/>
  <c r="F75" i="1" s="1"/>
  <c r="E52" i="1"/>
  <c r="E39" i="4" s="1"/>
  <c r="E60" i="1"/>
  <c r="F60" i="1" s="1"/>
  <c r="E68" i="1"/>
  <c r="F68" i="1" s="1"/>
  <c r="E76" i="1"/>
  <c r="E62" i="5" s="1"/>
  <c r="E53" i="1"/>
  <c r="F53" i="1" s="1"/>
  <c r="G53" i="1" s="1"/>
  <c r="E61" i="1"/>
  <c r="F61" i="1" s="1"/>
  <c r="E69" i="1"/>
  <c r="F69" i="1" s="1"/>
  <c r="E77" i="1"/>
  <c r="E63" i="5" s="1"/>
  <c r="E54" i="1"/>
  <c r="E41" i="4" s="1"/>
  <c r="E62" i="1"/>
  <c r="E48" i="5" s="1"/>
  <c r="E70" i="1"/>
  <c r="E56" i="4" s="1"/>
  <c r="W13" i="1"/>
  <c r="E56" i="5"/>
  <c r="E54" i="4"/>
  <c r="F50" i="1"/>
  <c r="G50" i="1" s="1"/>
  <c r="J50" i="1" s="1"/>
  <c r="E45" i="4"/>
  <c r="F26" i="1"/>
  <c r="E59" i="5"/>
  <c r="E55" i="5"/>
  <c r="E55" i="4"/>
  <c r="E33" i="5"/>
  <c r="F40" i="1"/>
  <c r="E28" i="5"/>
  <c r="E20" i="4"/>
  <c r="I94" i="3"/>
  <c r="E40" i="5"/>
  <c r="E40" i="4"/>
  <c r="F76" i="1"/>
  <c r="G76" i="1" s="1"/>
  <c r="F51" i="1"/>
  <c r="K235" i="3"/>
  <c r="G234" i="3"/>
  <c r="K234" i="3"/>
  <c r="G219" i="3"/>
  <c r="K219" i="3" s="1"/>
  <c r="G220" i="3"/>
  <c r="K220" i="3" s="1"/>
  <c r="G236" i="3"/>
  <c r="K236" i="3" s="1"/>
  <c r="G229" i="3"/>
  <c r="K229" i="3"/>
  <c r="P223" i="3"/>
  <c r="G223" i="3"/>
  <c r="K223" i="3" s="1"/>
  <c r="G225" i="3"/>
  <c r="K225" i="3" s="1"/>
  <c r="G214" i="3"/>
  <c r="K214" i="3" s="1"/>
  <c r="G238" i="3"/>
  <c r="K238" i="3" s="1"/>
  <c r="G227" i="3"/>
  <c r="K227" i="3" s="1"/>
  <c r="G221" i="3"/>
  <c r="K221" i="3" s="1"/>
  <c r="G212" i="3"/>
  <c r="K212" i="3"/>
  <c r="G203" i="3"/>
  <c r="K203" i="3" s="1"/>
  <c r="G252" i="3" l="1"/>
  <c r="K252" i="3" s="1"/>
  <c r="P252" i="3"/>
  <c r="R252" i="3" s="1"/>
  <c r="U252" i="3" s="1"/>
  <c r="G253" i="1"/>
  <c r="K253" i="1" s="1"/>
  <c r="P253" i="1"/>
  <c r="G252" i="1"/>
  <c r="K252" i="1" s="1"/>
  <c r="P252" i="1"/>
  <c r="R252" i="1" s="1"/>
  <c r="T252" i="1" s="1"/>
  <c r="W15" i="1"/>
  <c r="W20" i="1"/>
  <c r="W21" i="1"/>
  <c r="Y20" i="3"/>
  <c r="X21" i="3"/>
  <c r="P156" i="3"/>
  <c r="P87" i="3"/>
  <c r="R87" i="3" s="1"/>
  <c r="U87" i="3" s="1"/>
  <c r="P53" i="3"/>
  <c r="R53" i="3" s="1"/>
  <c r="U53" i="3" s="1"/>
  <c r="G251" i="3"/>
  <c r="K251" i="3" s="1"/>
  <c r="P251" i="3"/>
  <c r="G251" i="1"/>
  <c r="K251" i="1" s="1"/>
  <c r="P251" i="1"/>
  <c r="P220" i="3"/>
  <c r="R220" i="3" s="1"/>
  <c r="U220" i="3" s="1"/>
  <c r="W14" i="1"/>
  <c r="P250" i="1"/>
  <c r="F70" i="1"/>
  <c r="G70" i="1" s="1"/>
  <c r="I70" i="1" s="1"/>
  <c r="E109" i="5"/>
  <c r="W6" i="1"/>
  <c r="E46" i="5"/>
  <c r="F54" i="1"/>
  <c r="G54" i="1" s="1"/>
  <c r="J54" i="1" s="1"/>
  <c r="W3" i="1"/>
  <c r="E18" i="5"/>
  <c r="W18" i="1"/>
  <c r="E249" i="1"/>
  <c r="F249" i="1" s="1"/>
  <c r="E30" i="4"/>
  <c r="E38" i="4"/>
  <c r="F39" i="1"/>
  <c r="G39" i="1" s="1"/>
  <c r="I39" i="1" s="1"/>
  <c r="E30" i="5"/>
  <c r="E54" i="5"/>
  <c r="P249" i="1"/>
  <c r="G249" i="1"/>
  <c r="K249" i="1" s="1"/>
  <c r="G248" i="1"/>
  <c r="K248" i="1" s="1"/>
  <c r="P248" i="1"/>
  <c r="R248" i="1" s="1"/>
  <c r="T248" i="1" s="1"/>
  <c r="G250" i="1"/>
  <c r="K250" i="1" s="1"/>
  <c r="G241" i="3"/>
  <c r="K241" i="3" s="1"/>
  <c r="P241" i="3"/>
  <c r="R241" i="3" s="1"/>
  <c r="U241" i="3" s="1"/>
  <c r="P185" i="3"/>
  <c r="R185" i="3" s="1"/>
  <c r="U185" i="3" s="1"/>
  <c r="G185" i="3"/>
  <c r="K185" i="3" s="1"/>
  <c r="G44" i="3"/>
  <c r="I44" i="3" s="1"/>
  <c r="P44" i="3"/>
  <c r="R44" i="3" s="1"/>
  <c r="U44" i="3" s="1"/>
  <c r="P218" i="3"/>
  <c r="R218" i="3" s="1"/>
  <c r="U218" i="3" s="1"/>
  <c r="G218" i="3"/>
  <c r="K218" i="3" s="1"/>
  <c r="G65" i="3"/>
  <c r="J65" i="3" s="1"/>
  <c r="P65" i="3"/>
  <c r="P89" i="3"/>
  <c r="G89" i="3"/>
  <c r="I89" i="3" s="1"/>
  <c r="P54" i="3"/>
  <c r="R54" i="3" s="1"/>
  <c r="U54" i="3" s="1"/>
  <c r="G87" i="3"/>
  <c r="I87" i="3" s="1"/>
  <c r="G69" i="3"/>
  <c r="I69" i="3" s="1"/>
  <c r="G156" i="3"/>
  <c r="K156" i="3" s="1"/>
  <c r="P102" i="3"/>
  <c r="P66" i="3"/>
  <c r="R66" i="3" s="1"/>
  <c r="U66" i="3" s="1"/>
  <c r="P189" i="3"/>
  <c r="R189" i="3" s="1"/>
  <c r="U189" i="3" s="1"/>
  <c r="R49" i="3"/>
  <c r="U49" i="3" s="1"/>
  <c r="Y17" i="3"/>
  <c r="P214" i="3"/>
  <c r="R214" i="3" s="1"/>
  <c r="U214" i="3" s="1"/>
  <c r="P30" i="3"/>
  <c r="R30" i="3" s="1"/>
  <c r="U30" i="3" s="1"/>
  <c r="P225" i="3"/>
  <c r="Y3" i="3"/>
  <c r="P194" i="3"/>
  <c r="R194" i="3" s="1"/>
  <c r="U194" i="3" s="1"/>
  <c r="P138" i="3"/>
  <c r="R138" i="3" s="1"/>
  <c r="U138" i="3" s="1"/>
  <c r="P250" i="3"/>
  <c r="P206" i="3"/>
  <c r="R206" i="3" s="1"/>
  <c r="U206" i="3" s="1"/>
  <c r="Y9" i="3"/>
  <c r="P227" i="3"/>
  <c r="R227" i="3" s="1"/>
  <c r="U227" i="3" s="1"/>
  <c r="P22" i="3"/>
  <c r="R22" i="3" s="1"/>
  <c r="U22" i="3" s="1"/>
  <c r="P82" i="3"/>
  <c r="Y8" i="3"/>
  <c r="Y6" i="3"/>
  <c r="R223" i="3"/>
  <c r="U223" i="3" s="1"/>
  <c r="P233" i="3"/>
  <c r="R233" i="3" s="1"/>
  <c r="U233" i="3" s="1"/>
  <c r="G249" i="3"/>
  <c r="K249" i="3" s="1"/>
  <c r="P249" i="3"/>
  <c r="R249" i="3" s="1"/>
  <c r="U249" i="3" s="1"/>
  <c r="G248" i="3"/>
  <c r="K248" i="3" s="1"/>
  <c r="P248" i="3"/>
  <c r="R248" i="3" s="1"/>
  <c r="U248" i="3" s="1"/>
  <c r="G250" i="3"/>
  <c r="K250" i="3" s="1"/>
  <c r="P37" i="3"/>
  <c r="Y18" i="3"/>
  <c r="P230" i="3"/>
  <c r="R230" i="3" s="1"/>
  <c r="U230" i="3" s="1"/>
  <c r="P221" i="3"/>
  <c r="R221" i="3" s="1"/>
  <c r="U221" i="3" s="1"/>
  <c r="P236" i="3"/>
  <c r="R236" i="3" s="1"/>
  <c r="U236" i="3" s="1"/>
  <c r="P210" i="3"/>
  <c r="R210" i="3" s="1"/>
  <c r="U210" i="3" s="1"/>
  <c r="P70" i="1"/>
  <c r="R70" i="1" s="1"/>
  <c r="T70" i="1" s="1"/>
  <c r="P40" i="1"/>
  <c r="W19" i="1"/>
  <c r="W10" i="1"/>
  <c r="P55" i="3"/>
  <c r="R55" i="3" s="1"/>
  <c r="U55" i="3" s="1"/>
  <c r="P52" i="3"/>
  <c r="R52" i="3" s="1"/>
  <c r="U52" i="3" s="1"/>
  <c r="P56" i="3"/>
  <c r="R56" i="3" s="1"/>
  <c r="U56" i="3" s="1"/>
  <c r="P57" i="3"/>
  <c r="R57" i="3" s="1"/>
  <c r="U57" i="3" s="1"/>
  <c r="P41" i="3"/>
  <c r="R41" i="3" s="1"/>
  <c r="U41" i="3" s="1"/>
  <c r="P93" i="3"/>
  <c r="R93" i="3" s="1"/>
  <c r="U93" i="3" s="1"/>
  <c r="P132" i="3"/>
  <c r="P191" i="3"/>
  <c r="R191" i="3" s="1"/>
  <c r="U191" i="3" s="1"/>
  <c r="P192" i="3"/>
  <c r="R192" i="3" s="1"/>
  <c r="U192" i="3" s="1"/>
  <c r="P199" i="3"/>
  <c r="R199" i="3" s="1"/>
  <c r="U199" i="3" s="1"/>
  <c r="P128" i="3"/>
  <c r="R128" i="3" s="1"/>
  <c r="U128" i="3" s="1"/>
  <c r="P31" i="3"/>
  <c r="R31" i="3" s="1"/>
  <c r="U31" i="3" s="1"/>
  <c r="Y19" i="3"/>
  <c r="P203" i="3"/>
  <c r="R203" i="3" s="1"/>
  <c r="U203" i="3" s="1"/>
  <c r="P54" i="1"/>
  <c r="R54" i="1" s="1"/>
  <c r="T54" i="1" s="1"/>
  <c r="W4" i="1"/>
  <c r="W16" i="1"/>
  <c r="Y12" i="3"/>
  <c r="P26" i="3"/>
  <c r="R26" i="3" s="1"/>
  <c r="U26" i="3" s="1"/>
  <c r="P59" i="3"/>
  <c r="R59" i="3" s="1"/>
  <c r="U59" i="3" s="1"/>
  <c r="P36" i="3"/>
  <c r="R36" i="3" s="1"/>
  <c r="U36" i="3" s="1"/>
  <c r="P90" i="3"/>
  <c r="R90" i="3" s="1"/>
  <c r="U90" i="3" s="1"/>
  <c r="P43" i="3"/>
  <c r="R43" i="3" s="1"/>
  <c r="U43" i="3" s="1"/>
  <c r="P112" i="3"/>
  <c r="R112" i="3" s="1"/>
  <c r="U112" i="3" s="1"/>
  <c r="P130" i="3"/>
  <c r="P109" i="3"/>
  <c r="P198" i="3"/>
  <c r="R198" i="3" s="1"/>
  <c r="U198" i="3" s="1"/>
  <c r="P190" i="3"/>
  <c r="R190" i="3" s="1"/>
  <c r="U190" i="3" s="1"/>
  <c r="P184" i="3"/>
  <c r="P171" i="3"/>
  <c r="P147" i="3"/>
  <c r="R147" i="3" s="1"/>
  <c r="U147" i="3" s="1"/>
  <c r="P142" i="3"/>
  <c r="R142" i="3" s="1"/>
  <c r="U142" i="3" s="1"/>
  <c r="P58" i="3"/>
  <c r="R58" i="3" s="1"/>
  <c r="U58" i="3" s="1"/>
  <c r="P32" i="3"/>
  <c r="R32" i="3" s="1"/>
  <c r="U32" i="3" s="1"/>
  <c r="M13" i="2"/>
  <c r="P242" i="3"/>
  <c r="R242" i="3" s="1"/>
  <c r="U242" i="3" s="1"/>
  <c r="P229" i="3"/>
  <c r="R229" i="3" s="1"/>
  <c r="U229" i="3" s="1"/>
  <c r="P26" i="1"/>
  <c r="W12" i="1"/>
  <c r="W7" i="1"/>
  <c r="P137" i="1"/>
  <c r="R137" i="1" s="1"/>
  <c r="T137" i="1" s="1"/>
  <c r="Y2" i="3"/>
  <c r="P71" i="3"/>
  <c r="R71" i="3" s="1"/>
  <c r="U71" i="3" s="1"/>
  <c r="P73" i="3"/>
  <c r="R73" i="3" s="1"/>
  <c r="U73" i="3" s="1"/>
  <c r="P173" i="3"/>
  <c r="P202" i="3"/>
  <c r="R202" i="3" s="1"/>
  <c r="U202" i="3" s="1"/>
  <c r="P168" i="3"/>
  <c r="R168" i="3" s="1"/>
  <c r="U168" i="3" s="1"/>
  <c r="P166" i="3"/>
  <c r="R166" i="3" s="1"/>
  <c r="U166" i="3" s="1"/>
  <c r="P160" i="3"/>
  <c r="R160" i="3" s="1"/>
  <c r="U160" i="3" s="1"/>
  <c r="P137" i="3"/>
  <c r="R137" i="3" s="1"/>
  <c r="U137" i="3" s="1"/>
  <c r="P134" i="3"/>
  <c r="P80" i="3"/>
  <c r="Q13" i="2"/>
  <c r="P212" i="3"/>
  <c r="R212" i="3" s="1"/>
  <c r="U212" i="3" s="1"/>
  <c r="P204" i="3"/>
  <c r="R204" i="3" s="1"/>
  <c r="U204" i="3" s="1"/>
  <c r="P205" i="3"/>
  <c r="R205" i="3" s="1"/>
  <c r="U205" i="3" s="1"/>
  <c r="P219" i="3"/>
  <c r="R219" i="3" s="1"/>
  <c r="U219" i="3" s="1"/>
  <c r="W5" i="1"/>
  <c r="Y14" i="3"/>
  <c r="P34" i="3"/>
  <c r="R34" i="3" s="1"/>
  <c r="U34" i="3" s="1"/>
  <c r="P98" i="3"/>
  <c r="R98" i="3" s="1"/>
  <c r="U98" i="3" s="1"/>
  <c r="P70" i="3"/>
  <c r="R70" i="3" s="1"/>
  <c r="U70" i="3" s="1"/>
  <c r="P28" i="3"/>
  <c r="R28" i="3" s="1"/>
  <c r="U28" i="3" s="1"/>
  <c r="P127" i="3"/>
  <c r="R127" i="3" s="1"/>
  <c r="U127" i="3" s="1"/>
  <c r="P162" i="3"/>
  <c r="R162" i="3" s="1"/>
  <c r="U162" i="3" s="1"/>
  <c r="P122" i="3"/>
  <c r="R122" i="3" s="1"/>
  <c r="U122" i="3" s="1"/>
  <c r="P187" i="3"/>
  <c r="R187" i="3" s="1"/>
  <c r="U187" i="3" s="1"/>
  <c r="P200" i="3"/>
  <c r="P178" i="3"/>
  <c r="R178" i="3" s="1"/>
  <c r="U178" i="3" s="1"/>
  <c r="P150" i="3"/>
  <c r="R150" i="3" s="1"/>
  <c r="U150" i="3" s="1"/>
  <c r="P129" i="3"/>
  <c r="R129" i="3" s="1"/>
  <c r="U129" i="3" s="1"/>
  <c r="P114" i="3"/>
  <c r="R114" i="3" s="1"/>
  <c r="U114" i="3" s="1"/>
  <c r="Y5" i="3"/>
  <c r="P209" i="3"/>
  <c r="R209" i="3" s="1"/>
  <c r="U209" i="3" s="1"/>
  <c r="P76" i="1"/>
  <c r="R76" i="1" s="1"/>
  <c r="T76" i="1" s="1"/>
  <c r="P51" i="1"/>
  <c r="W8" i="1"/>
  <c r="W9" i="1"/>
  <c r="Y4" i="3"/>
  <c r="Y11" i="3"/>
  <c r="P50" i="3"/>
  <c r="R50" i="3" s="1"/>
  <c r="U50" i="3" s="1"/>
  <c r="P79" i="3"/>
  <c r="R79" i="3" s="1"/>
  <c r="U79" i="3" s="1"/>
  <c r="P95" i="3"/>
  <c r="R95" i="3" s="1"/>
  <c r="U95" i="3" s="1"/>
  <c r="P77" i="3"/>
  <c r="R77" i="3" s="1"/>
  <c r="U77" i="3" s="1"/>
  <c r="P108" i="3"/>
  <c r="P169" i="3"/>
  <c r="R169" i="3" s="1"/>
  <c r="U169" i="3" s="1"/>
  <c r="P42" i="3"/>
  <c r="R42" i="3" s="1"/>
  <c r="U42" i="3" s="1"/>
  <c r="P33" i="3"/>
  <c r="R33" i="3" s="1"/>
  <c r="U33" i="3" s="1"/>
  <c r="W11" i="1"/>
  <c r="Y13" i="3"/>
  <c r="P217" i="3"/>
  <c r="R217" i="3" s="1"/>
  <c r="U217" i="3" s="1"/>
  <c r="P238" i="3"/>
  <c r="R238" i="3" s="1"/>
  <c r="U238" i="3" s="1"/>
  <c r="P234" i="3"/>
  <c r="R234" i="3" s="1"/>
  <c r="U234" i="3" s="1"/>
  <c r="W17" i="1"/>
  <c r="P97" i="1"/>
  <c r="R97" i="1" s="1"/>
  <c r="T97" i="1" s="1"/>
  <c r="P63" i="3"/>
  <c r="R63" i="3" s="1"/>
  <c r="U63" i="3" s="1"/>
  <c r="Y7" i="3"/>
  <c r="P40" i="3"/>
  <c r="R40" i="3" s="1"/>
  <c r="U40" i="3" s="1"/>
  <c r="P21" i="3"/>
  <c r="R21" i="3" s="1"/>
  <c r="U21" i="3" s="1"/>
  <c r="P78" i="3"/>
  <c r="R78" i="3" s="1"/>
  <c r="U78" i="3" s="1"/>
  <c r="P136" i="3"/>
  <c r="R136" i="3" s="1"/>
  <c r="U136" i="3" s="1"/>
  <c r="P164" i="3"/>
  <c r="R164" i="3" s="1"/>
  <c r="U164" i="3" s="1"/>
  <c r="P161" i="3"/>
  <c r="R161" i="3" s="1"/>
  <c r="U161" i="3" s="1"/>
  <c r="P196" i="3"/>
  <c r="R196" i="3" s="1"/>
  <c r="U196" i="3" s="1"/>
  <c r="P68" i="1"/>
  <c r="R68" i="1" s="1"/>
  <c r="T68" i="1" s="1"/>
  <c r="G68" i="1"/>
  <c r="I68" i="1" s="1"/>
  <c r="E46" i="4"/>
  <c r="P43" i="1"/>
  <c r="R43" i="1" s="1"/>
  <c r="T43" i="1" s="1"/>
  <c r="E18" i="4"/>
  <c r="E47" i="5"/>
  <c r="P39" i="1"/>
  <c r="R39" i="1" s="1"/>
  <c r="T39" i="1" s="1"/>
  <c r="F25" i="1"/>
  <c r="P25" i="1" s="1"/>
  <c r="E37" i="5"/>
  <c r="P103" i="3"/>
  <c r="G103" i="3"/>
  <c r="K103" i="3" s="1"/>
  <c r="P146" i="3"/>
  <c r="G146" i="3"/>
  <c r="J146" i="3" s="1"/>
  <c r="G110" i="3"/>
  <c r="J110" i="3" s="1"/>
  <c r="P110" i="3"/>
  <c r="P163" i="3"/>
  <c r="G163" i="3"/>
  <c r="K163" i="3" s="1"/>
  <c r="G144" i="3"/>
  <c r="K144" i="3" s="1"/>
  <c r="P144" i="3"/>
  <c r="R144" i="3" s="1"/>
  <c r="U144" i="3" s="1"/>
  <c r="G186" i="3"/>
  <c r="K186" i="3" s="1"/>
  <c r="P186" i="3"/>
  <c r="R186" i="3" s="1"/>
  <c r="U186" i="3" s="1"/>
  <c r="P153" i="3"/>
  <c r="G153" i="3"/>
  <c r="K153" i="3" s="1"/>
  <c r="P149" i="3"/>
  <c r="R149" i="3" s="1"/>
  <c r="U149" i="3" s="1"/>
  <c r="G149" i="3"/>
  <c r="K149" i="3" s="1"/>
  <c r="G64" i="3"/>
  <c r="I64" i="3" s="1"/>
  <c r="P64" i="3"/>
  <c r="R64" i="3" s="1"/>
  <c r="U64" i="3" s="1"/>
  <c r="P39" i="3"/>
  <c r="G39" i="3"/>
  <c r="I39" i="3" s="1"/>
  <c r="P216" i="3"/>
  <c r="G216" i="3"/>
  <c r="K216" i="3" s="1"/>
  <c r="P105" i="3"/>
  <c r="R105" i="3" s="1"/>
  <c r="U105" i="3" s="1"/>
  <c r="R82" i="3"/>
  <c r="U82" i="3" s="1"/>
  <c r="P182" i="3"/>
  <c r="R182" i="3" s="1"/>
  <c r="U182" i="3" s="1"/>
  <c r="G159" i="3"/>
  <c r="K159" i="3" s="1"/>
  <c r="P159" i="3"/>
  <c r="P81" i="3"/>
  <c r="G81" i="3"/>
  <c r="I81" i="3" s="1"/>
  <c r="P143" i="3"/>
  <c r="G143" i="3"/>
  <c r="J143" i="3" s="1"/>
  <c r="P211" i="3"/>
  <c r="R211" i="3" s="1"/>
  <c r="U211" i="3" s="1"/>
  <c r="R130" i="3"/>
  <c r="U130" i="3" s="1"/>
  <c r="R132" i="3"/>
  <c r="U132" i="3" s="1"/>
  <c r="P188" i="3"/>
  <c r="R188" i="3" s="1"/>
  <c r="U188" i="3" s="1"/>
  <c r="G184" i="3"/>
  <c r="K184" i="3" s="1"/>
  <c r="G86" i="3"/>
  <c r="I86" i="3" s="1"/>
  <c r="P86" i="3"/>
  <c r="R225" i="3"/>
  <c r="U225" i="3" s="1"/>
  <c r="D16" i="3"/>
  <c r="D19" i="3" s="1"/>
  <c r="G200" i="3"/>
  <c r="K200" i="3" s="1"/>
  <c r="R184" i="3"/>
  <c r="U184" i="3" s="1"/>
  <c r="P158" i="3"/>
  <c r="G158" i="3"/>
  <c r="K158" i="3" s="1"/>
  <c r="G155" i="3"/>
  <c r="K155" i="3" s="1"/>
  <c r="P155" i="3"/>
  <c r="R155" i="3" s="1"/>
  <c r="U155" i="3" s="1"/>
  <c r="G131" i="3"/>
  <c r="K131" i="3" s="1"/>
  <c r="P131" i="3"/>
  <c r="P165" i="3"/>
  <c r="G165" i="3"/>
  <c r="K165" i="3" s="1"/>
  <c r="R108" i="3"/>
  <c r="U108" i="3" s="1"/>
  <c r="P74" i="3"/>
  <c r="R74" i="3" s="1"/>
  <c r="U74" i="3" s="1"/>
  <c r="P157" i="3"/>
  <c r="R157" i="3" s="1"/>
  <c r="U157" i="3" s="1"/>
  <c r="K196" i="3"/>
  <c r="G181" i="3"/>
  <c r="K181" i="3" s="1"/>
  <c r="P126" i="3"/>
  <c r="G126" i="3"/>
  <c r="K126" i="3" s="1"/>
  <c r="P111" i="3"/>
  <c r="G111" i="3"/>
  <c r="K111" i="3" s="1"/>
  <c r="P85" i="3"/>
  <c r="R85" i="3" s="1"/>
  <c r="U85" i="3" s="1"/>
  <c r="G85" i="3"/>
  <c r="I85" i="3" s="1"/>
  <c r="R181" i="3"/>
  <c r="U181" i="3" s="1"/>
  <c r="P170" i="3"/>
  <c r="G170" i="3"/>
  <c r="K170" i="3" s="1"/>
  <c r="P135" i="3"/>
  <c r="G135" i="3"/>
  <c r="K135" i="3" s="1"/>
  <c r="P113" i="3"/>
  <c r="R113" i="3" s="1"/>
  <c r="U113" i="3" s="1"/>
  <c r="G113" i="3"/>
  <c r="J113" i="3" s="1"/>
  <c r="P183" i="3"/>
  <c r="G183" i="3"/>
  <c r="K183" i="3" s="1"/>
  <c r="G125" i="3"/>
  <c r="K125" i="3" s="1"/>
  <c r="P125" i="3"/>
  <c r="R125" i="3" s="1"/>
  <c r="U125" i="3" s="1"/>
  <c r="P115" i="3"/>
  <c r="R115" i="3" s="1"/>
  <c r="U115" i="3" s="1"/>
  <c r="G115" i="3"/>
  <c r="J115" i="3" s="1"/>
  <c r="G91" i="3"/>
  <c r="I91" i="3" s="1"/>
  <c r="P91" i="3"/>
  <c r="R173" i="3"/>
  <c r="U173" i="3" s="1"/>
  <c r="R65" i="3"/>
  <c r="U65" i="3" s="1"/>
  <c r="P116" i="3"/>
  <c r="R116" i="3" s="1"/>
  <c r="U116" i="3" s="1"/>
  <c r="P38" i="3"/>
  <c r="R38" i="3" s="1"/>
  <c r="U38" i="3" s="1"/>
  <c r="P224" i="3"/>
  <c r="R224" i="3" s="1"/>
  <c r="U224" i="3" s="1"/>
  <c r="P101" i="3"/>
  <c r="R101" i="3" s="1"/>
  <c r="U101" i="3" s="1"/>
  <c r="G171" i="3"/>
  <c r="K171" i="3" s="1"/>
  <c r="G134" i="3"/>
  <c r="G102" i="3"/>
  <c r="G80" i="3"/>
  <c r="I80" i="3" s="1"/>
  <c r="R141" i="3"/>
  <c r="U141" i="3" s="1"/>
  <c r="G244" i="1"/>
  <c r="K244" i="1" s="1"/>
  <c r="P244" i="1"/>
  <c r="R244" i="1" s="1"/>
  <c r="T244" i="1" s="1"/>
  <c r="G244" i="3"/>
  <c r="K244" i="3" s="1"/>
  <c r="P244" i="3"/>
  <c r="R244" i="3" s="1"/>
  <c r="U244" i="3" s="1"/>
  <c r="L13" i="2"/>
  <c r="K13" i="2"/>
  <c r="D13" i="2"/>
  <c r="H13" i="2"/>
  <c r="F13" i="2"/>
  <c r="N13" i="2"/>
  <c r="J13" i="2"/>
  <c r="G13" i="2"/>
  <c r="C13" i="2"/>
  <c r="G247" i="3"/>
  <c r="K247" i="3" s="1"/>
  <c r="P247" i="3"/>
  <c r="G247" i="1"/>
  <c r="K247" i="1" s="1"/>
  <c r="P247" i="1"/>
  <c r="R247" i="1" s="1"/>
  <c r="T247" i="1" s="1"/>
  <c r="F21" i="2"/>
  <c r="P215" i="3"/>
  <c r="R215" i="3" s="1"/>
  <c r="U215" i="3" s="1"/>
  <c r="J21" i="2"/>
  <c r="K21" i="2"/>
  <c r="I21" i="2"/>
  <c r="L21" i="2"/>
  <c r="P222" i="3"/>
  <c r="R222" i="3" s="1"/>
  <c r="U222" i="3" s="1"/>
  <c r="G246" i="3"/>
  <c r="K246" i="3" s="1"/>
  <c r="P246" i="3"/>
  <c r="G245" i="3"/>
  <c r="D15" i="3"/>
  <c r="C19" i="3" s="1"/>
  <c r="P245" i="3"/>
  <c r="G75" i="1"/>
  <c r="I75" i="1" s="1"/>
  <c r="P75" i="1"/>
  <c r="R75" i="1" s="1"/>
  <c r="T75" i="1" s="1"/>
  <c r="P44" i="1"/>
  <c r="G44" i="1"/>
  <c r="I44" i="1" s="1"/>
  <c r="P69" i="1"/>
  <c r="G69" i="1"/>
  <c r="I69" i="1" s="1"/>
  <c r="E31" i="5"/>
  <c r="E31" i="4"/>
  <c r="E20" i="5"/>
  <c r="E22" i="5"/>
  <c r="E22" i="4"/>
  <c r="P203" i="1"/>
  <c r="R203" i="1" s="1"/>
  <c r="T203" i="1" s="1"/>
  <c r="G40" i="1"/>
  <c r="I40" i="1" s="1"/>
  <c r="E61" i="4"/>
  <c r="F34" i="1"/>
  <c r="E61" i="5"/>
  <c r="F73" i="1"/>
  <c r="G73" i="1" s="1"/>
  <c r="I73" i="1" s="1"/>
  <c r="F58" i="1"/>
  <c r="G58" i="1" s="1"/>
  <c r="J58" i="1" s="1"/>
  <c r="P42" i="1"/>
  <c r="G42" i="1"/>
  <c r="H42" i="1" s="1"/>
  <c r="G60" i="1"/>
  <c r="J60" i="1" s="1"/>
  <c r="P60" i="1"/>
  <c r="P22" i="1"/>
  <c r="G22" i="1"/>
  <c r="H22" i="1" s="1"/>
  <c r="G48" i="1"/>
  <c r="I48" i="1" s="1"/>
  <c r="P48" i="1"/>
  <c r="P46" i="1"/>
  <c r="G46" i="1"/>
  <c r="I46" i="1" s="1"/>
  <c r="P36" i="1"/>
  <c r="R36" i="1" s="1"/>
  <c r="T36" i="1" s="1"/>
  <c r="G36" i="1"/>
  <c r="J36" i="1" s="1"/>
  <c r="F174" i="1"/>
  <c r="G174" i="1" s="1"/>
  <c r="K174" i="1" s="1"/>
  <c r="E129" i="5"/>
  <c r="G26" i="1"/>
  <c r="H26" i="1" s="1"/>
  <c r="P59" i="1"/>
  <c r="R59" i="1" s="1"/>
  <c r="T59" i="1" s="1"/>
  <c r="E62" i="4"/>
  <c r="E33" i="4"/>
  <c r="E14" i="4"/>
  <c r="E35" i="5"/>
  <c r="E130" i="5"/>
  <c r="F85" i="1"/>
  <c r="E71" i="5"/>
  <c r="E71" i="4"/>
  <c r="F56" i="1"/>
  <c r="G56" i="1" s="1"/>
  <c r="J56" i="1" s="1"/>
  <c r="E43" i="5"/>
  <c r="E43" i="4"/>
  <c r="E35" i="4"/>
  <c r="E16" i="4"/>
  <c r="F121" i="1"/>
  <c r="G121" i="1" s="1"/>
  <c r="J121" i="1" s="1"/>
  <c r="E100" i="5"/>
  <c r="E156" i="4"/>
  <c r="E14" i="5"/>
  <c r="P32" i="1"/>
  <c r="R32" i="1" s="1"/>
  <c r="T32" i="1" s="1"/>
  <c r="P28" i="1"/>
  <c r="R28" i="1" s="1"/>
  <c r="T28" i="1" s="1"/>
  <c r="E26" i="4"/>
  <c r="E12" i="5"/>
  <c r="E63" i="4"/>
  <c r="F109" i="1"/>
  <c r="U109" i="1" s="1"/>
  <c r="E92" i="5"/>
  <c r="P50" i="1"/>
  <c r="R50" i="1" s="1"/>
  <c r="T50" i="1" s="1"/>
  <c r="E26" i="5"/>
  <c r="E12" i="4"/>
  <c r="F126" i="1"/>
  <c r="G126" i="1" s="1"/>
  <c r="K126" i="1" s="1"/>
  <c r="E128" i="4"/>
  <c r="F83" i="1"/>
  <c r="G83" i="1" s="1"/>
  <c r="I83" i="1" s="1"/>
  <c r="E69" i="4"/>
  <c r="E69" i="5"/>
  <c r="G51" i="1"/>
  <c r="J51" i="1" s="1"/>
  <c r="F77" i="1"/>
  <c r="E47" i="4"/>
  <c r="E41" i="5"/>
  <c r="E24" i="5"/>
  <c r="G224" i="1"/>
  <c r="K224" i="1" s="1"/>
  <c r="P224" i="1"/>
  <c r="F119" i="1"/>
  <c r="P119" i="1" s="1"/>
  <c r="E155" i="4"/>
  <c r="F88" i="1"/>
  <c r="G88" i="1" s="1"/>
  <c r="I88" i="1" s="1"/>
  <c r="E74" i="5"/>
  <c r="E73" i="4"/>
  <c r="E63" i="1"/>
  <c r="E49" i="4" s="1"/>
  <c r="E80" i="1"/>
  <c r="E91" i="1"/>
  <c r="E104" i="1"/>
  <c r="E107" i="1"/>
  <c r="E88" i="4" s="1"/>
  <c r="E117" i="1"/>
  <c r="E124" i="1"/>
  <c r="E135" i="1"/>
  <c r="E140" i="1"/>
  <c r="E147" i="1"/>
  <c r="E156" i="1"/>
  <c r="F156" i="1" s="1"/>
  <c r="G156" i="1" s="1"/>
  <c r="K156" i="1" s="1"/>
  <c r="E162" i="1"/>
  <c r="E165" i="1"/>
  <c r="F165" i="1" s="1"/>
  <c r="G165" i="1" s="1"/>
  <c r="K165" i="1" s="1"/>
  <c r="E168" i="1"/>
  <c r="F168" i="1" s="1"/>
  <c r="G168" i="1" s="1"/>
  <c r="K168" i="1" s="1"/>
  <c r="E178" i="1"/>
  <c r="E181" i="1"/>
  <c r="F181" i="1" s="1"/>
  <c r="P181" i="1" s="1"/>
  <c r="E184" i="1"/>
  <c r="E198" i="1"/>
  <c r="F198" i="1" s="1"/>
  <c r="G198" i="1" s="1"/>
  <c r="K198" i="1" s="1"/>
  <c r="E206" i="1"/>
  <c r="F206" i="1" s="1"/>
  <c r="G206" i="1" s="1"/>
  <c r="K206" i="1" s="1"/>
  <c r="E209" i="1"/>
  <c r="F209" i="1" s="1"/>
  <c r="G209" i="1" s="1"/>
  <c r="K209" i="1" s="1"/>
  <c r="E215" i="1"/>
  <c r="F215" i="1" s="1"/>
  <c r="G215" i="1" s="1"/>
  <c r="K215" i="1" s="1"/>
  <c r="E235" i="1"/>
  <c r="F235" i="1" s="1"/>
  <c r="P235" i="1" s="1"/>
  <c r="E239" i="1"/>
  <c r="F239" i="1" s="1"/>
  <c r="G239" i="1" s="1"/>
  <c r="K239" i="1" s="1"/>
  <c r="E242" i="1"/>
  <c r="F242" i="1" s="1"/>
  <c r="G242" i="1" s="1"/>
  <c r="K242" i="1" s="1"/>
  <c r="E38" i="1"/>
  <c r="E94" i="1"/>
  <c r="E114" i="1"/>
  <c r="E127" i="1"/>
  <c r="E129" i="1"/>
  <c r="E131" i="1"/>
  <c r="E133" i="1"/>
  <c r="E159" i="1"/>
  <c r="E171" i="1"/>
  <c r="F171" i="1" s="1"/>
  <c r="G171" i="1" s="1"/>
  <c r="K171" i="1" s="1"/>
  <c r="E175" i="1"/>
  <c r="F175" i="1" s="1"/>
  <c r="G175" i="1" s="1"/>
  <c r="K175" i="1" s="1"/>
  <c r="E187" i="1"/>
  <c r="E190" i="1"/>
  <c r="E193" i="1"/>
  <c r="F193" i="1" s="1"/>
  <c r="G193" i="1" s="1"/>
  <c r="K193" i="1" s="1"/>
  <c r="E201" i="1"/>
  <c r="F201" i="1" s="1"/>
  <c r="E218" i="1"/>
  <c r="F218" i="1" s="1"/>
  <c r="G218" i="1" s="1"/>
  <c r="K218" i="1" s="1"/>
  <c r="E222" i="1"/>
  <c r="F222" i="1" s="1"/>
  <c r="G222" i="1" s="1"/>
  <c r="K222" i="1" s="1"/>
  <c r="E219" i="1"/>
  <c r="F219" i="1" s="1"/>
  <c r="G219" i="1" s="1"/>
  <c r="K219" i="1" s="1"/>
  <c r="E228" i="1"/>
  <c r="F228" i="1" s="1"/>
  <c r="E64" i="1"/>
  <c r="E74" i="1"/>
  <c r="E78" i="1"/>
  <c r="E86" i="1"/>
  <c r="E100" i="1"/>
  <c r="E102" i="1"/>
  <c r="E108" i="1"/>
  <c r="E110" i="1"/>
  <c r="E120" i="1"/>
  <c r="E122" i="1"/>
  <c r="F122" i="1" s="1"/>
  <c r="E125" i="1"/>
  <c r="E138" i="1"/>
  <c r="E143" i="1"/>
  <c r="E145" i="1"/>
  <c r="E150" i="1"/>
  <c r="E152" i="1"/>
  <c r="E154" i="1"/>
  <c r="E163" i="1"/>
  <c r="E166" i="1"/>
  <c r="F166" i="1" s="1"/>
  <c r="E179" i="1"/>
  <c r="F179" i="1" s="1"/>
  <c r="E196" i="1"/>
  <c r="F196" i="1" s="1"/>
  <c r="G196" i="1" s="1"/>
  <c r="K196" i="1" s="1"/>
  <c r="E204" i="1"/>
  <c r="F204" i="1" s="1"/>
  <c r="E207" i="1"/>
  <c r="F207" i="1" s="1"/>
  <c r="G207" i="1" s="1"/>
  <c r="K207" i="1" s="1"/>
  <c r="E226" i="1"/>
  <c r="F226" i="1" s="1"/>
  <c r="G226" i="1" s="1"/>
  <c r="K226" i="1" s="1"/>
  <c r="E233" i="1"/>
  <c r="F233" i="1" s="1"/>
  <c r="E236" i="1"/>
  <c r="F236" i="1" s="1"/>
  <c r="G236" i="1" s="1"/>
  <c r="K236" i="1" s="1"/>
  <c r="E89" i="1"/>
  <c r="E27" i="1"/>
  <c r="E35" i="1"/>
  <c r="E25" i="5" s="1"/>
  <c r="E66" i="1"/>
  <c r="E243" i="1"/>
  <c r="F243" i="1" s="1"/>
  <c r="G243" i="1" s="1"/>
  <c r="K243" i="1" s="1"/>
  <c r="E71" i="1"/>
  <c r="E92" i="1"/>
  <c r="E105" i="1"/>
  <c r="E112" i="1"/>
  <c r="E94" i="5" s="1"/>
  <c r="E115" i="1"/>
  <c r="E148" i="1"/>
  <c r="F148" i="1" s="1"/>
  <c r="G148" i="1" s="1"/>
  <c r="K148" i="1" s="1"/>
  <c r="E157" i="1"/>
  <c r="E160" i="1"/>
  <c r="E169" i="1"/>
  <c r="F169" i="1" s="1"/>
  <c r="G169" i="1" s="1"/>
  <c r="K169" i="1" s="1"/>
  <c r="E172" i="1"/>
  <c r="E176" i="1"/>
  <c r="E182" i="1"/>
  <c r="E185" i="1"/>
  <c r="F185" i="1" s="1"/>
  <c r="G185" i="1" s="1"/>
  <c r="K185" i="1" s="1"/>
  <c r="E191" i="1"/>
  <c r="F191" i="1" s="1"/>
  <c r="G191" i="1" s="1"/>
  <c r="K191" i="1" s="1"/>
  <c r="E199" i="1"/>
  <c r="F199" i="1" s="1"/>
  <c r="G199" i="1" s="1"/>
  <c r="K199" i="1" s="1"/>
  <c r="E210" i="1"/>
  <c r="F210" i="1" s="1"/>
  <c r="P210" i="1" s="1"/>
  <c r="E213" i="1"/>
  <c r="F213" i="1" s="1"/>
  <c r="G213" i="1" s="1"/>
  <c r="K213" i="1" s="1"/>
  <c r="E216" i="1"/>
  <c r="F216" i="1" s="1"/>
  <c r="U216" i="1" s="1"/>
  <c r="E229" i="1"/>
  <c r="F229" i="1" s="1"/>
  <c r="G229" i="1" s="1"/>
  <c r="K229" i="1" s="1"/>
  <c r="E55" i="1"/>
  <c r="E82" i="1"/>
  <c r="E84" i="1"/>
  <c r="E95" i="1"/>
  <c r="E98" i="1"/>
  <c r="E128" i="1"/>
  <c r="E130" i="1"/>
  <c r="E132" i="1"/>
  <c r="E134" i="1"/>
  <c r="E164" i="1"/>
  <c r="F164" i="1" s="1"/>
  <c r="G164" i="1" s="1"/>
  <c r="K164" i="1" s="1"/>
  <c r="E180" i="1"/>
  <c r="F180" i="1" s="1"/>
  <c r="G180" i="1" s="1"/>
  <c r="K180" i="1" s="1"/>
  <c r="E188" i="1"/>
  <c r="E194" i="1"/>
  <c r="F194" i="1" s="1"/>
  <c r="G194" i="1" s="1"/>
  <c r="K194" i="1" s="1"/>
  <c r="E202" i="1"/>
  <c r="F202" i="1" s="1"/>
  <c r="G202" i="1" s="1"/>
  <c r="K202" i="1" s="1"/>
  <c r="E220" i="1"/>
  <c r="F220" i="1" s="1"/>
  <c r="G220" i="1" s="1"/>
  <c r="K220" i="1" s="1"/>
  <c r="E223" i="1"/>
  <c r="F223" i="1" s="1"/>
  <c r="G223" i="1" s="1"/>
  <c r="K223" i="1" s="1"/>
  <c r="E237" i="1"/>
  <c r="F237" i="1" s="1"/>
  <c r="G237" i="1" s="1"/>
  <c r="K237" i="1" s="1"/>
  <c r="B10" i="2"/>
  <c r="E21" i="1"/>
  <c r="E11" i="4" s="1"/>
  <c r="E29" i="1"/>
  <c r="E37" i="1"/>
  <c r="E27" i="4" s="1"/>
  <c r="E45" i="1"/>
  <c r="E79" i="1"/>
  <c r="E87" i="1"/>
  <c r="E90" i="1"/>
  <c r="E101" i="1"/>
  <c r="E103" i="1"/>
  <c r="E106" i="1"/>
  <c r="E113" i="1"/>
  <c r="E118" i="1"/>
  <c r="E123" i="1"/>
  <c r="E136" i="1"/>
  <c r="E107" i="5" s="1"/>
  <c r="E141" i="1"/>
  <c r="E146" i="1"/>
  <c r="E151" i="1"/>
  <c r="E153" i="1"/>
  <c r="E155" i="1"/>
  <c r="E167" i="1"/>
  <c r="F167" i="1" s="1"/>
  <c r="E173" i="1"/>
  <c r="F173" i="1" s="1"/>
  <c r="G173" i="1" s="1"/>
  <c r="K173" i="1" s="1"/>
  <c r="E183" i="1"/>
  <c r="F183" i="1" s="1"/>
  <c r="E197" i="1"/>
  <c r="F197" i="1" s="1"/>
  <c r="E205" i="1"/>
  <c r="F205" i="1" s="1"/>
  <c r="E208" i="1"/>
  <c r="F208" i="1" s="1"/>
  <c r="E211" i="1"/>
  <c r="F211" i="1" s="1"/>
  <c r="P211" i="1" s="1"/>
  <c r="E214" i="1"/>
  <c r="F214" i="1" s="1"/>
  <c r="G214" i="1" s="1"/>
  <c r="K214" i="1" s="1"/>
  <c r="E230" i="1"/>
  <c r="F230" i="1" s="1"/>
  <c r="G230" i="1" s="1"/>
  <c r="K230" i="1" s="1"/>
  <c r="E225" i="1"/>
  <c r="F225" i="1" s="1"/>
  <c r="G225" i="1" s="1"/>
  <c r="K225" i="1" s="1"/>
  <c r="E231" i="1"/>
  <c r="F231" i="1" s="1"/>
  <c r="G231" i="1" s="1"/>
  <c r="K231" i="1" s="1"/>
  <c r="E234" i="1"/>
  <c r="F234" i="1" s="1"/>
  <c r="G234" i="1" s="1"/>
  <c r="K234" i="1" s="1"/>
  <c r="E72" i="1"/>
  <c r="E93" i="1"/>
  <c r="E96" i="1"/>
  <c r="E111" i="1"/>
  <c r="E116" i="1"/>
  <c r="E139" i="1"/>
  <c r="E149" i="1"/>
  <c r="E158" i="1"/>
  <c r="E161" i="1"/>
  <c r="E170" i="1"/>
  <c r="E177" i="1"/>
  <c r="E186" i="1"/>
  <c r="E189" i="1"/>
  <c r="E192" i="1"/>
  <c r="E200" i="1"/>
  <c r="F200" i="1" s="1"/>
  <c r="G200" i="1" s="1"/>
  <c r="K200" i="1" s="1"/>
  <c r="E221" i="1"/>
  <c r="F221" i="1" s="1"/>
  <c r="G221" i="1" s="1"/>
  <c r="K221" i="1" s="1"/>
  <c r="E238" i="1"/>
  <c r="F238" i="1" s="1"/>
  <c r="G238" i="1" s="1"/>
  <c r="K238" i="1" s="1"/>
  <c r="E57" i="1"/>
  <c r="E23" i="1"/>
  <c r="E13" i="4" s="1"/>
  <c r="E31" i="1"/>
  <c r="E41" i="1"/>
  <c r="E29" i="5" s="1"/>
  <c r="E47" i="1"/>
  <c r="E34" i="4" s="1"/>
  <c r="P53" i="1"/>
  <c r="R53" i="1" s="1"/>
  <c r="T53" i="1" s="1"/>
  <c r="G227" i="1"/>
  <c r="K227" i="1" s="1"/>
  <c r="P227" i="1"/>
  <c r="F99" i="1"/>
  <c r="E81" i="4"/>
  <c r="E241" i="1"/>
  <c r="F241" i="1" s="1"/>
  <c r="E240" i="1"/>
  <c r="F240" i="1" s="1"/>
  <c r="G240" i="1" s="1"/>
  <c r="K240" i="1" s="1"/>
  <c r="E246" i="1"/>
  <c r="F246" i="1" s="1"/>
  <c r="P246" i="1" s="1"/>
  <c r="E245" i="1"/>
  <c r="F245" i="1" s="1"/>
  <c r="G245" i="1" s="1"/>
  <c r="K245" i="1" s="1"/>
  <c r="J53" i="1"/>
  <c r="G61" i="1"/>
  <c r="J61" i="1" s="1"/>
  <c r="P61" i="1"/>
  <c r="P58" i="1"/>
  <c r="R58" i="1" s="1"/>
  <c r="T58" i="1" s="1"/>
  <c r="I76" i="1"/>
  <c r="E15" i="5"/>
  <c r="F52" i="1"/>
  <c r="E39" i="5"/>
  <c r="P24" i="1"/>
  <c r="R24" i="1" s="1"/>
  <c r="T24" i="1" s="1"/>
  <c r="E53" i="4"/>
  <c r="F67" i="1"/>
  <c r="E51" i="5"/>
  <c r="F65" i="1"/>
  <c r="E169" i="4"/>
  <c r="P30" i="1"/>
  <c r="R30" i="1" s="1"/>
  <c r="T30" i="1" s="1"/>
  <c r="F45" i="1"/>
  <c r="E51" i="4"/>
  <c r="F35" i="1"/>
  <c r="E25" i="4"/>
  <c r="P239" i="1"/>
  <c r="G235" i="1"/>
  <c r="K235" i="1" s="1"/>
  <c r="G228" i="1"/>
  <c r="K228" i="1" s="1"/>
  <c r="P228" i="1"/>
  <c r="R228" i="1" s="1"/>
  <c r="T228" i="1" s="1"/>
  <c r="P209" i="1"/>
  <c r="G181" i="1"/>
  <c r="K181" i="1" s="1"/>
  <c r="E53" i="5"/>
  <c r="F81" i="1"/>
  <c r="E67" i="5"/>
  <c r="F62" i="1"/>
  <c r="E48" i="4"/>
  <c r="E36" i="5"/>
  <c r="F49" i="1"/>
  <c r="F33" i="1"/>
  <c r="E23" i="5"/>
  <c r="P126" i="1"/>
  <c r="R126" i="1" s="1"/>
  <c r="T126" i="1" s="1"/>
  <c r="P142" i="1"/>
  <c r="G142" i="1"/>
  <c r="K142" i="1" s="1"/>
  <c r="G119" i="1"/>
  <c r="J119" i="1" s="1"/>
  <c r="F63" i="1"/>
  <c r="P13" i="2"/>
  <c r="E13" i="2"/>
  <c r="I13" i="2"/>
  <c r="W2" i="1"/>
  <c r="P174" i="1"/>
  <c r="R174" i="1" s="1"/>
  <c r="T174" i="1" s="1"/>
  <c r="P121" i="1"/>
  <c r="R121" i="1" s="1"/>
  <c r="T121" i="1" s="1"/>
  <c r="P202" i="1"/>
  <c r="R202" i="1" s="1"/>
  <c r="T202" i="1" s="1"/>
  <c r="P223" i="1"/>
  <c r="R223" i="1" s="1"/>
  <c r="T223" i="1" s="1"/>
  <c r="P173" i="1"/>
  <c r="R173" i="1" s="1"/>
  <c r="T173" i="1" s="1"/>
  <c r="P212" i="1"/>
  <c r="R212" i="1" s="1"/>
  <c r="T212" i="1" s="1"/>
  <c r="P213" i="1"/>
  <c r="R213" i="1" s="1"/>
  <c r="T213" i="1" s="1"/>
  <c r="P242" i="1"/>
  <c r="R242" i="1" s="1"/>
  <c r="T242" i="1" s="1"/>
  <c r="P199" i="1"/>
  <c r="R199" i="1" s="1"/>
  <c r="T199" i="1" s="1"/>
  <c r="P217" i="1"/>
  <c r="R217" i="1" s="1"/>
  <c r="T217" i="1" s="1"/>
  <c r="P218" i="1"/>
  <c r="R218" i="1" s="1"/>
  <c r="T218" i="1" s="1"/>
  <c r="P222" i="1"/>
  <c r="R222" i="1" s="1"/>
  <c r="T222" i="1" s="1"/>
  <c r="P232" i="1"/>
  <c r="R232" i="1" s="1"/>
  <c r="T232" i="1" s="1"/>
  <c r="P169" i="1"/>
  <c r="R169" i="1" s="1"/>
  <c r="T169" i="1" s="1"/>
  <c r="P226" i="1"/>
  <c r="R226" i="1" s="1"/>
  <c r="T226" i="1" s="1"/>
  <c r="P230" i="1"/>
  <c r="R230" i="1" s="1"/>
  <c r="T230" i="1" s="1"/>
  <c r="P191" i="1"/>
  <c r="R191" i="1" s="1"/>
  <c r="T191" i="1" s="1"/>
  <c r="P196" i="1"/>
  <c r="R196" i="1" s="1"/>
  <c r="T196" i="1" s="1"/>
  <c r="P231" i="1"/>
  <c r="R231" i="1" s="1"/>
  <c r="T231" i="1" s="1"/>
  <c r="P198" i="1"/>
  <c r="R198" i="1" s="1"/>
  <c r="T198" i="1" s="1"/>
  <c r="P195" i="1"/>
  <c r="R195" i="1" s="1"/>
  <c r="T195" i="1" s="1"/>
  <c r="P171" i="1"/>
  <c r="R171" i="1" s="1"/>
  <c r="T171" i="1" s="1"/>
  <c r="P144" i="1"/>
  <c r="R144" i="1" s="1"/>
  <c r="T144" i="1" s="1"/>
  <c r="P175" i="1"/>
  <c r="R175" i="1" s="1"/>
  <c r="T175" i="1" s="1"/>
  <c r="P215" i="1"/>
  <c r="R215" i="1" s="1"/>
  <c r="T215" i="1" s="1"/>
  <c r="P177" i="3"/>
  <c r="R177" i="3" s="1"/>
  <c r="U177" i="3" s="1"/>
  <c r="P140" i="3"/>
  <c r="R140" i="3" s="1"/>
  <c r="U140" i="3" s="1"/>
  <c r="P88" i="3"/>
  <c r="R88" i="3" s="1"/>
  <c r="U88" i="3" s="1"/>
  <c r="P48" i="3"/>
  <c r="R48" i="3" s="1"/>
  <c r="U48" i="3" s="1"/>
  <c r="P47" i="3"/>
  <c r="R47" i="3" s="1"/>
  <c r="U47" i="3" s="1"/>
  <c r="P46" i="3"/>
  <c r="R46" i="3" s="1"/>
  <c r="U46" i="3" s="1"/>
  <c r="P27" i="3"/>
  <c r="R27" i="3" s="1"/>
  <c r="U27" i="3" s="1"/>
  <c r="P24" i="3"/>
  <c r="R24" i="3" s="1"/>
  <c r="U24" i="3" s="1"/>
  <c r="P23" i="3"/>
  <c r="R23" i="3" s="1"/>
  <c r="U23" i="3" s="1"/>
  <c r="Y16" i="3"/>
  <c r="P213" i="3"/>
  <c r="R213" i="3" s="1"/>
  <c r="U213" i="3" s="1"/>
  <c r="P208" i="3"/>
  <c r="R208" i="3" s="1"/>
  <c r="U208" i="3" s="1"/>
  <c r="P207" i="3"/>
  <c r="R207" i="3" s="1"/>
  <c r="U207" i="3" s="1"/>
  <c r="P195" i="3"/>
  <c r="R195" i="3" s="1"/>
  <c r="U195" i="3" s="1"/>
  <c r="P152" i="3"/>
  <c r="R152" i="3" s="1"/>
  <c r="U152" i="3" s="1"/>
  <c r="P151" i="3"/>
  <c r="R151" i="3" s="1"/>
  <c r="U151" i="3" s="1"/>
  <c r="P148" i="3"/>
  <c r="R148" i="3" s="1"/>
  <c r="U148" i="3" s="1"/>
  <c r="P117" i="3"/>
  <c r="R117" i="3" s="1"/>
  <c r="U117" i="3" s="1"/>
  <c r="P106" i="3"/>
  <c r="R106" i="3" s="1"/>
  <c r="U106" i="3" s="1"/>
  <c r="P99" i="3"/>
  <c r="R99" i="3" s="1"/>
  <c r="U99" i="3" s="1"/>
  <c r="P84" i="3"/>
  <c r="R84" i="3" s="1"/>
  <c r="U84" i="3" s="1"/>
  <c r="P35" i="3"/>
  <c r="R35" i="3" s="1"/>
  <c r="U35" i="3" s="1"/>
  <c r="P25" i="3"/>
  <c r="R25" i="3" s="1"/>
  <c r="U25" i="3" s="1"/>
  <c r="P243" i="3"/>
  <c r="R243" i="3" s="1"/>
  <c r="U243" i="3" s="1"/>
  <c r="P240" i="3"/>
  <c r="R240" i="3" s="1"/>
  <c r="U240" i="3" s="1"/>
  <c r="P239" i="3"/>
  <c r="R239" i="3" s="1"/>
  <c r="U239" i="3" s="1"/>
  <c r="P172" i="3"/>
  <c r="R172" i="3" s="1"/>
  <c r="U172" i="3" s="1"/>
  <c r="P133" i="3"/>
  <c r="R133" i="3" s="1"/>
  <c r="U133" i="3" s="1"/>
  <c r="P119" i="3"/>
  <c r="R119" i="3" s="1"/>
  <c r="U119" i="3" s="1"/>
  <c r="P118" i="3"/>
  <c r="R118" i="3" s="1"/>
  <c r="U118" i="3" s="1"/>
  <c r="P107" i="3"/>
  <c r="R107" i="3" s="1"/>
  <c r="U107" i="3" s="1"/>
  <c r="P100" i="3"/>
  <c r="R100" i="3" s="1"/>
  <c r="U100" i="3" s="1"/>
  <c r="P94" i="3"/>
  <c r="R94" i="3" s="1"/>
  <c r="U94" i="3" s="1"/>
  <c r="P67" i="3"/>
  <c r="R67" i="3" s="1"/>
  <c r="U67" i="3" s="1"/>
  <c r="P61" i="3"/>
  <c r="R61" i="3" s="1"/>
  <c r="U61" i="3" s="1"/>
  <c r="P60" i="3"/>
  <c r="R60" i="3" s="1"/>
  <c r="U60" i="3" s="1"/>
  <c r="Y15" i="3"/>
  <c r="Y10" i="3"/>
  <c r="P237" i="3"/>
  <c r="R237" i="3" s="1"/>
  <c r="U237" i="3" s="1"/>
  <c r="P180" i="3"/>
  <c r="R180" i="3" s="1"/>
  <c r="U180" i="3" s="1"/>
  <c r="P179" i="3"/>
  <c r="R179" i="3" s="1"/>
  <c r="U179" i="3" s="1"/>
  <c r="P167" i="3"/>
  <c r="R167" i="3" s="1"/>
  <c r="U167" i="3" s="1"/>
  <c r="P139" i="3"/>
  <c r="R139" i="3" s="1"/>
  <c r="U139" i="3" s="1"/>
  <c r="P124" i="3"/>
  <c r="R124" i="3" s="1"/>
  <c r="U124" i="3" s="1"/>
  <c r="P123" i="3"/>
  <c r="R123" i="3" s="1"/>
  <c r="U123" i="3" s="1"/>
  <c r="P104" i="3"/>
  <c r="R104" i="3" s="1"/>
  <c r="U104" i="3" s="1"/>
  <c r="P97" i="3"/>
  <c r="R97" i="3" s="1"/>
  <c r="U97" i="3" s="1"/>
  <c r="P96" i="3"/>
  <c r="R96" i="3" s="1"/>
  <c r="U96" i="3" s="1"/>
  <c r="P92" i="3"/>
  <c r="R92" i="3" s="1"/>
  <c r="U92" i="3" s="1"/>
  <c r="P75" i="3"/>
  <c r="R75" i="3" s="1"/>
  <c r="U75" i="3" s="1"/>
  <c r="P235" i="3"/>
  <c r="R235" i="3" s="1"/>
  <c r="U235" i="3" s="1"/>
  <c r="P121" i="3"/>
  <c r="R121" i="3" s="1"/>
  <c r="U121" i="3" s="1"/>
  <c r="P120" i="3"/>
  <c r="R120" i="3" s="1"/>
  <c r="U120" i="3" s="1"/>
  <c r="P83" i="3"/>
  <c r="R83" i="3" s="1"/>
  <c r="U83" i="3" s="1"/>
  <c r="P68" i="3"/>
  <c r="R68" i="3" s="1"/>
  <c r="U68" i="3" s="1"/>
  <c r="P62" i="3"/>
  <c r="R62" i="3" s="1"/>
  <c r="U62" i="3" s="1"/>
  <c r="P51" i="3"/>
  <c r="R51" i="3" s="1"/>
  <c r="U51" i="3" s="1"/>
  <c r="P232" i="3"/>
  <c r="R232" i="3" s="1"/>
  <c r="U232" i="3" s="1"/>
  <c r="P231" i="3"/>
  <c r="R231" i="3" s="1"/>
  <c r="U231" i="3" s="1"/>
  <c r="P201" i="3"/>
  <c r="R201" i="3" s="1"/>
  <c r="U201" i="3" s="1"/>
  <c r="P197" i="3"/>
  <c r="R197" i="3" s="1"/>
  <c r="U197" i="3" s="1"/>
  <c r="P193" i="3"/>
  <c r="R193" i="3" s="1"/>
  <c r="U193" i="3" s="1"/>
  <c r="P176" i="3"/>
  <c r="R176" i="3" s="1"/>
  <c r="U176" i="3" s="1"/>
  <c r="P175" i="3"/>
  <c r="R175" i="3" s="1"/>
  <c r="U175" i="3" s="1"/>
  <c r="P174" i="3"/>
  <c r="R174" i="3" s="1"/>
  <c r="U174" i="3" s="1"/>
  <c r="P154" i="3"/>
  <c r="R154" i="3" s="1"/>
  <c r="U154" i="3" s="1"/>
  <c r="P145" i="3"/>
  <c r="R145" i="3" s="1"/>
  <c r="U145" i="3" s="1"/>
  <c r="P76" i="3"/>
  <c r="R76" i="3" s="1"/>
  <c r="U76" i="3" s="1"/>
  <c r="P72" i="3"/>
  <c r="R72" i="3" s="1"/>
  <c r="U72" i="3" s="1"/>
  <c r="P45" i="3"/>
  <c r="R45" i="3" s="1"/>
  <c r="U45" i="3" s="1"/>
  <c r="P228" i="3"/>
  <c r="R228" i="3" s="1"/>
  <c r="U228" i="3" s="1"/>
  <c r="P226" i="3"/>
  <c r="R226" i="3" s="1"/>
  <c r="U226" i="3" s="1"/>
  <c r="C12" i="3"/>
  <c r="H18" i="2"/>
  <c r="J18" i="2"/>
  <c r="L18" i="2"/>
  <c r="C18" i="2"/>
  <c r="I18" i="2"/>
  <c r="G18" i="2"/>
  <c r="C11" i="3"/>
  <c r="F18" i="2"/>
  <c r="K18" i="2"/>
  <c r="D18" i="2"/>
  <c r="O252" i="3" l="1"/>
  <c r="O253" i="3"/>
  <c r="R253" i="1"/>
  <c r="T253" i="1" s="1"/>
  <c r="Y21" i="3"/>
  <c r="X22" i="3"/>
  <c r="Y22" i="3" s="1"/>
  <c r="O251" i="3"/>
  <c r="R251" i="3"/>
  <c r="U251" i="3" s="1"/>
  <c r="R251" i="1"/>
  <c r="T251" i="1" s="1"/>
  <c r="F112" i="1"/>
  <c r="G246" i="1"/>
  <c r="K246" i="1" s="1"/>
  <c r="P221" i="1"/>
  <c r="R221" i="1" s="1"/>
  <c r="T221" i="1" s="1"/>
  <c r="E127" i="5"/>
  <c r="P234" i="1"/>
  <c r="R234" i="1" s="1"/>
  <c r="T234" i="1" s="1"/>
  <c r="P109" i="1"/>
  <c r="R40" i="1"/>
  <c r="T40" i="1" s="1"/>
  <c r="E89" i="4"/>
  <c r="E91" i="5"/>
  <c r="E29" i="4"/>
  <c r="F107" i="1"/>
  <c r="G107" i="1" s="1"/>
  <c r="K107" i="1" s="1"/>
  <c r="E162" i="4"/>
  <c r="P229" i="1"/>
  <c r="R229" i="1" s="1"/>
  <c r="T229" i="1" s="1"/>
  <c r="P193" i="1"/>
  <c r="R193" i="1" s="1"/>
  <c r="T193" i="1" s="1"/>
  <c r="P236" i="1"/>
  <c r="R236" i="1" s="1"/>
  <c r="T236" i="1" s="1"/>
  <c r="P237" i="1"/>
  <c r="R237" i="1" s="1"/>
  <c r="T237" i="1" s="1"/>
  <c r="R249" i="1"/>
  <c r="T249" i="1" s="1"/>
  <c r="R250" i="1"/>
  <c r="T250" i="1" s="1"/>
  <c r="R69" i="3"/>
  <c r="U69" i="3" s="1"/>
  <c r="R246" i="3"/>
  <c r="U246" i="3" s="1"/>
  <c r="R91" i="3"/>
  <c r="U91" i="3" s="1"/>
  <c r="R103" i="3"/>
  <c r="U103" i="3" s="1"/>
  <c r="R81" i="3"/>
  <c r="U81" i="3" s="1"/>
  <c r="R183" i="3"/>
  <c r="U183" i="3" s="1"/>
  <c r="R170" i="3"/>
  <c r="U170" i="3" s="1"/>
  <c r="R126" i="3"/>
  <c r="U126" i="3" s="1"/>
  <c r="R158" i="3"/>
  <c r="U158" i="3" s="1"/>
  <c r="R159" i="3"/>
  <c r="U159" i="3" s="1"/>
  <c r="R89" i="3"/>
  <c r="U89" i="3" s="1"/>
  <c r="R245" i="3"/>
  <c r="U245" i="3" s="1"/>
  <c r="R131" i="3"/>
  <c r="U131" i="3" s="1"/>
  <c r="R156" i="3"/>
  <c r="U156" i="3" s="1"/>
  <c r="O249" i="3"/>
  <c r="O248" i="3"/>
  <c r="O250" i="3"/>
  <c r="R250" i="3"/>
  <c r="U250" i="3" s="1"/>
  <c r="P73" i="1"/>
  <c r="R73" i="1" s="1"/>
  <c r="T73" i="1" s="1"/>
  <c r="P164" i="1"/>
  <c r="R164" i="1" s="1"/>
  <c r="T164" i="1" s="1"/>
  <c r="E134" i="5"/>
  <c r="P88" i="1"/>
  <c r="R88" i="1" s="1"/>
  <c r="T88" i="1" s="1"/>
  <c r="P165" i="1"/>
  <c r="R165" i="1" s="1"/>
  <c r="T165" i="1" s="1"/>
  <c r="G25" i="1"/>
  <c r="H25" i="1" s="1"/>
  <c r="P238" i="1"/>
  <c r="R238" i="1" s="1"/>
  <c r="T238" i="1" s="1"/>
  <c r="R181" i="1"/>
  <c r="T181" i="1" s="1"/>
  <c r="P185" i="1"/>
  <c r="R185" i="1" s="1"/>
  <c r="T185" i="1" s="1"/>
  <c r="P168" i="1"/>
  <c r="R168" i="1" s="1"/>
  <c r="T168" i="1" s="1"/>
  <c r="R22" i="1"/>
  <c r="T22" i="1" s="1"/>
  <c r="R44" i="1"/>
  <c r="T44" i="1" s="1"/>
  <c r="R163" i="3"/>
  <c r="U163" i="3" s="1"/>
  <c r="R80" i="3"/>
  <c r="U80" i="3" s="1"/>
  <c r="R216" i="3"/>
  <c r="U216" i="3" s="1"/>
  <c r="R153" i="3"/>
  <c r="U153" i="3" s="1"/>
  <c r="R110" i="3"/>
  <c r="U110" i="3" s="1"/>
  <c r="R171" i="3"/>
  <c r="U171" i="3" s="1"/>
  <c r="R39" i="3"/>
  <c r="U39" i="3" s="1"/>
  <c r="R135" i="3"/>
  <c r="U135" i="3" s="1"/>
  <c r="R111" i="3"/>
  <c r="U111" i="3" s="1"/>
  <c r="R143" i="3"/>
  <c r="U143" i="3" s="1"/>
  <c r="R146" i="3"/>
  <c r="U146" i="3" s="1"/>
  <c r="R165" i="3"/>
  <c r="U165" i="3" s="1"/>
  <c r="R247" i="3"/>
  <c r="U247" i="3" s="1"/>
  <c r="J134" i="3"/>
  <c r="R134" i="3"/>
  <c r="U134" i="3" s="1"/>
  <c r="K102" i="3"/>
  <c r="R102" i="3"/>
  <c r="U102" i="3" s="1"/>
  <c r="R86" i="3"/>
  <c r="U86" i="3" s="1"/>
  <c r="R200" i="3"/>
  <c r="U200" i="3" s="1"/>
  <c r="O244" i="3"/>
  <c r="O247" i="3"/>
  <c r="O6" i="2"/>
  <c r="O4" i="2"/>
  <c r="O245" i="3"/>
  <c r="O246" i="3"/>
  <c r="O229" i="3"/>
  <c r="O195" i="3"/>
  <c r="O141" i="3"/>
  <c r="O219" i="3"/>
  <c r="O60" i="3"/>
  <c r="O180" i="3"/>
  <c r="O138" i="3"/>
  <c r="O199" i="3"/>
  <c r="O72" i="3"/>
  <c r="O107" i="3"/>
  <c r="O194" i="3"/>
  <c r="O110" i="3"/>
  <c r="O226" i="3"/>
  <c r="O215" i="3"/>
  <c r="O103" i="3"/>
  <c r="O238" i="3"/>
  <c r="O84" i="3"/>
  <c r="O192" i="3"/>
  <c r="O243" i="3"/>
  <c r="O54" i="3"/>
  <c r="O142" i="3"/>
  <c r="O234" i="3"/>
  <c r="O183" i="3"/>
  <c r="O135" i="3"/>
  <c r="O190" i="3"/>
  <c r="O118" i="3"/>
  <c r="O136" i="3"/>
  <c r="O198" i="3"/>
  <c r="O92" i="3"/>
  <c r="O53" i="3"/>
  <c r="O102" i="3"/>
  <c r="O130" i="3"/>
  <c r="O207" i="3"/>
  <c r="O179" i="3"/>
  <c r="O146" i="3"/>
  <c r="O58" i="3"/>
  <c r="O55" i="3"/>
  <c r="O169" i="3"/>
  <c r="O61" i="3"/>
  <c r="O158" i="3"/>
  <c r="O43" i="3"/>
  <c r="O59" i="3"/>
  <c r="O109" i="3"/>
  <c r="O206" i="3"/>
  <c r="O208" i="3"/>
  <c r="O216" i="3"/>
  <c r="O117" i="3"/>
  <c r="O210" i="3"/>
  <c r="O100" i="3"/>
  <c r="O131" i="3"/>
  <c r="O76" i="3"/>
  <c r="O94" i="3"/>
  <c r="O202" i="3"/>
  <c r="O108" i="3"/>
  <c r="O213" i="3"/>
  <c r="O73" i="3"/>
  <c r="O217" i="3"/>
  <c r="O170" i="3"/>
  <c r="O93" i="3"/>
  <c r="O230" i="3"/>
  <c r="O154" i="3"/>
  <c r="O187" i="3"/>
  <c r="O233" i="3"/>
  <c r="O66" i="3"/>
  <c r="O129" i="3"/>
  <c r="O241" i="3"/>
  <c r="O172" i="3"/>
  <c r="O96" i="3"/>
  <c r="O74" i="3"/>
  <c r="O67" i="3"/>
  <c r="O134" i="3"/>
  <c r="O184" i="3"/>
  <c r="O79" i="3"/>
  <c r="O97" i="3"/>
  <c r="O177" i="3"/>
  <c r="O75" i="3"/>
  <c r="O69" i="3"/>
  <c r="O148" i="3"/>
  <c r="C15" i="3"/>
  <c r="C18" i="3" s="1"/>
  <c r="O139" i="3"/>
  <c r="O83" i="3"/>
  <c r="O182" i="3"/>
  <c r="O211" i="3"/>
  <c r="O80" i="3"/>
  <c r="O220" i="3"/>
  <c r="O104" i="3"/>
  <c r="O157" i="3"/>
  <c r="O185" i="3"/>
  <c r="O209" i="3"/>
  <c r="O122" i="3"/>
  <c r="O164" i="3"/>
  <c r="O64" i="3"/>
  <c r="O242" i="3"/>
  <c r="O203" i="3"/>
  <c r="O101" i="3"/>
  <c r="O121" i="3"/>
  <c r="O173" i="3"/>
  <c r="O175" i="3"/>
  <c r="O200" i="3"/>
  <c r="O86" i="3"/>
  <c r="O70" i="3"/>
  <c r="O56" i="3"/>
  <c r="O78" i="3"/>
  <c r="O123" i="3"/>
  <c r="O140" i="3"/>
  <c r="O137" i="3"/>
  <c r="O144" i="3"/>
  <c r="O113" i="3"/>
  <c r="O88" i="3"/>
  <c r="O176" i="3"/>
  <c r="O224" i="3"/>
  <c r="O197" i="3"/>
  <c r="O168" i="3"/>
  <c r="O126" i="3"/>
  <c r="O125" i="3"/>
  <c r="O186" i="3"/>
  <c r="O147" i="3"/>
  <c r="O133" i="3"/>
  <c r="O106" i="3"/>
  <c r="O204" i="3"/>
  <c r="O167" i="3"/>
  <c r="O38" i="3"/>
  <c r="O212" i="3"/>
  <c r="O124" i="3"/>
  <c r="O160" i="3"/>
  <c r="O221" i="3"/>
  <c r="O71" i="3"/>
  <c r="O91" i="3"/>
  <c r="O227" i="3"/>
  <c r="O99" i="3"/>
  <c r="O161" i="3"/>
  <c r="O193" i="3"/>
  <c r="O174" i="3"/>
  <c r="O85" i="3"/>
  <c r="O162" i="3"/>
  <c r="O240" i="3"/>
  <c r="O191" i="3"/>
  <c r="O90" i="3"/>
  <c r="O231" i="3"/>
  <c r="O57" i="3"/>
  <c r="O159" i="3"/>
  <c r="O114" i="3"/>
  <c r="O163" i="3"/>
  <c r="O111" i="3"/>
  <c r="O222" i="3"/>
  <c r="O196" i="3"/>
  <c r="O95" i="3"/>
  <c r="O228" i="3"/>
  <c r="O152" i="3"/>
  <c r="O119" i="3"/>
  <c r="O237" i="3"/>
  <c r="O153" i="3"/>
  <c r="O155" i="3"/>
  <c r="O214" i="3"/>
  <c r="O171" i="3"/>
  <c r="O63" i="3"/>
  <c r="O225" i="3"/>
  <c r="O143" i="3"/>
  <c r="O149" i="3"/>
  <c r="O232" i="3"/>
  <c r="O218" i="3"/>
  <c r="O178" i="3"/>
  <c r="O39" i="3"/>
  <c r="O151" i="3"/>
  <c r="O128" i="3"/>
  <c r="O239" i="3"/>
  <c r="O98" i="3"/>
  <c r="O77" i="3"/>
  <c r="O188" i="3"/>
  <c r="O127" i="3"/>
  <c r="O201" i="3"/>
  <c r="O145" i="3"/>
  <c r="O150" i="3"/>
  <c r="O165" i="3"/>
  <c r="O132" i="3"/>
  <c r="O81" i="3"/>
  <c r="O51" i="3"/>
  <c r="O89" i="3"/>
  <c r="O62" i="3"/>
  <c r="O68" i="3"/>
  <c r="O87" i="3"/>
  <c r="O115" i="3"/>
  <c r="O65" i="3"/>
  <c r="O235" i="3"/>
  <c r="O156" i="3"/>
  <c r="O82" i="3"/>
  <c r="O189" i="3"/>
  <c r="O105" i="3"/>
  <c r="O181" i="3"/>
  <c r="O112" i="3"/>
  <c r="O205" i="3"/>
  <c r="O223" i="3"/>
  <c r="O116" i="3"/>
  <c r="O120" i="3"/>
  <c r="O52" i="3"/>
  <c r="O166" i="3"/>
  <c r="O236" i="3"/>
  <c r="C16" i="3"/>
  <c r="D18" i="3" s="1"/>
  <c r="K245" i="3"/>
  <c r="P219" i="1"/>
  <c r="R219" i="1" s="1"/>
  <c r="T219" i="1" s="1"/>
  <c r="P243" i="1"/>
  <c r="R243" i="1" s="1"/>
  <c r="T243" i="1" s="1"/>
  <c r="P83" i="1"/>
  <c r="R83" i="1" s="1"/>
  <c r="T83" i="1" s="1"/>
  <c r="P194" i="1"/>
  <c r="R194" i="1" s="1"/>
  <c r="T194" i="1" s="1"/>
  <c r="P207" i="1"/>
  <c r="R207" i="1" s="1"/>
  <c r="T207" i="1" s="1"/>
  <c r="E49" i="5"/>
  <c r="F23" i="1"/>
  <c r="G23" i="1" s="1"/>
  <c r="H23" i="1" s="1"/>
  <c r="P34" i="1"/>
  <c r="G34" i="1"/>
  <c r="H34" i="1" s="1"/>
  <c r="R46" i="1"/>
  <c r="T46" i="1" s="1"/>
  <c r="R69" i="1"/>
  <c r="T69" i="1" s="1"/>
  <c r="P148" i="1"/>
  <c r="R148" i="1" s="1"/>
  <c r="T148" i="1" s="1"/>
  <c r="G211" i="1"/>
  <c r="K211" i="1" s="1"/>
  <c r="P240" i="1"/>
  <c r="R240" i="1" s="1"/>
  <c r="T240" i="1" s="1"/>
  <c r="P200" i="1"/>
  <c r="R200" i="1" s="1"/>
  <c r="T200" i="1" s="1"/>
  <c r="G210" i="1"/>
  <c r="K210" i="1" s="1"/>
  <c r="P56" i="1"/>
  <c r="R56" i="1" s="1"/>
  <c r="T56" i="1" s="1"/>
  <c r="P214" i="1"/>
  <c r="R214" i="1" s="1"/>
  <c r="T214" i="1" s="1"/>
  <c r="R209" i="1"/>
  <c r="T209" i="1" s="1"/>
  <c r="F37" i="1"/>
  <c r="U37" i="1" s="1"/>
  <c r="E13" i="5"/>
  <c r="R239" i="1"/>
  <c r="T239" i="1" s="1"/>
  <c r="E157" i="5"/>
  <c r="F192" i="1"/>
  <c r="E159" i="4"/>
  <c r="F130" i="1"/>
  <c r="E104" i="5"/>
  <c r="F172" i="1"/>
  <c r="E128" i="5"/>
  <c r="E78" i="5"/>
  <c r="F92" i="1"/>
  <c r="E79" i="5"/>
  <c r="E121" i="4"/>
  <c r="F154" i="1"/>
  <c r="E119" i="5"/>
  <c r="F114" i="1"/>
  <c r="E124" i="4"/>
  <c r="F91" i="1"/>
  <c r="E77" i="5"/>
  <c r="E76" i="4"/>
  <c r="P180" i="1"/>
  <c r="R180" i="1" s="1"/>
  <c r="T180" i="1" s="1"/>
  <c r="F21" i="1"/>
  <c r="G241" i="1"/>
  <c r="K241" i="1" s="1"/>
  <c r="P241" i="1"/>
  <c r="E140" i="5"/>
  <c r="F189" i="1"/>
  <c r="F116" i="1"/>
  <c r="E154" i="4"/>
  <c r="E97" i="5"/>
  <c r="G167" i="1"/>
  <c r="K167" i="1" s="1"/>
  <c r="P167" i="1"/>
  <c r="R167" i="1" s="1"/>
  <c r="T167" i="1" s="1"/>
  <c r="F118" i="1"/>
  <c r="E125" i="4"/>
  <c r="E32" i="4"/>
  <c r="E32" i="5"/>
  <c r="F128" i="1"/>
  <c r="E129" i="4"/>
  <c r="F71" i="1"/>
  <c r="E57" i="5"/>
  <c r="E57" i="4"/>
  <c r="F152" i="1"/>
  <c r="E117" i="5"/>
  <c r="F110" i="1"/>
  <c r="E151" i="4"/>
  <c r="E93" i="5"/>
  <c r="F94" i="1"/>
  <c r="E78" i="4"/>
  <c r="E81" i="5"/>
  <c r="E114" i="5"/>
  <c r="F147" i="1"/>
  <c r="F80" i="1"/>
  <c r="E66" i="5"/>
  <c r="E66" i="4"/>
  <c r="R224" i="1"/>
  <c r="T224" i="1" s="1"/>
  <c r="E126" i="4"/>
  <c r="F120" i="1"/>
  <c r="P206" i="1"/>
  <c r="R206" i="1" s="1"/>
  <c r="T206" i="1" s="1"/>
  <c r="P225" i="1"/>
  <c r="R225" i="1" s="1"/>
  <c r="T225" i="1" s="1"/>
  <c r="P245" i="1"/>
  <c r="R245" i="1" s="1"/>
  <c r="T245" i="1" s="1"/>
  <c r="E11" i="5"/>
  <c r="E21" i="5"/>
  <c r="F31" i="1"/>
  <c r="E21" i="4"/>
  <c r="E137" i="5"/>
  <c r="F186" i="1"/>
  <c r="E123" i="4"/>
  <c r="F111" i="1"/>
  <c r="F155" i="1"/>
  <c r="E120" i="5"/>
  <c r="E152" i="4"/>
  <c r="F113" i="1"/>
  <c r="E95" i="5"/>
  <c r="E83" i="5"/>
  <c r="F98" i="1"/>
  <c r="E80" i="4"/>
  <c r="F160" i="1"/>
  <c r="E123" i="5"/>
  <c r="F150" i="1"/>
  <c r="E115" i="5"/>
  <c r="E171" i="4"/>
  <c r="F108" i="1"/>
  <c r="F38" i="1"/>
  <c r="E167" i="4"/>
  <c r="F184" i="1"/>
  <c r="E136" i="5"/>
  <c r="F140" i="1"/>
  <c r="E132" i="4"/>
  <c r="R51" i="1"/>
  <c r="T51" i="1" s="1"/>
  <c r="P233" i="1"/>
  <c r="G233" i="1"/>
  <c r="K233" i="1" s="1"/>
  <c r="P156" i="1"/>
  <c r="R156" i="1" s="1"/>
  <c r="T156" i="1" s="1"/>
  <c r="P216" i="1"/>
  <c r="R216" i="1" s="1"/>
  <c r="T216" i="1" s="1"/>
  <c r="E27" i="5"/>
  <c r="F136" i="1"/>
  <c r="G99" i="1"/>
  <c r="K99" i="1" s="1"/>
  <c r="P99" i="1"/>
  <c r="F177" i="1"/>
  <c r="E132" i="5"/>
  <c r="E79" i="4"/>
  <c r="E82" i="5"/>
  <c r="F96" i="1"/>
  <c r="F153" i="1"/>
  <c r="E118" i="5"/>
  <c r="E90" i="5"/>
  <c r="E87" i="4"/>
  <c r="F106" i="1"/>
  <c r="E19" i="4"/>
  <c r="F29" i="1"/>
  <c r="E19" i="5"/>
  <c r="F188" i="1"/>
  <c r="E139" i="5"/>
  <c r="F95" i="1"/>
  <c r="E122" i="4"/>
  <c r="F157" i="1"/>
  <c r="E154" i="5"/>
  <c r="E52" i="4"/>
  <c r="F66" i="1"/>
  <c r="E52" i="5"/>
  <c r="P204" i="1"/>
  <c r="G204" i="1"/>
  <c r="K204" i="1" s="1"/>
  <c r="F145" i="1"/>
  <c r="E112" i="5"/>
  <c r="F102" i="1"/>
  <c r="E87" i="5"/>
  <c r="E84" i="4"/>
  <c r="F159" i="1"/>
  <c r="E122" i="5"/>
  <c r="F135" i="1"/>
  <c r="E150" i="5"/>
  <c r="R60" i="1"/>
  <c r="T60" i="1" s="1"/>
  <c r="F123" i="1"/>
  <c r="E157" i="4"/>
  <c r="E101" i="5"/>
  <c r="F64" i="1"/>
  <c r="E50" i="5"/>
  <c r="E50" i="4"/>
  <c r="F57" i="1"/>
  <c r="E44" i="4"/>
  <c r="E44" i="5"/>
  <c r="E155" i="5"/>
  <c r="E156" i="5"/>
  <c r="F170" i="1"/>
  <c r="E77" i="4"/>
  <c r="F93" i="1"/>
  <c r="E80" i="5"/>
  <c r="G208" i="1"/>
  <c r="K208" i="1" s="1"/>
  <c r="P208" i="1"/>
  <c r="F151" i="1"/>
  <c r="E116" i="5"/>
  <c r="E148" i="5"/>
  <c r="F103" i="1"/>
  <c r="E70" i="4"/>
  <c r="E70" i="5"/>
  <c r="F84" i="1"/>
  <c r="F143" i="1"/>
  <c r="E110" i="5"/>
  <c r="E85" i="5"/>
  <c r="F100" i="1"/>
  <c r="E82" i="4"/>
  <c r="E105" i="5"/>
  <c r="F133" i="1"/>
  <c r="E160" i="4"/>
  <c r="F178" i="1"/>
  <c r="E133" i="5"/>
  <c r="F124" i="1"/>
  <c r="E91" i="4"/>
  <c r="E102" i="5"/>
  <c r="F139" i="1"/>
  <c r="E152" i="5"/>
  <c r="E65" i="5"/>
  <c r="E65" i="4"/>
  <c r="F79" i="1"/>
  <c r="F187" i="1"/>
  <c r="E138" i="5"/>
  <c r="F41" i="1"/>
  <c r="R227" i="1"/>
  <c r="T227" i="1" s="1"/>
  <c r="F161" i="1"/>
  <c r="E124" i="5"/>
  <c r="E58" i="4"/>
  <c r="E58" i="5"/>
  <c r="F72" i="1"/>
  <c r="G205" i="1"/>
  <c r="K205" i="1" s="1"/>
  <c r="P205" i="1"/>
  <c r="F146" i="1"/>
  <c r="E113" i="5"/>
  <c r="E83" i="4"/>
  <c r="F101" i="1"/>
  <c r="E86" i="5"/>
  <c r="E68" i="4"/>
  <c r="E68" i="5"/>
  <c r="F82" i="1"/>
  <c r="F115" i="1"/>
  <c r="E96" i="5"/>
  <c r="E153" i="4"/>
  <c r="E17" i="5"/>
  <c r="E17" i="4"/>
  <c r="F27" i="1"/>
  <c r="E163" i="4"/>
  <c r="E108" i="5"/>
  <c r="F138" i="1"/>
  <c r="F86" i="1"/>
  <c r="E170" i="4"/>
  <c r="E72" i="5"/>
  <c r="G201" i="1"/>
  <c r="K201" i="1" s="1"/>
  <c r="P201" i="1"/>
  <c r="F131" i="1"/>
  <c r="E131" i="4"/>
  <c r="E98" i="5"/>
  <c r="F117" i="1"/>
  <c r="E90" i="4"/>
  <c r="R26" i="1"/>
  <c r="T26" i="1" s="1"/>
  <c r="P220" i="1"/>
  <c r="R220" i="1" s="1"/>
  <c r="T220" i="1" s="1"/>
  <c r="E34" i="5"/>
  <c r="E121" i="5"/>
  <c r="F158" i="1"/>
  <c r="P197" i="1"/>
  <c r="G197" i="1"/>
  <c r="K197" i="1" s="1"/>
  <c r="F141" i="1"/>
  <c r="E133" i="4"/>
  <c r="E76" i="5"/>
  <c r="E75" i="4"/>
  <c r="F90" i="1"/>
  <c r="F134" i="1"/>
  <c r="E161" i="4"/>
  <c r="E106" i="5"/>
  <c r="E42" i="5"/>
  <c r="E42" i="4"/>
  <c r="F55" i="1"/>
  <c r="F182" i="1"/>
  <c r="E135" i="5"/>
  <c r="F89" i="1"/>
  <c r="E74" i="4"/>
  <c r="E75" i="5"/>
  <c r="G166" i="1"/>
  <c r="K166" i="1" s="1"/>
  <c r="P166" i="1"/>
  <c r="F125" i="1"/>
  <c r="E127" i="4"/>
  <c r="E64" i="4"/>
  <c r="F78" i="1"/>
  <c r="E64" i="5"/>
  <c r="E130" i="4"/>
  <c r="F129" i="1"/>
  <c r="G77" i="1"/>
  <c r="I77" i="1" s="1"/>
  <c r="P77" i="1"/>
  <c r="R77" i="1" s="1"/>
  <c r="T77" i="1" s="1"/>
  <c r="G85" i="1"/>
  <c r="I85" i="1" s="1"/>
  <c r="P85" i="1"/>
  <c r="F47" i="1"/>
  <c r="P47" i="1" s="1"/>
  <c r="E153" i="5"/>
  <c r="F149" i="1"/>
  <c r="G183" i="1"/>
  <c r="K183" i="1" s="1"/>
  <c r="P183" i="1"/>
  <c r="F87" i="1"/>
  <c r="E72" i="4"/>
  <c r="E73" i="5"/>
  <c r="F132" i="1"/>
  <c r="E149" i="5"/>
  <c r="F176" i="1"/>
  <c r="E131" i="5"/>
  <c r="F105" i="1"/>
  <c r="E86" i="4"/>
  <c r="E89" i="5"/>
  <c r="F163" i="1"/>
  <c r="E126" i="5"/>
  <c r="G122" i="1"/>
  <c r="K122" i="1" s="1"/>
  <c r="P122" i="1"/>
  <c r="F74" i="1"/>
  <c r="E60" i="4"/>
  <c r="E60" i="5"/>
  <c r="F190" i="1"/>
  <c r="E141" i="5"/>
  <c r="E158" i="4"/>
  <c r="F127" i="1"/>
  <c r="E103" i="5"/>
  <c r="F162" i="1"/>
  <c r="E125" i="5"/>
  <c r="F104" i="1"/>
  <c r="E85" i="4"/>
  <c r="E88" i="5"/>
  <c r="R48" i="1"/>
  <c r="T48" i="1" s="1"/>
  <c r="R42" i="1"/>
  <c r="T42" i="1" s="1"/>
  <c r="G33" i="1"/>
  <c r="H33" i="1" s="1"/>
  <c r="P33" i="1"/>
  <c r="P112" i="1"/>
  <c r="G112" i="1"/>
  <c r="G49" i="1"/>
  <c r="I49" i="1" s="1"/>
  <c r="P49" i="1"/>
  <c r="G65" i="1"/>
  <c r="J65" i="1" s="1"/>
  <c r="P65" i="1"/>
  <c r="P67" i="1"/>
  <c r="G67" i="1"/>
  <c r="J67" i="1" s="1"/>
  <c r="G41" i="1"/>
  <c r="J41" i="1" s="1"/>
  <c r="P41" i="1"/>
  <c r="R119" i="1"/>
  <c r="T119" i="1" s="1"/>
  <c r="R235" i="1"/>
  <c r="T235" i="1" s="1"/>
  <c r="P81" i="1"/>
  <c r="G81" i="1"/>
  <c r="I81" i="1" s="1"/>
  <c r="R61" i="1"/>
  <c r="T61" i="1" s="1"/>
  <c r="G62" i="1"/>
  <c r="J62" i="1" s="1"/>
  <c r="P62" i="1"/>
  <c r="P35" i="1"/>
  <c r="G35" i="1"/>
  <c r="J35" i="1" s="1"/>
  <c r="G179" i="1"/>
  <c r="K179" i="1" s="1"/>
  <c r="P179" i="1"/>
  <c r="G21" i="1"/>
  <c r="H21" i="1" s="1"/>
  <c r="P21" i="1"/>
  <c r="P52" i="1"/>
  <c r="G52" i="1"/>
  <c r="J52" i="1" s="1"/>
  <c r="R25" i="1"/>
  <c r="T25" i="1" s="1"/>
  <c r="G63" i="1"/>
  <c r="J63" i="1" s="1"/>
  <c r="P63" i="1"/>
  <c r="G45" i="1"/>
  <c r="I45" i="1" s="1"/>
  <c r="P45" i="1"/>
  <c r="P107" i="1"/>
  <c r="R107" i="1" s="1"/>
  <c r="T107" i="1" s="1"/>
  <c r="R142" i="1"/>
  <c r="T142" i="1" s="1"/>
  <c r="R211" i="1"/>
  <c r="T211" i="1" s="1"/>
  <c r="R246" i="1"/>
  <c r="T246" i="1" s="1"/>
  <c r="O5" i="2"/>
  <c r="O1" i="2"/>
  <c r="O2" i="2"/>
  <c r="O3" i="2"/>
  <c r="E18" i="2"/>
  <c r="R99" i="1" l="1"/>
  <c r="T99" i="1" s="1"/>
  <c r="R241" i="1"/>
  <c r="T241" i="1" s="1"/>
  <c r="P23" i="1"/>
  <c r="E14" i="3"/>
  <c r="R62" i="1"/>
  <c r="T62" i="1" s="1"/>
  <c r="R41" i="1"/>
  <c r="T41" i="1" s="1"/>
  <c r="P37" i="1"/>
  <c r="R85" i="1"/>
  <c r="T85" i="1" s="1"/>
  <c r="R45" i="1"/>
  <c r="T45" i="1" s="1"/>
  <c r="R183" i="1"/>
  <c r="T183" i="1" s="1"/>
  <c r="R166" i="1"/>
  <c r="T166" i="1" s="1"/>
  <c r="D16" i="1"/>
  <c r="D19" i="1" s="1"/>
  <c r="F18" i="3"/>
  <c r="F19" i="3" s="1"/>
  <c r="R65" i="1"/>
  <c r="T65" i="1" s="1"/>
  <c r="R21" i="1"/>
  <c r="T21" i="1" s="1"/>
  <c r="R201" i="1"/>
  <c r="T201" i="1" s="1"/>
  <c r="R34" i="1"/>
  <c r="T34" i="1" s="1"/>
  <c r="R210" i="1"/>
  <c r="T210" i="1" s="1"/>
  <c r="G135" i="1"/>
  <c r="K135" i="1" s="1"/>
  <c r="P135" i="1"/>
  <c r="R35" i="1"/>
  <c r="T35" i="1" s="1"/>
  <c r="R81" i="1"/>
  <c r="T81" i="1" s="1"/>
  <c r="G163" i="1"/>
  <c r="K163" i="1" s="1"/>
  <c r="P163" i="1"/>
  <c r="G78" i="1"/>
  <c r="I78" i="1" s="1"/>
  <c r="P78" i="1"/>
  <c r="P89" i="1"/>
  <c r="G89" i="1"/>
  <c r="I89" i="1" s="1"/>
  <c r="P134" i="1"/>
  <c r="G134" i="1"/>
  <c r="J134" i="1" s="1"/>
  <c r="G158" i="1"/>
  <c r="K158" i="1" s="1"/>
  <c r="P158" i="1"/>
  <c r="G82" i="1"/>
  <c r="I82" i="1" s="1"/>
  <c r="P82" i="1"/>
  <c r="R205" i="1"/>
  <c r="T205" i="1" s="1"/>
  <c r="P139" i="1"/>
  <c r="R139" i="1" s="1"/>
  <c r="T139" i="1" s="1"/>
  <c r="G139" i="1"/>
  <c r="K139" i="1" s="1"/>
  <c r="P93" i="1"/>
  <c r="G93" i="1"/>
  <c r="I93" i="1" s="1"/>
  <c r="G145" i="1"/>
  <c r="K145" i="1" s="1"/>
  <c r="P145" i="1"/>
  <c r="G177" i="1"/>
  <c r="K177" i="1" s="1"/>
  <c r="P177" i="1"/>
  <c r="R233" i="1"/>
  <c r="T233" i="1" s="1"/>
  <c r="G108" i="1"/>
  <c r="I108" i="1" s="1"/>
  <c r="P108" i="1"/>
  <c r="R108" i="1" s="1"/>
  <c r="T108" i="1" s="1"/>
  <c r="G186" i="1"/>
  <c r="K186" i="1" s="1"/>
  <c r="P186" i="1"/>
  <c r="G152" i="1"/>
  <c r="K152" i="1" s="1"/>
  <c r="P152" i="1"/>
  <c r="G131" i="1"/>
  <c r="K131" i="1" s="1"/>
  <c r="P131" i="1"/>
  <c r="P103" i="1"/>
  <c r="G103" i="1"/>
  <c r="K103" i="1" s="1"/>
  <c r="G172" i="1"/>
  <c r="K172" i="1" s="1"/>
  <c r="P172" i="1"/>
  <c r="G104" i="1"/>
  <c r="K104" i="1" s="1"/>
  <c r="P104" i="1"/>
  <c r="P87" i="1"/>
  <c r="G87" i="1"/>
  <c r="I87" i="1" s="1"/>
  <c r="G182" i="1"/>
  <c r="K182" i="1" s="1"/>
  <c r="P182" i="1"/>
  <c r="R182" i="1" s="1"/>
  <c r="T182" i="1" s="1"/>
  <c r="G27" i="1"/>
  <c r="H27" i="1" s="1"/>
  <c r="P27" i="1"/>
  <c r="G72" i="1"/>
  <c r="I72" i="1" s="1"/>
  <c r="P72" i="1"/>
  <c r="P100" i="1"/>
  <c r="G100" i="1"/>
  <c r="P170" i="1"/>
  <c r="G170" i="1"/>
  <c r="K170" i="1" s="1"/>
  <c r="R204" i="1"/>
  <c r="T204" i="1" s="1"/>
  <c r="P113" i="1"/>
  <c r="R113" i="1" s="1"/>
  <c r="T113" i="1" s="1"/>
  <c r="G113" i="1"/>
  <c r="J113" i="1" s="1"/>
  <c r="G90" i="1"/>
  <c r="I90" i="1" s="1"/>
  <c r="P90" i="1"/>
  <c r="G114" i="1"/>
  <c r="K114" i="1" s="1"/>
  <c r="P114" i="1"/>
  <c r="G105" i="1"/>
  <c r="K105" i="1" s="1"/>
  <c r="P105" i="1"/>
  <c r="G125" i="1"/>
  <c r="K125" i="1" s="1"/>
  <c r="P125" i="1"/>
  <c r="P55" i="1"/>
  <c r="G55" i="1"/>
  <c r="J55" i="1" s="1"/>
  <c r="G187" i="1"/>
  <c r="K187" i="1" s="1"/>
  <c r="P187" i="1"/>
  <c r="P124" i="1"/>
  <c r="G124" i="1"/>
  <c r="K124" i="1" s="1"/>
  <c r="P64" i="1"/>
  <c r="R64" i="1" s="1"/>
  <c r="T64" i="1" s="1"/>
  <c r="G64" i="1"/>
  <c r="I64" i="1" s="1"/>
  <c r="G159" i="1"/>
  <c r="K159" i="1" s="1"/>
  <c r="P159" i="1"/>
  <c r="G188" i="1"/>
  <c r="K188" i="1" s="1"/>
  <c r="P188" i="1"/>
  <c r="P153" i="1"/>
  <c r="G153" i="1"/>
  <c r="K153" i="1" s="1"/>
  <c r="G136" i="1"/>
  <c r="J136" i="1" s="1"/>
  <c r="P136" i="1"/>
  <c r="P140" i="1"/>
  <c r="G140" i="1"/>
  <c r="K140" i="1" s="1"/>
  <c r="G150" i="1"/>
  <c r="K150" i="1" s="1"/>
  <c r="P150" i="1"/>
  <c r="G31" i="1"/>
  <c r="H31" i="1" s="1"/>
  <c r="P31" i="1"/>
  <c r="G94" i="1"/>
  <c r="I94" i="1" s="1"/>
  <c r="P94" i="1"/>
  <c r="P71" i="1"/>
  <c r="G71" i="1"/>
  <c r="I71" i="1" s="1"/>
  <c r="G154" i="1"/>
  <c r="K154" i="1" s="1"/>
  <c r="P154" i="1"/>
  <c r="G130" i="1"/>
  <c r="J130" i="1" s="1"/>
  <c r="P130" i="1"/>
  <c r="G190" i="1"/>
  <c r="K190" i="1" s="1"/>
  <c r="P190" i="1"/>
  <c r="G120" i="1"/>
  <c r="K120" i="1" s="1"/>
  <c r="P120" i="1"/>
  <c r="G47" i="1"/>
  <c r="I47" i="1" s="1"/>
  <c r="P162" i="1"/>
  <c r="G162" i="1"/>
  <c r="K162" i="1" s="1"/>
  <c r="G74" i="1"/>
  <c r="I74" i="1" s="1"/>
  <c r="P74" i="1"/>
  <c r="G101" i="1"/>
  <c r="K101" i="1" s="1"/>
  <c r="P101" i="1"/>
  <c r="P79" i="1"/>
  <c r="G79" i="1"/>
  <c r="I79" i="1" s="1"/>
  <c r="P151" i="1"/>
  <c r="G151" i="1"/>
  <c r="K151" i="1" s="1"/>
  <c r="G66" i="1"/>
  <c r="J66" i="1" s="1"/>
  <c r="P66" i="1"/>
  <c r="G96" i="1"/>
  <c r="K96" i="1" s="1"/>
  <c r="P96" i="1"/>
  <c r="R179" i="1"/>
  <c r="T179" i="1" s="1"/>
  <c r="D15" i="1"/>
  <c r="C19" i="1" s="1"/>
  <c r="R122" i="1"/>
  <c r="T122" i="1" s="1"/>
  <c r="G176" i="1"/>
  <c r="K176" i="1" s="1"/>
  <c r="P176" i="1"/>
  <c r="G149" i="1"/>
  <c r="K149" i="1" s="1"/>
  <c r="P149" i="1"/>
  <c r="G129" i="1"/>
  <c r="K129" i="1" s="1"/>
  <c r="P129" i="1"/>
  <c r="P141" i="1"/>
  <c r="R141" i="1" s="1"/>
  <c r="T141" i="1" s="1"/>
  <c r="G141" i="1"/>
  <c r="K141" i="1" s="1"/>
  <c r="G178" i="1"/>
  <c r="K178" i="1" s="1"/>
  <c r="P178" i="1"/>
  <c r="G143" i="1"/>
  <c r="J143" i="1" s="1"/>
  <c r="P143" i="1"/>
  <c r="R208" i="1"/>
  <c r="T208" i="1" s="1"/>
  <c r="G29" i="1"/>
  <c r="H29" i="1" s="1"/>
  <c r="P29" i="1"/>
  <c r="R29" i="1" s="1"/>
  <c r="T29" i="1" s="1"/>
  <c r="G184" i="1"/>
  <c r="K184" i="1" s="1"/>
  <c r="P184" i="1"/>
  <c r="R184" i="1" s="1"/>
  <c r="T184" i="1" s="1"/>
  <c r="P160" i="1"/>
  <c r="G160" i="1"/>
  <c r="K160" i="1" s="1"/>
  <c r="G155" i="1"/>
  <c r="K155" i="1" s="1"/>
  <c r="P155" i="1"/>
  <c r="G128" i="1"/>
  <c r="K128" i="1" s="1"/>
  <c r="P128" i="1"/>
  <c r="R128" i="1" s="1"/>
  <c r="T128" i="1" s="1"/>
  <c r="G192" i="1"/>
  <c r="K192" i="1" s="1"/>
  <c r="P192" i="1"/>
  <c r="R192" i="1" s="1"/>
  <c r="T192" i="1" s="1"/>
  <c r="G95" i="1"/>
  <c r="K95" i="1" s="1"/>
  <c r="P95" i="1"/>
  <c r="G127" i="1"/>
  <c r="J127" i="1" s="1"/>
  <c r="P127" i="1"/>
  <c r="G117" i="1"/>
  <c r="K117" i="1" s="1"/>
  <c r="P117" i="1"/>
  <c r="R117" i="1" s="1"/>
  <c r="T117" i="1" s="1"/>
  <c r="P86" i="1"/>
  <c r="G86" i="1"/>
  <c r="I86" i="1" s="1"/>
  <c r="G161" i="1"/>
  <c r="K161" i="1" s="1"/>
  <c r="P161" i="1"/>
  <c r="P84" i="1"/>
  <c r="G84" i="1"/>
  <c r="I84" i="1" s="1"/>
  <c r="P123" i="1"/>
  <c r="G123" i="1"/>
  <c r="J123" i="1" s="1"/>
  <c r="G102" i="1"/>
  <c r="K102" i="1" s="1"/>
  <c r="P102" i="1"/>
  <c r="R102" i="1" s="1"/>
  <c r="T102" i="1" s="1"/>
  <c r="G111" i="1"/>
  <c r="K111" i="1" s="1"/>
  <c r="P111" i="1"/>
  <c r="G80" i="1"/>
  <c r="I80" i="1" s="1"/>
  <c r="P80" i="1"/>
  <c r="G110" i="1"/>
  <c r="J110" i="1" s="1"/>
  <c r="P110" i="1"/>
  <c r="R110" i="1" s="1"/>
  <c r="T110" i="1" s="1"/>
  <c r="G116" i="1"/>
  <c r="J116" i="1" s="1"/>
  <c r="P116" i="1"/>
  <c r="R116" i="1" s="1"/>
  <c r="T116" i="1" s="1"/>
  <c r="G92" i="1"/>
  <c r="K92" i="1" s="1"/>
  <c r="P92" i="1"/>
  <c r="G118" i="1"/>
  <c r="K118" i="1" s="1"/>
  <c r="P118" i="1"/>
  <c r="G132" i="1"/>
  <c r="K132" i="1" s="1"/>
  <c r="P132" i="1"/>
  <c r="R132" i="1" s="1"/>
  <c r="T132" i="1" s="1"/>
  <c r="R197" i="1"/>
  <c r="T197" i="1" s="1"/>
  <c r="G138" i="1"/>
  <c r="J138" i="1" s="1"/>
  <c r="P138" i="1"/>
  <c r="G115" i="1"/>
  <c r="J115" i="1" s="1"/>
  <c r="P115" i="1"/>
  <c r="G146" i="1"/>
  <c r="J146" i="1" s="1"/>
  <c r="P146" i="1"/>
  <c r="G133" i="1"/>
  <c r="J133" i="1" s="1"/>
  <c r="P133" i="1"/>
  <c r="P57" i="1"/>
  <c r="G57" i="1"/>
  <c r="J57" i="1" s="1"/>
  <c r="P157" i="1"/>
  <c r="R157" i="1" s="1"/>
  <c r="T157" i="1" s="1"/>
  <c r="G157" i="1"/>
  <c r="K157" i="1" s="1"/>
  <c r="P106" i="1"/>
  <c r="G106" i="1"/>
  <c r="K106" i="1" s="1"/>
  <c r="P38" i="1"/>
  <c r="R38" i="1" s="1"/>
  <c r="T38" i="1" s="1"/>
  <c r="G38" i="1"/>
  <c r="I38" i="1" s="1"/>
  <c r="P98" i="1"/>
  <c r="G98" i="1"/>
  <c r="I98" i="1" s="1"/>
  <c r="G147" i="1"/>
  <c r="J147" i="1" s="1"/>
  <c r="P147" i="1"/>
  <c r="G189" i="1"/>
  <c r="K189" i="1" s="1"/>
  <c r="P189" i="1"/>
  <c r="P91" i="1"/>
  <c r="R91" i="1" s="1"/>
  <c r="T91" i="1" s="1"/>
  <c r="G91" i="1"/>
  <c r="I91" i="1" s="1"/>
  <c r="R23" i="1"/>
  <c r="T23" i="1" s="1"/>
  <c r="R63" i="1"/>
  <c r="T63" i="1" s="1"/>
  <c r="R67" i="1"/>
  <c r="T67" i="1" s="1"/>
  <c r="K112" i="1"/>
  <c r="R52" i="1"/>
  <c r="T52" i="1" s="1"/>
  <c r="R112" i="1"/>
  <c r="T112" i="1" s="1"/>
  <c r="R49" i="1"/>
  <c r="T49" i="1" s="1"/>
  <c r="R33" i="1"/>
  <c r="T33" i="1" s="1"/>
  <c r="Q90" i="2"/>
  <c r="Q139" i="2"/>
  <c r="Q122" i="2"/>
  <c r="Q193" i="2"/>
  <c r="Q185" i="2"/>
  <c r="Q75" i="2"/>
  <c r="Q57" i="2"/>
  <c r="Q103" i="2"/>
  <c r="Q79" i="2"/>
  <c r="Q305" i="2"/>
  <c r="Q31" i="2"/>
  <c r="Q196" i="2"/>
  <c r="Q191" i="2"/>
  <c r="Q309" i="2"/>
  <c r="Q30" i="2"/>
  <c r="Q133" i="2"/>
  <c r="Q105" i="2"/>
  <c r="Q163" i="2"/>
  <c r="Q25" i="2"/>
  <c r="Q176" i="2"/>
  <c r="Q230" i="2"/>
  <c r="Q26" i="2"/>
  <c r="Q63" i="2"/>
  <c r="Q210" i="2"/>
  <c r="Q72" i="2"/>
  <c r="Q129" i="2"/>
  <c r="Q150" i="2"/>
  <c r="Q263" i="2"/>
  <c r="Q182" i="2"/>
  <c r="Q52" i="2"/>
  <c r="Q91" i="2"/>
  <c r="Q167" i="2"/>
  <c r="Q205" i="2"/>
  <c r="Q22" i="2"/>
  <c r="Q125" i="2"/>
  <c r="Q43" i="2"/>
  <c r="Q282" i="2"/>
  <c r="Q258" i="2"/>
  <c r="Q69" i="2"/>
  <c r="Q160" i="2"/>
  <c r="Q74" i="2"/>
  <c r="Q116" i="2"/>
  <c r="Q55" i="2"/>
  <c r="Q124" i="2"/>
  <c r="Q180" i="2"/>
  <c r="Q86" i="2"/>
  <c r="Q154" i="2"/>
  <c r="Q217" i="2"/>
  <c r="Q248" i="2"/>
  <c r="Q179" i="2"/>
  <c r="Q251" i="2"/>
  <c r="Q303" i="2"/>
  <c r="Q297" i="2"/>
  <c r="Q181" i="2"/>
  <c r="Q140" i="2"/>
  <c r="Q326" i="2"/>
  <c r="Q149" i="2"/>
  <c r="Q155" i="2"/>
  <c r="Q269" i="2"/>
  <c r="Q254" i="2"/>
  <c r="Q237" i="2"/>
  <c r="Q164" i="2"/>
  <c r="Q272" i="2"/>
  <c r="Q94" i="2"/>
  <c r="Q157" i="2"/>
  <c r="Q145" i="2"/>
  <c r="Q285" i="2"/>
  <c r="Q279" i="2"/>
  <c r="Q109" i="2"/>
  <c r="Q81" i="2"/>
  <c r="Q144" i="2"/>
  <c r="Q166" i="2"/>
  <c r="Q65" i="2"/>
  <c r="Q104" i="2"/>
  <c r="Q158" i="2"/>
  <c r="Q173" i="2"/>
  <c r="Q148" i="2"/>
  <c r="Q107" i="2"/>
  <c r="Q38" i="2"/>
  <c r="Q141" i="2"/>
  <c r="Q80" i="2"/>
  <c r="Q48" i="2"/>
  <c r="Q87" i="2"/>
  <c r="Q29" i="2"/>
  <c r="Q76" i="2"/>
  <c r="Q132" i="2"/>
  <c r="Q314" i="2"/>
  <c r="Q280" i="2"/>
  <c r="Q329" i="2"/>
  <c r="Q101" i="2"/>
  <c r="Q231" i="2"/>
  <c r="Q260" i="2"/>
  <c r="Q208" i="2"/>
  <c r="Q45" i="2"/>
  <c r="Q137" i="2"/>
  <c r="Q54" i="2"/>
  <c r="Q84" i="2"/>
  <c r="Q47" i="2"/>
  <c r="Q99" i="2"/>
  <c r="Q175" i="2"/>
  <c r="Q213" i="2"/>
  <c r="Q288" i="2"/>
  <c r="Q291" i="2"/>
  <c r="Q34" i="2"/>
  <c r="Q28" i="2"/>
  <c r="Q168" i="2"/>
  <c r="Q222" i="2"/>
  <c r="Q113" i="2"/>
  <c r="Q62" i="2"/>
  <c r="Q33" i="2"/>
  <c r="Q184" i="2"/>
  <c r="Q238" i="2"/>
  <c r="Q281" i="2"/>
  <c r="Q242" i="2"/>
  <c r="Q313" i="2"/>
  <c r="Q41" i="2"/>
  <c r="Q192" i="2"/>
  <c r="Q246" i="2"/>
  <c r="Q289" i="2"/>
  <c r="Q156" i="2"/>
  <c r="Q83" i="2"/>
  <c r="Q21" i="2"/>
  <c r="Q117" i="2"/>
  <c r="Q247" i="2"/>
  <c r="Q274" i="2"/>
  <c r="Q89" i="2"/>
  <c r="Q147" i="2"/>
  <c r="Q171" i="2"/>
  <c r="Q187" i="2"/>
  <c r="Q295" i="2"/>
  <c r="Q58" i="2"/>
  <c r="Q44" i="2"/>
  <c r="Q121" i="2"/>
  <c r="Q229" i="2"/>
  <c r="Q85" i="2"/>
  <c r="Q215" i="2"/>
  <c r="Q82" i="2"/>
  <c r="Q172" i="2"/>
  <c r="Q243" i="2"/>
  <c r="Q146" i="2"/>
  <c r="Q27" i="2"/>
  <c r="Q212" i="2"/>
  <c r="Q42" i="2"/>
  <c r="Q177" i="2"/>
  <c r="Q23" i="2"/>
  <c r="Q189" i="2"/>
  <c r="Q265" i="2"/>
  <c r="Q221" i="2"/>
  <c r="Q228" i="2"/>
  <c r="Q304" i="2"/>
  <c r="Q96" i="2"/>
  <c r="Q126" i="2"/>
  <c r="Q201" i="2"/>
  <c r="Q328" i="2"/>
  <c r="Q211" i="2"/>
  <c r="Q67" i="2"/>
  <c r="Q310" i="2"/>
  <c r="Q188" i="2"/>
  <c r="Q286" i="2"/>
  <c r="Q195" i="2"/>
  <c r="Q49" i="2"/>
  <c r="Q70" i="2"/>
  <c r="Q56" i="2"/>
  <c r="Q232" i="2"/>
  <c r="Q115" i="2"/>
  <c r="Q46" i="2"/>
  <c r="Q59" i="2"/>
  <c r="Q92" i="2"/>
  <c r="Q227" i="2"/>
  <c r="Q202" i="2"/>
  <c r="Q332" i="2"/>
  <c r="Q259" i="2"/>
  <c r="Q64" i="2"/>
  <c r="Q308" i="2"/>
  <c r="Q298" i="2"/>
  <c r="Q275" i="2"/>
  <c r="Q194" i="2"/>
  <c r="Q153" i="2"/>
  <c r="Q315" i="2"/>
  <c r="Q320" i="2"/>
  <c r="Q224" i="2"/>
  <c r="Q37" i="2"/>
  <c r="Q218" i="2"/>
  <c r="Q98" i="2"/>
  <c r="Q170" i="2"/>
  <c r="Q152" i="2"/>
  <c r="Q252" i="2"/>
  <c r="Q32" i="2"/>
  <c r="Q50" i="2"/>
  <c r="Q51" i="2"/>
  <c r="Q134" i="2"/>
  <c r="Q301" i="2"/>
  <c r="Q273" i="2"/>
  <c r="Q267" i="2"/>
  <c r="Q249" i="2"/>
  <c r="Q60" i="2"/>
  <c r="Q234" i="2"/>
  <c r="Q244" i="2"/>
  <c r="Q135" i="2"/>
  <c r="Q233" i="2"/>
  <c r="Q169" i="2"/>
  <c r="Q203" i="2"/>
  <c r="Q235" i="2"/>
  <c r="Q73" i="2"/>
  <c r="Q322" i="2"/>
  <c r="Q102" i="2"/>
  <c r="Q186" i="2"/>
  <c r="Q95" i="2"/>
  <c r="Q324" i="2"/>
  <c r="Q35" i="2"/>
  <c r="Q78" i="2"/>
  <c r="Q93" i="2"/>
  <c r="Q257" i="2"/>
  <c r="Q276" i="2"/>
  <c r="Q296" i="2"/>
  <c r="Q142" i="2"/>
  <c r="Q325" i="2"/>
  <c r="Q178" i="2"/>
  <c r="Q318" i="2"/>
  <c r="Q143" i="2"/>
  <c r="Q214" i="2"/>
  <c r="Q278" i="2"/>
  <c r="Q330" i="2"/>
  <c r="Q319" i="2"/>
  <c r="Q333" i="2"/>
  <c r="Q36" i="2"/>
  <c r="Q264" i="2"/>
  <c r="Q71" i="2"/>
  <c r="Q162" i="2"/>
  <c r="Q112" i="2"/>
  <c r="Q225" i="2"/>
  <c r="Q77" i="2"/>
  <c r="Q40" i="2"/>
  <c r="Q127" i="2"/>
  <c r="Q159" i="2"/>
  <c r="Q327" i="2"/>
  <c r="Q250" i="2"/>
  <c r="Q239" i="2"/>
  <c r="Q292" i="2"/>
  <c r="Q290" i="2"/>
  <c r="Q270" i="2"/>
  <c r="Q261" i="2"/>
  <c r="Q120" i="2"/>
  <c r="Q311" i="2"/>
  <c r="Q256" i="2"/>
  <c r="Q262" i="2"/>
  <c r="Q240" i="2"/>
  <c r="Q108" i="2"/>
  <c r="Q241" i="2"/>
  <c r="Q53" i="2"/>
  <c r="Q190" i="2"/>
  <c r="Q206" i="2"/>
  <c r="Q294" i="2"/>
  <c r="Q118" i="2"/>
  <c r="Q130" i="2"/>
  <c r="Q136" i="2"/>
  <c r="Q161" i="2"/>
  <c r="Q302" i="2"/>
  <c r="Q245" i="2"/>
  <c r="Q123" i="2"/>
  <c r="Q331" i="2"/>
  <c r="Q204" i="2"/>
  <c r="Q138" i="2"/>
  <c r="Q174" i="2"/>
  <c r="Q209" i="2"/>
  <c r="Q200" i="2"/>
  <c r="Q220" i="2"/>
  <c r="Q114" i="2"/>
  <c r="Q283" i="2"/>
  <c r="Q151" i="2"/>
  <c r="Q300" i="2"/>
  <c r="Q106" i="2"/>
  <c r="Q39" i="2"/>
  <c r="Q165" i="2"/>
  <c r="Q24" i="2"/>
  <c r="Q111" i="2"/>
  <c r="Q119" i="2"/>
  <c r="Q88" i="2"/>
  <c r="Q198" i="2"/>
  <c r="Q100" i="2"/>
  <c r="Q317" i="2"/>
  <c r="Q226" i="2"/>
  <c r="Q307" i="2"/>
  <c r="Q271" i="2"/>
  <c r="Q183" i="2"/>
  <c r="Q316" i="2"/>
  <c r="Q306" i="2"/>
  <c r="Q312" i="2"/>
  <c r="Q216" i="2"/>
  <c r="Q293" i="2"/>
  <c r="Q323" i="2"/>
  <c r="Q321" i="2"/>
  <c r="Q197" i="2"/>
  <c r="Q253" i="2"/>
  <c r="Q110" i="2"/>
  <c r="Q199" i="2"/>
  <c r="Q219" i="2"/>
  <c r="Q61" i="2"/>
  <c r="Q284" i="2"/>
  <c r="Q277" i="2"/>
  <c r="Q128" i="2"/>
  <c r="Q266" i="2"/>
  <c r="Q268" i="2"/>
  <c r="Q97" i="2"/>
  <c r="Q287" i="2"/>
  <c r="Q236" i="2"/>
  <c r="Q207" i="2"/>
  <c r="Q255" i="2"/>
  <c r="Q131" i="2"/>
  <c r="Q68" i="2"/>
  <c r="Q66" i="2"/>
  <c r="Q223" i="2"/>
  <c r="Q299" i="2"/>
  <c r="P31" i="2"/>
  <c r="P84" i="2"/>
  <c r="P186" i="2"/>
  <c r="P273" i="2"/>
  <c r="P315" i="2"/>
  <c r="P22" i="2"/>
  <c r="P175" i="2"/>
  <c r="P213" i="2"/>
  <c r="P157" i="2"/>
  <c r="P298" i="2"/>
  <c r="P97" i="2"/>
  <c r="P174" i="2"/>
  <c r="P173" i="2"/>
  <c r="P197" i="2"/>
  <c r="P294" i="2"/>
  <c r="P112" i="2"/>
  <c r="P120" i="2"/>
  <c r="P201" i="2"/>
  <c r="P233" i="2"/>
  <c r="P60" i="2"/>
  <c r="P34" i="2"/>
  <c r="P110" i="2"/>
  <c r="P165" i="2"/>
  <c r="P259" i="2"/>
  <c r="P252" i="2"/>
  <c r="P96" i="2"/>
  <c r="P30" i="2"/>
  <c r="P152" i="2"/>
  <c r="P270" i="2"/>
  <c r="P254" i="2"/>
  <c r="P43" i="2"/>
  <c r="P134" i="2"/>
  <c r="P208" i="2"/>
  <c r="P267" i="2"/>
  <c r="P29" i="2"/>
  <c r="P108" i="2"/>
  <c r="P222" i="2"/>
  <c r="P297" i="2"/>
  <c r="P56" i="2"/>
  <c r="P81" i="2"/>
  <c r="P158" i="2"/>
  <c r="P149" i="2"/>
  <c r="P161" i="2"/>
  <c r="P227" i="2"/>
  <c r="P66" i="2"/>
  <c r="P154" i="2"/>
  <c r="P156" i="2"/>
  <c r="P292" i="2"/>
  <c r="P285" i="2"/>
  <c r="P100" i="2"/>
  <c r="P82" i="2"/>
  <c r="P88" i="2"/>
  <c r="P145" i="2"/>
  <c r="P144" i="2"/>
  <c r="P262" i="2"/>
  <c r="P223" i="2"/>
  <c r="P109" i="2"/>
  <c r="P131" i="2"/>
  <c r="P200" i="2"/>
  <c r="P243" i="2"/>
  <c r="P76" i="2"/>
  <c r="P107" i="2"/>
  <c r="P177" i="2"/>
  <c r="P256" i="2"/>
  <c r="P249" i="2"/>
  <c r="P61" i="2"/>
  <c r="P45" i="2"/>
  <c r="P119" i="2"/>
  <c r="P284" i="2"/>
  <c r="P92" i="2"/>
  <c r="P281" i="2"/>
  <c r="P50" i="2"/>
  <c r="P214" i="2"/>
  <c r="P215" i="2"/>
  <c r="P53" i="2"/>
  <c r="P79" i="2"/>
  <c r="P264" i="2"/>
  <c r="P306" i="2"/>
  <c r="P57" i="2"/>
  <c r="P136" i="2"/>
  <c r="P228" i="2"/>
  <c r="P287" i="2"/>
  <c r="P290" i="2"/>
  <c r="P26" i="2"/>
  <c r="P36" i="2"/>
  <c r="P132" i="2"/>
  <c r="P246" i="2"/>
  <c r="P321" i="2"/>
  <c r="P331" i="2"/>
  <c r="P238" i="2"/>
  <c r="P74" i="2"/>
  <c r="P192" i="2"/>
  <c r="P198" i="2"/>
  <c r="P86" i="2"/>
  <c r="P159" i="2"/>
  <c r="P59" i="2"/>
  <c r="P148" i="2"/>
  <c r="P27" i="2"/>
  <c r="P128" i="2"/>
  <c r="P207" i="2"/>
  <c r="P103" i="2"/>
  <c r="P244" i="2"/>
  <c r="P51" i="2"/>
  <c r="P221" i="2"/>
  <c r="P300" i="2"/>
  <c r="P105" i="2"/>
  <c r="P143" i="2"/>
  <c r="P218" i="2"/>
  <c r="P260" i="2"/>
  <c r="P21" i="2"/>
  <c r="P99" i="2"/>
  <c r="P182" i="2"/>
  <c r="P210" i="2"/>
  <c r="P163" i="2"/>
  <c r="P38" i="2"/>
  <c r="P48" i="2"/>
  <c r="P151" i="2"/>
  <c r="P195" i="2"/>
  <c r="P288" i="2"/>
  <c r="P318" i="2"/>
  <c r="P185" i="2"/>
  <c r="P137" i="2"/>
  <c r="P217" i="2"/>
  <c r="P87" i="2"/>
  <c r="P245" i="2"/>
  <c r="P125" i="2"/>
  <c r="P94" i="2"/>
  <c r="P265" i="2"/>
  <c r="P52" i="2"/>
  <c r="P164" i="2"/>
  <c r="P247" i="2"/>
  <c r="P121" i="2"/>
  <c r="P263" i="2"/>
  <c r="P104" i="2"/>
  <c r="P212" i="2"/>
  <c r="P266" i="2"/>
  <c r="P42" i="2"/>
  <c r="P180" i="2"/>
  <c r="P279" i="2"/>
  <c r="P326" i="2"/>
  <c r="P25" i="2"/>
  <c r="P123" i="2"/>
  <c r="P209" i="2"/>
  <c r="P239" i="2"/>
  <c r="P293" i="2"/>
  <c r="P77" i="2"/>
  <c r="P98" i="2"/>
  <c r="P58" i="2"/>
  <c r="P253" i="2"/>
  <c r="P242" i="2"/>
  <c r="P224" i="2"/>
  <c r="P313" i="2"/>
  <c r="P329" i="2"/>
  <c r="P280" i="2"/>
  <c r="P296" i="2"/>
  <c r="P184" i="2"/>
  <c r="P261" i="2"/>
  <c r="P138" i="2"/>
  <c r="P129" i="2"/>
  <c r="P23" i="2"/>
  <c r="P205" i="2"/>
  <c r="P146" i="2"/>
  <c r="P166" i="2"/>
  <c r="P196" i="2"/>
  <c r="P71" i="2"/>
  <c r="P178" i="2"/>
  <c r="P302" i="2"/>
  <c r="P47" i="2"/>
  <c r="P229" i="2"/>
  <c r="P203" i="2"/>
  <c r="P286" i="2"/>
  <c r="P46" i="2"/>
  <c r="P83" i="2"/>
  <c r="P181" i="2"/>
  <c r="P316" i="2"/>
  <c r="P320" i="2"/>
  <c r="P63" i="2"/>
  <c r="P72" i="2"/>
  <c r="P142" i="2"/>
  <c r="P147" i="2"/>
  <c r="P303" i="2"/>
  <c r="P312" i="2"/>
  <c r="P219" i="2"/>
  <c r="P234" i="2"/>
  <c r="P258" i="2"/>
  <c r="P276" i="2"/>
  <c r="P236" i="2"/>
  <c r="P190" i="2"/>
  <c r="P231" i="2"/>
  <c r="P150" i="2"/>
  <c r="P62" i="2"/>
  <c r="P135" i="2"/>
  <c r="P278" i="2"/>
  <c r="P206" i="2"/>
  <c r="P323" i="2"/>
  <c r="P183" i="2"/>
  <c r="P160" i="2"/>
  <c r="P257" i="2"/>
  <c r="P115" i="2"/>
  <c r="P220" i="2"/>
  <c r="P308" i="2"/>
  <c r="P310" i="2"/>
  <c r="P49" i="2"/>
  <c r="P153" i="2"/>
  <c r="P170" i="2"/>
  <c r="P283" i="2"/>
  <c r="P28" i="2"/>
  <c r="P124" i="2"/>
  <c r="P33" i="2"/>
  <c r="P111" i="2"/>
  <c r="P91" i="2"/>
  <c r="P226" i="2"/>
  <c r="P199" i="2"/>
  <c r="P317" i="2"/>
  <c r="P235" i="2"/>
  <c r="P188" i="2"/>
  <c r="P328" i="2"/>
  <c r="P324" i="2"/>
  <c r="P250" i="2"/>
  <c r="P295" i="2"/>
  <c r="P307" i="2"/>
  <c r="P101" i="2"/>
  <c r="P193" i="2"/>
  <c r="P68" i="2"/>
  <c r="P168" i="2"/>
  <c r="P248" i="2"/>
  <c r="P130" i="2"/>
  <c r="P289" i="2"/>
  <c r="P274" i="2"/>
  <c r="P191" i="2"/>
  <c r="P179" i="2"/>
  <c r="P275" i="2"/>
  <c r="P37" i="2"/>
  <c r="P116" i="2"/>
  <c r="P230" i="2"/>
  <c r="P305" i="2"/>
  <c r="P314" i="2"/>
  <c r="P40" i="2"/>
  <c r="P127" i="2"/>
  <c r="P39" i="2"/>
  <c r="P73" i="2"/>
  <c r="P225" i="2"/>
  <c r="P268" i="2"/>
  <c r="P251" i="2"/>
  <c r="P194" i="2"/>
  <c r="P202" i="2"/>
  <c r="P330" i="2"/>
  <c r="P269" i="2"/>
  <c r="P325" i="2"/>
  <c r="P155" i="2"/>
  <c r="P291" i="2"/>
  <c r="P319" i="2"/>
  <c r="P78" i="2"/>
  <c r="P171" i="2"/>
  <c r="P35" i="2"/>
  <c r="P204" i="2"/>
  <c r="P255" i="2"/>
  <c r="P117" i="2"/>
  <c r="P211" i="2"/>
  <c r="P309" i="2"/>
  <c r="P133" i="2"/>
  <c r="P176" i="2"/>
  <c r="P277" i="2"/>
  <c r="P32" i="2"/>
  <c r="P118" i="2"/>
  <c r="P189" i="2"/>
  <c r="P272" i="2"/>
  <c r="P333" i="2"/>
  <c r="P90" i="2"/>
  <c r="P55" i="2"/>
  <c r="P85" i="2"/>
  <c r="P122" i="2"/>
  <c r="P187" i="2"/>
  <c r="P332" i="2"/>
  <c r="P80" i="2"/>
  <c r="P41" i="2"/>
  <c r="P93" i="2"/>
  <c r="P70" i="2"/>
  <c r="P44" i="2"/>
  <c r="P327" i="2"/>
  <c r="P241" i="2"/>
  <c r="P301" i="2"/>
  <c r="P75" i="2"/>
  <c r="P167" i="2"/>
  <c r="P95" i="2"/>
  <c r="P69" i="2"/>
  <c r="P126" i="2"/>
  <c r="P304" i="2"/>
  <c r="P216" i="2"/>
  <c r="P139" i="2"/>
  <c r="P114" i="2"/>
  <c r="P89" i="2"/>
  <c r="P311" i="2"/>
  <c r="P67" i="2"/>
  <c r="P140" i="2"/>
  <c r="P169" i="2"/>
  <c r="P65" i="2"/>
  <c r="P141" i="2"/>
  <c r="P64" i="2"/>
  <c r="P282" i="2"/>
  <c r="P54" i="2"/>
  <c r="P240" i="2"/>
  <c r="P106" i="2"/>
  <c r="P162" i="2"/>
  <c r="P237" i="2"/>
  <c r="P299" i="2"/>
  <c r="P172" i="2"/>
  <c r="P271" i="2"/>
  <c r="P232" i="2"/>
  <c r="P102" i="2"/>
  <c r="P24" i="2"/>
  <c r="P322" i="2"/>
  <c r="P113" i="2"/>
  <c r="O81" i="2"/>
  <c r="O100" i="2"/>
  <c r="O161" i="2"/>
  <c r="O53" i="2"/>
  <c r="O37" i="2"/>
  <c r="O132" i="2"/>
  <c r="O35" i="2"/>
  <c r="O190" i="2"/>
  <c r="O184" i="2"/>
  <c r="O186" i="2"/>
  <c r="O313" i="2"/>
  <c r="O130" i="2"/>
  <c r="O78" i="2"/>
  <c r="O241" i="2"/>
  <c r="O293" i="2"/>
  <c r="O56" i="2"/>
  <c r="O203" i="2"/>
  <c r="O286" i="2"/>
  <c r="O107" i="2"/>
  <c r="O168" i="2"/>
  <c r="O29" i="2"/>
  <c r="O70" i="2"/>
  <c r="O134" i="2"/>
  <c r="O63" i="2"/>
  <c r="O117" i="2"/>
  <c r="O127" i="2"/>
  <c r="O315" i="2"/>
  <c r="O43" i="2"/>
  <c r="O198" i="2"/>
  <c r="O187" i="2"/>
  <c r="O243" i="2"/>
  <c r="O324" i="2"/>
  <c r="O133" i="2"/>
  <c r="O114" i="2"/>
  <c r="O247" i="2"/>
  <c r="O297" i="2"/>
  <c r="O61" i="2"/>
  <c r="O211" i="2"/>
  <c r="O294" i="2"/>
  <c r="O284" i="2"/>
  <c r="O115" i="2"/>
  <c r="O138" i="2"/>
  <c r="O210" i="2"/>
  <c r="O301" i="2"/>
  <c r="O92" i="2"/>
  <c r="O245" i="2"/>
  <c r="O279" i="2"/>
  <c r="O300" i="2"/>
  <c r="O25" i="2"/>
  <c r="O85" i="2"/>
  <c r="O288" i="2"/>
  <c r="O282" i="2"/>
  <c r="O39" i="2"/>
  <c r="O101" i="2"/>
  <c r="O118" i="2"/>
  <c r="O307" i="2"/>
  <c r="O317" i="2"/>
  <c r="O27" i="2"/>
  <c r="O52" i="2"/>
  <c r="O213" i="2"/>
  <c r="O28" i="2"/>
  <c r="O83" i="2"/>
  <c r="O146" i="2"/>
  <c r="O97" i="2"/>
  <c r="O116" i="2"/>
  <c r="O206" i="2"/>
  <c r="O248" i="2"/>
  <c r="O21" i="2"/>
  <c r="O120" i="2"/>
  <c r="O163" i="2"/>
  <c r="O323" i="2"/>
  <c r="O51" i="2"/>
  <c r="O113" i="2"/>
  <c r="O193" i="2"/>
  <c r="O267" i="2"/>
  <c r="O327" i="2"/>
  <c r="O136" i="2"/>
  <c r="O151" i="2"/>
  <c r="O249" i="2"/>
  <c r="O214" i="2"/>
  <c r="O65" i="2"/>
  <c r="O227" i="2"/>
  <c r="O302" i="2"/>
  <c r="O326" i="2"/>
  <c r="O123" i="2"/>
  <c r="O148" i="2"/>
  <c r="O226" i="2"/>
  <c r="O34" i="2"/>
  <c r="O121" i="2"/>
  <c r="O228" i="2"/>
  <c r="O67" i="2"/>
  <c r="O147" i="2"/>
  <c r="O192" i="2"/>
  <c r="O66" i="2"/>
  <c r="O137" i="2"/>
  <c r="O304" i="2"/>
  <c r="O298" i="2"/>
  <c r="O105" i="2"/>
  <c r="O122" i="2"/>
  <c r="O246" i="2"/>
  <c r="O251" i="2"/>
  <c r="O30" i="2"/>
  <c r="O135" i="2"/>
  <c r="O170" i="2"/>
  <c r="O331" i="2"/>
  <c r="O75" i="2"/>
  <c r="O145" i="2"/>
  <c r="O22" i="2"/>
  <c r="O166" i="2"/>
  <c r="O162" i="2"/>
  <c r="O55" i="2"/>
  <c r="O82" i="2"/>
  <c r="O204" i="2"/>
  <c r="O60" i="2"/>
  <c r="O195" i="2"/>
  <c r="O250" i="2"/>
  <c r="O311" i="2"/>
  <c r="O71" i="2"/>
  <c r="O140" i="2"/>
  <c r="O312" i="2"/>
  <c r="O306" i="2"/>
  <c r="O48" i="2"/>
  <c r="O125" i="2"/>
  <c r="O256" i="2"/>
  <c r="O254" i="2"/>
  <c r="O38" i="2"/>
  <c r="O74" i="2"/>
  <c r="O196" i="2"/>
  <c r="O172" i="2"/>
  <c r="O26" i="2"/>
  <c r="O157" i="2"/>
  <c r="O208" i="2"/>
  <c r="O283" i="2"/>
  <c r="O233" i="2"/>
  <c r="O158" i="2"/>
  <c r="O160" i="2"/>
  <c r="O269" i="2"/>
  <c r="O289" i="2"/>
  <c r="O131" i="2"/>
  <c r="O169" i="2"/>
  <c r="O234" i="2"/>
  <c r="O308" i="2"/>
  <c r="O54" i="2"/>
  <c r="O189" i="2"/>
  <c r="O242" i="2"/>
  <c r="O239" i="2"/>
  <c r="O88" i="2"/>
  <c r="O149" i="2"/>
  <c r="O219" i="2"/>
  <c r="O57" i="2"/>
  <c r="O142" i="2"/>
  <c r="O93" i="2"/>
  <c r="O73" i="2"/>
  <c r="O236" i="2"/>
  <c r="O303" i="2"/>
  <c r="O325" i="2"/>
  <c r="O64" i="2"/>
  <c r="O205" i="2"/>
  <c r="O253" i="2"/>
  <c r="O333" i="2"/>
  <c r="O87" i="2"/>
  <c r="O152" i="2"/>
  <c r="O320" i="2"/>
  <c r="O314" i="2"/>
  <c r="O80" i="2"/>
  <c r="O128" i="2"/>
  <c r="O264" i="2"/>
  <c r="O257" i="2"/>
  <c r="O24" i="2"/>
  <c r="O94" i="2"/>
  <c r="O199" i="2"/>
  <c r="O217" i="2"/>
  <c r="O23" i="2"/>
  <c r="O165" i="2"/>
  <c r="O216" i="2"/>
  <c r="O291" i="2"/>
  <c r="O277" i="2"/>
  <c r="O109" i="2"/>
  <c r="O155" i="2"/>
  <c r="O144" i="2"/>
  <c r="O240" i="2"/>
  <c r="O40" i="2"/>
  <c r="O220" i="2"/>
  <c r="O295" i="2"/>
  <c r="O321" i="2"/>
  <c r="O79" i="2"/>
  <c r="O126" i="2"/>
  <c r="O59" i="2"/>
  <c r="O33" i="2"/>
  <c r="O102" i="2"/>
  <c r="O194" i="2"/>
  <c r="O32" i="2"/>
  <c r="O179" i="2"/>
  <c r="O270" i="2"/>
  <c r="O319" i="2"/>
  <c r="O76" i="2"/>
  <c r="O244" i="2"/>
  <c r="O50" i="2"/>
  <c r="O209" i="2"/>
  <c r="O68" i="2"/>
  <c r="O221" i="2"/>
  <c r="O259" i="2"/>
  <c r="O222" i="2"/>
  <c r="O95" i="2"/>
  <c r="O164" i="2"/>
  <c r="O328" i="2"/>
  <c r="O322" i="2"/>
  <c r="O96" i="2"/>
  <c r="O143" i="2"/>
  <c r="O272" i="2"/>
  <c r="O266" i="2"/>
  <c r="O69" i="2"/>
  <c r="O129" i="2"/>
  <c r="O207" i="2"/>
  <c r="O225" i="2"/>
  <c r="O36" i="2"/>
  <c r="O174" i="2"/>
  <c r="O176" i="2"/>
  <c r="O154" i="2"/>
  <c r="O309" i="2"/>
  <c r="O139" i="2"/>
  <c r="O175" i="2"/>
  <c r="O262" i="2"/>
  <c r="O316" i="2"/>
  <c r="O62" i="2"/>
  <c r="O185" i="2"/>
  <c r="O49" i="2"/>
  <c r="O261" i="2"/>
  <c r="O156" i="2"/>
  <c r="O111" i="2"/>
  <c r="O274" i="2"/>
  <c r="O173" i="2"/>
  <c r="O299" i="2"/>
  <c r="O110" i="2"/>
  <c r="O202" i="2"/>
  <c r="O106" i="2"/>
  <c r="O278" i="2"/>
  <c r="O99" i="2"/>
  <c r="O292" i="2"/>
  <c r="O218" i="2"/>
  <c r="O77" i="2"/>
  <c r="O159" i="2"/>
  <c r="O46" i="2"/>
  <c r="O230" i="2"/>
  <c r="O182" i="2"/>
  <c r="O178" i="2"/>
  <c r="O188" i="2"/>
  <c r="O332" i="2"/>
  <c r="O229" i="2"/>
  <c r="O98" i="2"/>
  <c r="O271" i="2"/>
  <c r="O153" i="2"/>
  <c r="O305" i="2"/>
  <c r="O183" i="2"/>
  <c r="O231" i="2"/>
  <c r="O86" i="2"/>
  <c r="O235" i="2"/>
  <c r="O124" i="2"/>
  <c r="O91" i="2"/>
  <c r="O260" i="2"/>
  <c r="O103" i="2"/>
  <c r="O255" i="2"/>
  <c r="O180" i="2"/>
  <c r="O329" i="2"/>
  <c r="O212" i="2"/>
  <c r="O318" i="2"/>
  <c r="O90" i="2"/>
  <c r="O290" i="2"/>
  <c r="O191" i="2"/>
  <c r="O252" i="2"/>
  <c r="O200" i="2"/>
  <c r="O84" i="2"/>
  <c r="O330" i="2"/>
  <c r="O119" i="2"/>
  <c r="O31" i="2"/>
  <c r="O224" i="2"/>
  <c r="O281" i="2"/>
  <c r="O171" i="2"/>
  <c r="O268" i="2"/>
  <c r="O58" i="2"/>
  <c r="O223" i="2"/>
  <c r="O167" i="2"/>
  <c r="O263" i="2"/>
  <c r="O150" i="2"/>
  <c r="O273" i="2"/>
  <c r="O280" i="2"/>
  <c r="O72" i="2"/>
  <c r="O215" i="2"/>
  <c r="O44" i="2"/>
  <c r="O181" i="2"/>
  <c r="O310" i="2"/>
  <c r="O112" i="2"/>
  <c r="O276" i="2"/>
  <c r="O265" i="2"/>
  <c r="O197" i="2"/>
  <c r="O177" i="2"/>
  <c r="O285" i="2"/>
  <c r="O232" i="2"/>
  <c r="O45" i="2"/>
  <c r="O238" i="2"/>
  <c r="O89" i="2"/>
  <c r="O201" i="2"/>
  <c r="O237" i="2"/>
  <c r="O104" i="2"/>
  <c r="O141" i="2"/>
  <c r="O108" i="2"/>
  <c r="O47" i="2"/>
  <c r="O287" i="2"/>
  <c r="O42" i="2"/>
  <c r="O41" i="2"/>
  <c r="O258" i="2"/>
  <c r="O296" i="2"/>
  <c r="O275" i="2"/>
  <c r="O7" i="2"/>
  <c r="E6" i="2" s="1"/>
  <c r="E9" i="2" s="1"/>
  <c r="E10" i="2" s="1"/>
  <c r="C12" i="1"/>
  <c r="O18" i="2"/>
  <c r="P18" i="2"/>
  <c r="C11" i="1"/>
  <c r="Q18" i="2"/>
  <c r="O252" i="1" l="1"/>
  <c r="O253" i="1"/>
  <c r="O251" i="1"/>
  <c r="O250" i="1"/>
  <c r="O248" i="1"/>
  <c r="O249" i="1"/>
  <c r="R189" i="1"/>
  <c r="T189" i="1" s="1"/>
  <c r="R146" i="1"/>
  <c r="T146" i="1" s="1"/>
  <c r="R129" i="1"/>
  <c r="T129" i="1" s="1"/>
  <c r="R120" i="1"/>
  <c r="T120" i="1" s="1"/>
  <c r="R159" i="1"/>
  <c r="T159" i="1" s="1"/>
  <c r="R90" i="1"/>
  <c r="T90" i="1" s="1"/>
  <c r="R177" i="1"/>
  <c r="T177" i="1" s="1"/>
  <c r="R118" i="1"/>
  <c r="T118" i="1" s="1"/>
  <c r="R80" i="1"/>
  <c r="T80" i="1" s="1"/>
  <c r="R127" i="1"/>
  <c r="T127" i="1" s="1"/>
  <c r="R155" i="1"/>
  <c r="T155" i="1" s="1"/>
  <c r="R96" i="1"/>
  <c r="T96" i="1" s="1"/>
  <c r="R101" i="1"/>
  <c r="T101" i="1" s="1"/>
  <c r="R72" i="1"/>
  <c r="T72" i="1" s="1"/>
  <c r="R104" i="1"/>
  <c r="T104" i="1" s="1"/>
  <c r="R152" i="1"/>
  <c r="T152" i="1" s="1"/>
  <c r="R82" i="1"/>
  <c r="T82" i="1" s="1"/>
  <c r="R78" i="1"/>
  <c r="T78" i="1" s="1"/>
  <c r="R138" i="1"/>
  <c r="T138" i="1" s="1"/>
  <c r="R178" i="1"/>
  <c r="T178" i="1" s="1"/>
  <c r="R176" i="1"/>
  <c r="T176" i="1" s="1"/>
  <c r="R130" i="1"/>
  <c r="T130" i="1" s="1"/>
  <c r="R31" i="1"/>
  <c r="T31" i="1" s="1"/>
  <c r="R105" i="1"/>
  <c r="T105" i="1" s="1"/>
  <c r="O244" i="1"/>
  <c r="O247" i="1"/>
  <c r="R79" i="1"/>
  <c r="T79" i="1" s="1"/>
  <c r="R100" i="1"/>
  <c r="T100" i="1" s="1"/>
  <c r="R87" i="1"/>
  <c r="T87" i="1" s="1"/>
  <c r="R89" i="1"/>
  <c r="T89" i="1" s="1"/>
  <c r="R92" i="1"/>
  <c r="T92" i="1" s="1"/>
  <c r="R111" i="1"/>
  <c r="T111" i="1" s="1"/>
  <c r="R161" i="1"/>
  <c r="T161" i="1" s="1"/>
  <c r="R95" i="1"/>
  <c r="T95" i="1" s="1"/>
  <c r="R66" i="1"/>
  <c r="T66" i="1" s="1"/>
  <c r="R74" i="1"/>
  <c r="T74" i="1" s="1"/>
  <c r="R27" i="1"/>
  <c r="T27" i="1" s="1"/>
  <c r="R172" i="1"/>
  <c r="T172" i="1" s="1"/>
  <c r="R186" i="1"/>
  <c r="T186" i="1" s="1"/>
  <c r="R158" i="1"/>
  <c r="T158" i="1" s="1"/>
  <c r="O112" i="1"/>
  <c r="O104" i="1"/>
  <c r="O206" i="1"/>
  <c r="O234" i="1"/>
  <c r="O164" i="1"/>
  <c r="O227" i="1"/>
  <c r="O201" i="1"/>
  <c r="O128" i="1"/>
  <c r="O85" i="1"/>
  <c r="O216" i="1"/>
  <c r="O131" i="1"/>
  <c r="O97" i="1"/>
  <c r="O170" i="1"/>
  <c r="O60" i="1"/>
  <c r="O143" i="1"/>
  <c r="O56" i="1"/>
  <c r="O214" i="1"/>
  <c r="O116" i="1"/>
  <c r="O115" i="1"/>
  <c r="O68" i="1"/>
  <c r="O88" i="1"/>
  <c r="O183" i="1"/>
  <c r="O239" i="1"/>
  <c r="O178" i="1"/>
  <c r="O106" i="1"/>
  <c r="O120" i="1"/>
  <c r="O162" i="1"/>
  <c r="O123" i="1"/>
  <c r="O105" i="1"/>
  <c r="O191" i="1"/>
  <c r="O121" i="1"/>
  <c r="O150" i="1"/>
  <c r="O195" i="1"/>
  <c r="O102" i="1"/>
  <c r="O186" i="1"/>
  <c r="O125" i="1"/>
  <c r="O96" i="1"/>
  <c r="O51" i="1"/>
  <c r="O190" i="1"/>
  <c r="O243" i="1"/>
  <c r="O84" i="1"/>
  <c r="O90" i="1"/>
  <c r="O109" i="1"/>
  <c r="O157" i="1"/>
  <c r="O93" i="1"/>
  <c r="O87" i="1"/>
  <c r="O124" i="1"/>
  <c r="O197" i="1"/>
  <c r="O110" i="1"/>
  <c r="O98" i="1"/>
  <c r="O241" i="1"/>
  <c r="O66" i="1"/>
  <c r="O222" i="1"/>
  <c r="O76" i="1"/>
  <c r="O156" i="1"/>
  <c r="O126" i="1"/>
  <c r="O167" i="1"/>
  <c r="O151" i="1"/>
  <c r="O103" i="1"/>
  <c r="O99" i="1"/>
  <c r="O64" i="1"/>
  <c r="O100" i="1"/>
  <c r="O80" i="1"/>
  <c r="O233" i="1"/>
  <c r="O79" i="1"/>
  <c r="O199" i="1"/>
  <c r="O200" i="1"/>
  <c r="O209" i="1"/>
  <c r="C15" i="1"/>
  <c r="O211" i="1"/>
  <c r="O172" i="1"/>
  <c r="O181" i="1"/>
  <c r="O141" i="1"/>
  <c r="O94" i="1"/>
  <c r="O179" i="1"/>
  <c r="O187" i="1"/>
  <c r="O161" i="1"/>
  <c r="O67" i="1"/>
  <c r="O63" i="1"/>
  <c r="O52" i="1"/>
  <c r="O59" i="1"/>
  <c r="O82" i="1"/>
  <c r="O205" i="1"/>
  <c r="O117" i="1"/>
  <c r="O189" i="1"/>
  <c r="O146" i="1"/>
  <c r="O242" i="1"/>
  <c r="O155" i="1"/>
  <c r="O215" i="1"/>
  <c r="O92" i="1"/>
  <c r="O171" i="1"/>
  <c r="O107" i="1"/>
  <c r="O221" i="1"/>
  <c r="O165" i="1"/>
  <c r="O188" i="1"/>
  <c r="O71" i="1"/>
  <c r="O159" i="1"/>
  <c r="O175" i="1"/>
  <c r="O160" i="1"/>
  <c r="O228" i="1"/>
  <c r="O118" i="1"/>
  <c r="O61" i="1"/>
  <c r="O133" i="1"/>
  <c r="O134" i="1"/>
  <c r="O113" i="1"/>
  <c r="O174" i="1"/>
  <c r="O158" i="1"/>
  <c r="O148" i="1"/>
  <c r="O119" i="1"/>
  <c r="O139" i="1"/>
  <c r="O73" i="1"/>
  <c r="O154" i="1"/>
  <c r="O182" i="1"/>
  <c r="O70" i="1"/>
  <c r="O223" i="1"/>
  <c r="O237" i="1"/>
  <c r="O194" i="1"/>
  <c r="O231" i="1"/>
  <c r="O38" i="1"/>
  <c r="O203" i="1"/>
  <c r="O218" i="1"/>
  <c r="O192" i="1"/>
  <c r="O184" i="1"/>
  <c r="O108" i="1"/>
  <c r="O95" i="1"/>
  <c r="O163" i="1"/>
  <c r="O232" i="1"/>
  <c r="O122" i="1"/>
  <c r="O86" i="1"/>
  <c r="O217" i="1"/>
  <c r="O153" i="1"/>
  <c r="O196" i="1"/>
  <c r="O72" i="1"/>
  <c r="O173" i="1"/>
  <c r="O193" i="1"/>
  <c r="O91" i="1"/>
  <c r="O57" i="1"/>
  <c r="O55" i="1"/>
  <c r="O145" i="1"/>
  <c r="O169" i="1"/>
  <c r="O238" i="1"/>
  <c r="O127" i="1"/>
  <c r="O166" i="1"/>
  <c r="O54" i="1"/>
  <c r="O83" i="1"/>
  <c r="O53" i="1"/>
  <c r="O101" i="1"/>
  <c r="O65" i="1"/>
  <c r="O235" i="1"/>
  <c r="O114" i="1"/>
  <c r="O168" i="1"/>
  <c r="O246" i="1"/>
  <c r="O74" i="1"/>
  <c r="O77" i="1"/>
  <c r="O75" i="1"/>
  <c r="O240" i="1"/>
  <c r="O136" i="1"/>
  <c r="O39" i="1"/>
  <c r="O208" i="1"/>
  <c r="O78" i="1"/>
  <c r="O230" i="1"/>
  <c r="O69" i="1"/>
  <c r="O140" i="1"/>
  <c r="O144" i="1"/>
  <c r="O204" i="1"/>
  <c r="O147" i="1"/>
  <c r="O142" i="1"/>
  <c r="O224" i="1"/>
  <c r="O81" i="1"/>
  <c r="O58" i="1"/>
  <c r="O245" i="1"/>
  <c r="O62" i="1"/>
  <c r="O229" i="1"/>
  <c r="O226" i="1"/>
  <c r="O236" i="1"/>
  <c r="O210" i="1"/>
  <c r="O225" i="1"/>
  <c r="O43" i="1"/>
  <c r="O219" i="1"/>
  <c r="O207" i="1"/>
  <c r="O89" i="1"/>
  <c r="O138" i="1"/>
  <c r="O135" i="1"/>
  <c r="O180" i="1"/>
  <c r="O149" i="1"/>
  <c r="O220" i="1"/>
  <c r="O111" i="1"/>
  <c r="O212" i="1"/>
  <c r="O137" i="1"/>
  <c r="O202" i="1"/>
  <c r="O130" i="1"/>
  <c r="O129" i="1"/>
  <c r="O152" i="1"/>
  <c r="O132" i="1"/>
  <c r="O176" i="1"/>
  <c r="O177" i="1"/>
  <c r="O198" i="1"/>
  <c r="O213" i="1"/>
  <c r="O185" i="1"/>
  <c r="C16" i="1"/>
  <c r="D18" i="1" s="1"/>
  <c r="R147" i="1"/>
  <c r="T147" i="1" s="1"/>
  <c r="R115" i="1"/>
  <c r="T115" i="1" s="1"/>
  <c r="R84" i="1"/>
  <c r="T84" i="1" s="1"/>
  <c r="R143" i="1"/>
  <c r="T143" i="1" s="1"/>
  <c r="R149" i="1"/>
  <c r="T149" i="1" s="1"/>
  <c r="R190" i="1"/>
  <c r="T190" i="1" s="1"/>
  <c r="R94" i="1"/>
  <c r="T94" i="1" s="1"/>
  <c r="R136" i="1"/>
  <c r="T136" i="1" s="1"/>
  <c r="R125" i="1"/>
  <c r="T125" i="1" s="1"/>
  <c r="R145" i="1"/>
  <c r="T145" i="1" s="1"/>
  <c r="R163" i="1"/>
  <c r="T163" i="1" s="1"/>
  <c r="R160" i="1"/>
  <c r="T160" i="1" s="1"/>
  <c r="R98" i="1"/>
  <c r="T98" i="1" s="1"/>
  <c r="R57" i="1"/>
  <c r="T57" i="1" s="1"/>
  <c r="R153" i="1"/>
  <c r="T153" i="1" s="1"/>
  <c r="R124" i="1"/>
  <c r="T124" i="1" s="1"/>
  <c r="R93" i="1"/>
  <c r="T93" i="1" s="1"/>
  <c r="R133" i="1"/>
  <c r="T133" i="1" s="1"/>
  <c r="R86" i="1"/>
  <c r="T86" i="1" s="1"/>
  <c r="R151" i="1"/>
  <c r="T151" i="1" s="1"/>
  <c r="R162" i="1"/>
  <c r="T162" i="1" s="1"/>
  <c r="R154" i="1"/>
  <c r="T154" i="1" s="1"/>
  <c r="R150" i="1"/>
  <c r="T150" i="1" s="1"/>
  <c r="R188" i="1"/>
  <c r="T188" i="1" s="1"/>
  <c r="R187" i="1"/>
  <c r="T187" i="1" s="1"/>
  <c r="R114" i="1"/>
  <c r="T114" i="1" s="1"/>
  <c r="R170" i="1"/>
  <c r="T170" i="1" s="1"/>
  <c r="R103" i="1"/>
  <c r="T103" i="1" s="1"/>
  <c r="R134" i="1"/>
  <c r="T134" i="1" s="1"/>
  <c r="I100" i="1"/>
  <c r="R131" i="1"/>
  <c r="T131" i="1" s="1"/>
  <c r="R135" i="1"/>
  <c r="T135" i="1" s="1"/>
  <c r="R123" i="1"/>
  <c r="T123" i="1" s="1"/>
  <c r="R106" i="1"/>
  <c r="T106" i="1" s="1"/>
  <c r="R71" i="1"/>
  <c r="T71" i="1" s="1"/>
  <c r="R140" i="1"/>
  <c r="T140" i="1" s="1"/>
  <c r="R55" i="1"/>
  <c r="T55" i="1" s="1"/>
  <c r="R47" i="1"/>
  <c r="T47" i="1" s="1"/>
  <c r="E4" i="2"/>
  <c r="E5" i="2"/>
  <c r="F6" i="1" l="1"/>
  <c r="F8" i="1" s="1"/>
  <c r="E14" i="1"/>
  <c r="M246" i="2"/>
  <c r="N246" i="2" s="1"/>
  <c r="M273" i="2"/>
  <c r="N273" i="2" s="1"/>
  <c r="C18" i="1"/>
  <c r="V6" i="2"/>
  <c r="M214" i="2"/>
  <c r="R214" i="2" s="1"/>
  <c r="M221" i="2"/>
  <c r="R221" i="2" s="1"/>
  <c r="V3" i="2"/>
  <c r="M105" i="2"/>
  <c r="R105" i="2" s="1"/>
  <c r="M228" i="2"/>
  <c r="N228" i="2" s="1"/>
  <c r="M318" i="2"/>
  <c r="R318" i="2" s="1"/>
  <c r="M259" i="2"/>
  <c r="R259" i="2" s="1"/>
  <c r="M306" i="2"/>
  <c r="N306" i="2" s="1"/>
  <c r="M320" i="2"/>
  <c r="N320" i="2" s="1"/>
  <c r="M316" i="2"/>
  <c r="R316" i="2" s="1"/>
  <c r="M333" i="2"/>
  <c r="R333" i="2" s="1"/>
  <c r="M231" i="2"/>
  <c r="R231" i="2" s="1"/>
  <c r="M168" i="2"/>
  <c r="N168" i="2" s="1"/>
  <c r="M81" i="2"/>
  <c r="R81" i="2" s="1"/>
  <c r="M129" i="2"/>
  <c r="R129" i="2" s="1"/>
  <c r="M148" i="2"/>
  <c r="N148" i="2" s="1"/>
  <c r="M86" i="2"/>
  <c r="R86" i="2" s="1"/>
  <c r="M235" i="2"/>
  <c r="R235" i="2" s="1"/>
  <c r="M170" i="2"/>
  <c r="R170" i="2" s="1"/>
  <c r="M222" i="2"/>
  <c r="N222" i="2" s="1"/>
  <c r="M24" i="2"/>
  <c r="N24" i="2" s="1"/>
  <c r="M21" i="2"/>
  <c r="N21" i="2" s="1"/>
  <c r="M242" i="2"/>
  <c r="R242" i="2" s="1"/>
  <c r="M310" i="2"/>
  <c r="N310" i="2" s="1"/>
  <c r="M329" i="2"/>
  <c r="N329" i="2" s="1"/>
  <c r="M278" i="2"/>
  <c r="N278" i="2" s="1"/>
  <c r="M74" i="2"/>
  <c r="R74" i="2" s="1"/>
  <c r="M224" i="2"/>
  <c r="R224" i="2" s="1"/>
  <c r="M150" i="2"/>
  <c r="N150" i="2" s="1"/>
  <c r="M114" i="2"/>
  <c r="R114" i="2" s="1"/>
  <c r="M314" i="2"/>
  <c r="N314" i="2" s="1"/>
  <c r="M328" i="2"/>
  <c r="R328" i="2" s="1"/>
  <c r="M117" i="2"/>
  <c r="R117" i="2" s="1"/>
  <c r="M236" i="2"/>
  <c r="R236" i="2" s="1"/>
  <c r="M130" i="2"/>
  <c r="R130" i="2" s="1"/>
  <c r="M25" i="2"/>
  <c r="N25" i="2" s="1"/>
  <c r="M71" i="2"/>
  <c r="N71" i="2" s="1"/>
  <c r="M255" i="2"/>
  <c r="N255" i="2" s="1"/>
  <c r="M163" i="2"/>
  <c r="N163" i="2" s="1"/>
  <c r="M290" i="2"/>
  <c r="N290" i="2" s="1"/>
  <c r="M210" i="2"/>
  <c r="R210" i="2" s="1"/>
  <c r="M108" i="2"/>
  <c r="R108" i="2" s="1"/>
  <c r="M118" i="2"/>
  <c r="R118" i="2" s="1"/>
  <c r="R246" i="2"/>
  <c r="M199" i="2"/>
  <c r="M250" i="2"/>
  <c r="M216" i="2"/>
  <c r="M49" i="2"/>
  <c r="M296" i="2"/>
  <c r="M76" i="2"/>
  <c r="M87" i="2"/>
  <c r="V21" i="2"/>
  <c r="M115" i="2"/>
  <c r="M186" i="2"/>
  <c r="M194" i="2"/>
  <c r="V19" i="2"/>
  <c r="M197" i="2"/>
  <c r="M67" i="2"/>
  <c r="M65" i="2"/>
  <c r="M91" i="2"/>
  <c r="M140" i="2"/>
  <c r="M230" i="2"/>
  <c r="M233" i="2"/>
  <c r="M204" i="2"/>
  <c r="M211" i="2"/>
  <c r="M54" i="2"/>
  <c r="M42" i="2"/>
  <c r="M57" i="2"/>
  <c r="M119" i="2"/>
  <c r="M319" i="2"/>
  <c r="M100" i="2"/>
  <c r="M152" i="2"/>
  <c r="M124" i="2"/>
  <c r="M123" i="2"/>
  <c r="M241" i="2"/>
  <c r="M220" i="2"/>
  <c r="M274" i="2"/>
  <c r="V4" i="2"/>
  <c r="M257" i="2"/>
  <c r="M102" i="2"/>
  <c r="M208" i="2"/>
  <c r="M265" i="2"/>
  <c r="M173" i="2"/>
  <c r="M215" i="2"/>
  <c r="M269" i="2"/>
  <c r="R21" i="2"/>
  <c r="M247" i="2"/>
  <c r="M73" i="2"/>
  <c r="M95" i="2"/>
  <c r="V5" i="2"/>
  <c r="M151" i="2"/>
  <c r="M256" i="2"/>
  <c r="M43" i="2"/>
  <c r="M200" i="2"/>
  <c r="M202" i="2"/>
  <c r="M145" i="2"/>
  <c r="M178" i="2"/>
  <c r="M64" i="2"/>
  <c r="M185" i="2"/>
  <c r="M93" i="2"/>
  <c r="M260" i="2"/>
  <c r="M106" i="2"/>
  <c r="M36" i="2"/>
  <c r="M286" i="2"/>
  <c r="M189" i="2"/>
  <c r="M135" i="2"/>
  <c r="M198" i="2"/>
  <c r="M279" i="2"/>
  <c r="M284" i="2"/>
  <c r="M262" i="2"/>
  <c r="M29" i="2"/>
  <c r="M321" i="2"/>
  <c r="M169" i="2"/>
  <c r="M104" i="2"/>
  <c r="M164" i="2"/>
  <c r="M187" i="2"/>
  <c r="M212" i="2"/>
  <c r="M307" i="2"/>
  <c r="M309" i="2"/>
  <c r="M264" i="2"/>
  <c r="M254" i="2"/>
  <c r="M332" i="2"/>
  <c r="M248" i="2"/>
  <c r="M261" i="2"/>
  <c r="M205" i="2"/>
  <c r="M195" i="2"/>
  <c r="M207" i="2"/>
  <c r="M253" i="2"/>
  <c r="M201" i="2"/>
  <c r="M213" i="2"/>
  <c r="M35" i="2"/>
  <c r="M28" i="2"/>
  <c r="M111" i="2"/>
  <c r="M75" i="2"/>
  <c r="M97" i="2"/>
  <c r="M34" i="2"/>
  <c r="M218" i="2"/>
  <c r="V14" i="2"/>
  <c r="M51" i="2"/>
  <c r="M298" i="2"/>
  <c r="M305" i="2"/>
  <c r="M134" i="2"/>
  <c r="M174" i="2"/>
  <c r="M272" i="2"/>
  <c r="M322" i="2"/>
  <c r="M137" i="2"/>
  <c r="M283" i="2"/>
  <c r="M58" i="2"/>
  <c r="M107" i="2"/>
  <c r="M23" i="2"/>
  <c r="M289" i="2"/>
  <c r="M193" i="2"/>
  <c r="M70" i="2"/>
  <c r="M121" i="2"/>
  <c r="M144" i="2"/>
  <c r="V2" i="2"/>
  <c r="M32" i="2"/>
  <c r="M147" i="2"/>
  <c r="M143" i="2"/>
  <c r="M294" i="2"/>
  <c r="M146" i="2"/>
  <c r="M330" i="2"/>
  <c r="V18" i="2"/>
  <c r="M80" i="2"/>
  <c r="M109" i="2"/>
  <c r="M141" i="2"/>
  <c r="V13" i="2"/>
  <c r="M155" i="2"/>
  <c r="M142" i="2"/>
  <c r="M171" i="2"/>
  <c r="M323" i="2"/>
  <c r="M165" i="2"/>
  <c r="M26" i="2"/>
  <c r="M40" i="2"/>
  <c r="M157" i="2"/>
  <c r="M149" i="2"/>
  <c r="M113" i="2"/>
  <c r="M156" i="2"/>
  <c r="M209" i="2"/>
  <c r="M138" i="2"/>
  <c r="M50" i="2"/>
  <c r="M176" i="2"/>
  <c r="M66" i="2"/>
  <c r="M295" i="2"/>
  <c r="M41" i="2"/>
  <c r="M331" i="2"/>
  <c r="M245" i="2"/>
  <c r="M94" i="2"/>
  <c r="M47" i="2"/>
  <c r="M103" i="2"/>
  <c r="M182" i="2"/>
  <c r="M243" i="2"/>
  <c r="M82" i="2"/>
  <c r="M192" i="2"/>
  <c r="M271" i="2"/>
  <c r="M276" i="2"/>
  <c r="M225" i="2"/>
  <c r="M120" i="2"/>
  <c r="M301" i="2"/>
  <c r="M128" i="2"/>
  <c r="M325" i="2"/>
  <c r="M179" i="2"/>
  <c r="M89" i="2"/>
  <c r="M239" i="2"/>
  <c r="M327" i="2"/>
  <c r="M282" i="2"/>
  <c r="V9" i="2"/>
  <c r="M252" i="2"/>
  <c r="M232" i="2"/>
  <c r="M302" i="2"/>
  <c r="M299" i="2"/>
  <c r="M158" i="2"/>
  <c r="M303" i="2"/>
  <c r="M136" i="2"/>
  <c r="M251" i="2"/>
  <c r="M122" i="2"/>
  <c r="M112" i="2"/>
  <c r="M270" i="2"/>
  <c r="M39" i="2"/>
  <c r="V8" i="2"/>
  <c r="M308" i="2"/>
  <c r="M181" i="2"/>
  <c r="M72" i="2"/>
  <c r="M219" i="2"/>
  <c r="M46" i="2"/>
  <c r="M55" i="2"/>
  <c r="M184" i="2"/>
  <c r="M268" i="2"/>
  <c r="M162" i="2"/>
  <c r="M127" i="2"/>
  <c r="M227" i="2"/>
  <c r="M160" i="2"/>
  <c r="M206" i="2"/>
  <c r="M317" i="2"/>
  <c r="M68" i="2"/>
  <c r="M240" i="2"/>
  <c r="V20" i="2"/>
  <c r="M52" i="2"/>
  <c r="M98" i="2"/>
  <c r="M131" i="2"/>
  <c r="V12" i="2"/>
  <c r="M31" i="2"/>
  <c r="M277" i="2"/>
  <c r="M188" i="2"/>
  <c r="M92" i="2"/>
  <c r="M297" i="2"/>
  <c r="M237" i="2"/>
  <c r="M133" i="2"/>
  <c r="M56" i="2"/>
  <c r="M139" i="2"/>
  <c r="M79" i="2"/>
  <c r="V17" i="2"/>
  <c r="M312" i="2"/>
  <c r="M78" i="2"/>
  <c r="M125" i="2"/>
  <c r="M180" i="2"/>
  <c r="M101" i="2"/>
  <c r="M326" i="2"/>
  <c r="M191" i="2"/>
  <c r="M30" i="2"/>
  <c r="M291" i="2"/>
  <c r="M258" i="2"/>
  <c r="V10" i="2"/>
  <c r="M126" i="2"/>
  <c r="V7" i="2"/>
  <c r="M60" i="2"/>
  <c r="M315" i="2"/>
  <c r="M238" i="2"/>
  <c r="M62" i="2"/>
  <c r="M83" i="2"/>
  <c r="M292" i="2"/>
  <c r="M116" i="2"/>
  <c r="M196" i="2"/>
  <c r="M22" i="2"/>
  <c r="M288" i="2"/>
  <c r="M324" i="2"/>
  <c r="M48" i="2"/>
  <c r="M300" i="2"/>
  <c r="M267" i="2"/>
  <c r="M132" i="2"/>
  <c r="M166" i="2"/>
  <c r="M244" i="2"/>
  <c r="M33" i="2"/>
  <c r="M266" i="2"/>
  <c r="M217" i="2"/>
  <c r="M159" i="2"/>
  <c r="M304" i="2"/>
  <c r="M153" i="2"/>
  <c r="M175" i="2"/>
  <c r="M313" i="2"/>
  <c r="M293" i="2"/>
  <c r="V16" i="2"/>
  <c r="M275" i="2"/>
  <c r="M281" i="2"/>
  <c r="M85" i="2"/>
  <c r="M226" i="2"/>
  <c r="M190" i="2"/>
  <c r="M263" i="2"/>
  <c r="M229" i="2"/>
  <c r="V15" i="2"/>
  <c r="M249" i="2"/>
  <c r="M77" i="2"/>
  <c r="M311" i="2"/>
  <c r="M154" i="2"/>
  <c r="M27" i="2"/>
  <c r="M90" i="2"/>
  <c r="M59" i="2"/>
  <c r="M99" i="2"/>
  <c r="M161" i="2"/>
  <c r="M287" i="2"/>
  <c r="M183" i="2"/>
  <c r="M44" i="2"/>
  <c r="M172" i="2"/>
  <c r="M96" i="2"/>
  <c r="M37" i="2"/>
  <c r="M61" i="2"/>
  <c r="M234" i="2"/>
  <c r="M223" i="2"/>
  <c r="M63" i="2"/>
  <c r="M53" i="2"/>
  <c r="V11" i="2"/>
  <c r="M177" i="2"/>
  <c r="M45" i="2"/>
  <c r="M285" i="2"/>
  <c r="M88" i="2"/>
  <c r="M203" i="2"/>
  <c r="M167" i="2"/>
  <c r="M280" i="2"/>
  <c r="M69" i="2"/>
  <c r="M38" i="2"/>
  <c r="M110" i="2"/>
  <c r="M84" i="2"/>
  <c r="F7" i="1" l="1"/>
  <c r="N318" i="2"/>
  <c r="N86" i="2"/>
  <c r="N114" i="2"/>
  <c r="N235" i="2"/>
  <c r="N221" i="2"/>
  <c r="N333" i="2"/>
  <c r="N316" i="2"/>
  <c r="N214" i="2"/>
  <c r="R273" i="2"/>
  <c r="R290" i="2"/>
  <c r="R255" i="2"/>
  <c r="R228" i="2"/>
  <c r="R320" i="2"/>
  <c r="R329" i="2"/>
  <c r="R278" i="2"/>
  <c r="N81" i="2"/>
  <c r="N108" i="2"/>
  <c r="N231" i="2"/>
  <c r="N236" i="2"/>
  <c r="N224" i="2"/>
  <c r="R222" i="2"/>
  <c r="N259" i="2"/>
  <c r="N129" i="2"/>
  <c r="N105" i="2"/>
  <c r="R148" i="2"/>
  <c r="R150" i="2"/>
  <c r="R306" i="2"/>
  <c r="R71" i="2"/>
  <c r="N242" i="2"/>
  <c r="R314" i="2"/>
  <c r="R163" i="2"/>
  <c r="R25" i="2"/>
  <c r="N130" i="2"/>
  <c r="N74" i="2"/>
  <c r="N210" i="2"/>
  <c r="N170" i="2"/>
  <c r="N117" i="2"/>
  <c r="R24" i="2"/>
  <c r="R310" i="2"/>
  <c r="R168" i="2"/>
  <c r="N118" i="2"/>
  <c r="N328" i="2"/>
  <c r="R88" i="2"/>
  <c r="N88" i="2"/>
  <c r="N234" i="2"/>
  <c r="R234" i="2"/>
  <c r="R161" i="2"/>
  <c r="N161" i="2"/>
  <c r="R249" i="2"/>
  <c r="N249" i="2"/>
  <c r="N275" i="2"/>
  <c r="R275" i="2"/>
  <c r="N304" i="2"/>
  <c r="R304" i="2"/>
  <c r="N267" i="2"/>
  <c r="R267" i="2"/>
  <c r="R292" i="2"/>
  <c r="N292" i="2"/>
  <c r="N125" i="2"/>
  <c r="R125" i="2"/>
  <c r="R92" i="2"/>
  <c r="N92" i="2"/>
  <c r="R162" i="2"/>
  <c r="N162" i="2"/>
  <c r="N308" i="2"/>
  <c r="R308" i="2"/>
  <c r="N303" i="2"/>
  <c r="R303" i="2"/>
  <c r="N327" i="2"/>
  <c r="R327" i="2"/>
  <c r="R225" i="2"/>
  <c r="N225" i="2"/>
  <c r="N47" i="2"/>
  <c r="R47" i="2"/>
  <c r="N50" i="2"/>
  <c r="R50" i="2"/>
  <c r="N26" i="2"/>
  <c r="R26" i="2"/>
  <c r="R109" i="2"/>
  <c r="N109" i="2"/>
  <c r="R32" i="2"/>
  <c r="N32" i="2"/>
  <c r="N107" i="2"/>
  <c r="R107" i="2"/>
  <c r="N305" i="2"/>
  <c r="R305" i="2"/>
  <c r="N111" i="2"/>
  <c r="R111" i="2"/>
  <c r="N248" i="2"/>
  <c r="R248" i="2"/>
  <c r="R164" i="2"/>
  <c r="N164" i="2"/>
  <c r="N198" i="2"/>
  <c r="R198" i="2"/>
  <c r="N185" i="2"/>
  <c r="R185" i="2"/>
  <c r="R151" i="2"/>
  <c r="N151" i="2"/>
  <c r="N265" i="2"/>
  <c r="R265" i="2"/>
  <c r="N123" i="2"/>
  <c r="R123" i="2"/>
  <c r="R54" i="2"/>
  <c r="N54" i="2"/>
  <c r="R67" i="2"/>
  <c r="N67" i="2"/>
  <c r="R76" i="2"/>
  <c r="N76" i="2"/>
  <c r="R84" i="2"/>
  <c r="N84" i="2"/>
  <c r="N285" i="2"/>
  <c r="R285" i="2"/>
  <c r="N61" i="2"/>
  <c r="R61" i="2"/>
  <c r="N99" i="2"/>
  <c r="R99" i="2"/>
  <c r="R159" i="2"/>
  <c r="N159" i="2"/>
  <c r="R300" i="2"/>
  <c r="N300" i="2"/>
  <c r="N83" i="2"/>
  <c r="R83" i="2"/>
  <c r="R258" i="2"/>
  <c r="N258" i="2"/>
  <c r="R78" i="2"/>
  <c r="N78" i="2"/>
  <c r="N188" i="2"/>
  <c r="R188" i="2"/>
  <c r="N240" i="2"/>
  <c r="R240" i="2"/>
  <c r="R268" i="2"/>
  <c r="N268" i="2"/>
  <c r="N158" i="2"/>
  <c r="R158" i="2"/>
  <c r="N239" i="2"/>
  <c r="R239" i="2"/>
  <c r="R276" i="2"/>
  <c r="N276" i="2"/>
  <c r="R94" i="2"/>
  <c r="N94" i="2"/>
  <c r="N138" i="2"/>
  <c r="R138" i="2"/>
  <c r="R165" i="2"/>
  <c r="N165" i="2"/>
  <c r="N80" i="2"/>
  <c r="R80" i="2"/>
  <c r="N58" i="2"/>
  <c r="R58" i="2"/>
  <c r="N298" i="2"/>
  <c r="R298" i="2"/>
  <c r="R28" i="2"/>
  <c r="N28" i="2"/>
  <c r="R332" i="2"/>
  <c r="N332" i="2"/>
  <c r="R104" i="2"/>
  <c r="N104" i="2"/>
  <c r="R135" i="2"/>
  <c r="N135" i="2"/>
  <c r="N64" i="2"/>
  <c r="R64" i="2"/>
  <c r="R208" i="2"/>
  <c r="N208" i="2"/>
  <c r="N124" i="2"/>
  <c r="R124" i="2"/>
  <c r="R211" i="2"/>
  <c r="N211" i="2"/>
  <c r="N197" i="2"/>
  <c r="R197" i="2"/>
  <c r="R296" i="2"/>
  <c r="N296" i="2"/>
  <c r="R110" i="2"/>
  <c r="N110" i="2"/>
  <c r="N45" i="2"/>
  <c r="R45" i="2"/>
  <c r="N37" i="2"/>
  <c r="R37" i="2"/>
  <c r="R59" i="2"/>
  <c r="N59" i="2"/>
  <c r="N229" i="2"/>
  <c r="R229" i="2"/>
  <c r="R217" i="2"/>
  <c r="N217" i="2"/>
  <c r="N48" i="2"/>
  <c r="R48" i="2"/>
  <c r="N62" i="2"/>
  <c r="R62" i="2"/>
  <c r="R291" i="2"/>
  <c r="N291" i="2"/>
  <c r="N312" i="2"/>
  <c r="R312" i="2"/>
  <c r="R79" i="2"/>
  <c r="N79" i="2"/>
  <c r="R277" i="2"/>
  <c r="N277" i="2"/>
  <c r="N68" i="2"/>
  <c r="R68" i="2"/>
  <c r="R184" i="2"/>
  <c r="N184" i="2"/>
  <c r="N39" i="2"/>
  <c r="R39" i="2"/>
  <c r="R299" i="2"/>
  <c r="N299" i="2"/>
  <c r="R89" i="2"/>
  <c r="N89" i="2"/>
  <c r="R271" i="2"/>
  <c r="N271" i="2"/>
  <c r="R245" i="2"/>
  <c r="N245" i="2"/>
  <c r="R209" i="2"/>
  <c r="N209" i="2"/>
  <c r="R323" i="2"/>
  <c r="N323" i="2"/>
  <c r="R144" i="2"/>
  <c r="N144" i="2"/>
  <c r="R283" i="2"/>
  <c r="N283" i="2"/>
  <c r="R51" i="2"/>
  <c r="N51" i="2"/>
  <c r="R35" i="2"/>
  <c r="N35" i="2"/>
  <c r="R254" i="2"/>
  <c r="N254" i="2"/>
  <c r="N169" i="2"/>
  <c r="R169" i="2"/>
  <c r="N189" i="2"/>
  <c r="R189" i="2"/>
  <c r="R178" i="2"/>
  <c r="N178" i="2"/>
  <c r="R95" i="2"/>
  <c r="N95" i="2"/>
  <c r="N102" i="2"/>
  <c r="R102" i="2"/>
  <c r="N152" i="2"/>
  <c r="R152" i="2"/>
  <c r="R204" i="2"/>
  <c r="N204" i="2"/>
  <c r="N49" i="2"/>
  <c r="R49" i="2"/>
  <c r="N38" i="2"/>
  <c r="R38" i="2"/>
  <c r="N177" i="2"/>
  <c r="R177" i="2"/>
  <c r="R96" i="2"/>
  <c r="N96" i="2"/>
  <c r="N90" i="2"/>
  <c r="R90" i="2"/>
  <c r="R263" i="2"/>
  <c r="N263" i="2"/>
  <c r="R266" i="2"/>
  <c r="N266" i="2"/>
  <c r="N324" i="2"/>
  <c r="R324" i="2"/>
  <c r="N238" i="2"/>
  <c r="R238" i="2"/>
  <c r="R30" i="2"/>
  <c r="N30" i="2"/>
  <c r="N139" i="2"/>
  <c r="R139" i="2"/>
  <c r="N31" i="2"/>
  <c r="R31" i="2"/>
  <c r="N317" i="2"/>
  <c r="R317" i="2"/>
  <c r="N55" i="2"/>
  <c r="R55" i="2"/>
  <c r="N270" i="2"/>
  <c r="R270" i="2"/>
  <c r="N302" i="2"/>
  <c r="R302" i="2"/>
  <c r="R179" i="2"/>
  <c r="N179" i="2"/>
  <c r="N192" i="2"/>
  <c r="R192" i="2"/>
  <c r="R331" i="2"/>
  <c r="N331" i="2"/>
  <c r="R156" i="2"/>
  <c r="N156" i="2"/>
  <c r="R171" i="2"/>
  <c r="N171" i="2"/>
  <c r="N330" i="2"/>
  <c r="R330" i="2"/>
  <c r="R121" i="2"/>
  <c r="N121" i="2"/>
  <c r="N137" i="2"/>
  <c r="R137" i="2"/>
  <c r="R213" i="2"/>
  <c r="N213" i="2"/>
  <c r="N253" i="2"/>
  <c r="R253" i="2"/>
  <c r="N264" i="2"/>
  <c r="R264" i="2"/>
  <c r="N321" i="2"/>
  <c r="R321" i="2"/>
  <c r="R286" i="2"/>
  <c r="N286" i="2"/>
  <c r="N145" i="2"/>
  <c r="R145" i="2"/>
  <c r="R73" i="2"/>
  <c r="N73" i="2"/>
  <c r="R257" i="2"/>
  <c r="N257" i="2"/>
  <c r="R100" i="2"/>
  <c r="N100" i="2"/>
  <c r="R233" i="2"/>
  <c r="N233" i="2"/>
  <c r="N194" i="2"/>
  <c r="R194" i="2"/>
  <c r="N216" i="2"/>
  <c r="R216" i="2"/>
  <c r="N69" i="2"/>
  <c r="R69" i="2"/>
  <c r="N172" i="2"/>
  <c r="R172" i="2"/>
  <c r="N27" i="2"/>
  <c r="R27" i="2"/>
  <c r="N190" i="2"/>
  <c r="R190" i="2"/>
  <c r="N293" i="2"/>
  <c r="R293" i="2"/>
  <c r="N33" i="2"/>
  <c r="R33" i="2"/>
  <c r="R288" i="2"/>
  <c r="N288" i="2"/>
  <c r="N315" i="2"/>
  <c r="R315" i="2"/>
  <c r="N191" i="2"/>
  <c r="R191" i="2"/>
  <c r="R56" i="2"/>
  <c r="N56" i="2"/>
  <c r="R206" i="2"/>
  <c r="N206" i="2"/>
  <c r="N46" i="2"/>
  <c r="R46" i="2"/>
  <c r="N112" i="2"/>
  <c r="R112" i="2"/>
  <c r="R232" i="2"/>
  <c r="N232" i="2"/>
  <c r="R325" i="2"/>
  <c r="N325" i="2"/>
  <c r="N82" i="2"/>
  <c r="R82" i="2"/>
  <c r="R41" i="2"/>
  <c r="N41" i="2"/>
  <c r="N113" i="2"/>
  <c r="R113" i="2"/>
  <c r="N142" i="2"/>
  <c r="R142" i="2"/>
  <c r="N146" i="2"/>
  <c r="R146" i="2"/>
  <c r="R70" i="2"/>
  <c r="N70" i="2"/>
  <c r="R322" i="2"/>
  <c r="N322" i="2"/>
  <c r="N218" i="2"/>
  <c r="R218" i="2"/>
  <c r="R201" i="2"/>
  <c r="N201" i="2"/>
  <c r="R207" i="2"/>
  <c r="N207" i="2"/>
  <c r="N309" i="2"/>
  <c r="R309" i="2"/>
  <c r="R29" i="2"/>
  <c r="N29" i="2"/>
  <c r="N36" i="2"/>
  <c r="R36" i="2"/>
  <c r="N202" i="2"/>
  <c r="R202" i="2"/>
  <c r="R247" i="2"/>
  <c r="N247" i="2"/>
  <c r="R319" i="2"/>
  <c r="N319" i="2"/>
  <c r="R230" i="2"/>
  <c r="N230" i="2"/>
  <c r="R186" i="2"/>
  <c r="N186" i="2"/>
  <c r="N250" i="2"/>
  <c r="R250" i="2"/>
  <c r="R280" i="2"/>
  <c r="N280" i="2"/>
  <c r="N53" i="2"/>
  <c r="R53" i="2"/>
  <c r="R44" i="2"/>
  <c r="N44" i="2"/>
  <c r="N154" i="2"/>
  <c r="R154" i="2"/>
  <c r="R226" i="2"/>
  <c r="N226" i="2"/>
  <c r="N313" i="2"/>
  <c r="R313" i="2"/>
  <c r="N244" i="2"/>
  <c r="R244" i="2"/>
  <c r="R22" i="2"/>
  <c r="N22" i="2"/>
  <c r="N60" i="2"/>
  <c r="R60" i="2"/>
  <c r="R326" i="2"/>
  <c r="N326" i="2"/>
  <c r="N133" i="2"/>
  <c r="R133" i="2"/>
  <c r="N131" i="2"/>
  <c r="R131" i="2"/>
  <c r="N160" i="2"/>
  <c r="R160" i="2"/>
  <c r="N219" i="2"/>
  <c r="R219" i="2"/>
  <c r="N122" i="2"/>
  <c r="R122" i="2"/>
  <c r="R252" i="2"/>
  <c r="N252" i="2"/>
  <c r="N128" i="2"/>
  <c r="R128" i="2"/>
  <c r="R243" i="2"/>
  <c r="N243" i="2"/>
  <c r="N295" i="2"/>
  <c r="R295" i="2"/>
  <c r="R149" i="2"/>
  <c r="N149" i="2"/>
  <c r="R155" i="2"/>
  <c r="N155" i="2"/>
  <c r="N294" i="2"/>
  <c r="R294" i="2"/>
  <c r="R193" i="2"/>
  <c r="N193" i="2"/>
  <c r="N272" i="2"/>
  <c r="R272" i="2"/>
  <c r="R34" i="2"/>
  <c r="N34" i="2"/>
  <c r="R195" i="2"/>
  <c r="N195" i="2"/>
  <c r="R307" i="2"/>
  <c r="N307" i="2"/>
  <c r="N262" i="2"/>
  <c r="R262" i="2"/>
  <c r="N106" i="2"/>
  <c r="R106" i="2"/>
  <c r="R200" i="2"/>
  <c r="N200" i="2"/>
  <c r="R269" i="2"/>
  <c r="N269" i="2"/>
  <c r="N274" i="2"/>
  <c r="R274" i="2"/>
  <c r="R119" i="2"/>
  <c r="N119" i="2"/>
  <c r="N140" i="2"/>
  <c r="R140" i="2"/>
  <c r="R115" i="2"/>
  <c r="N115" i="2"/>
  <c r="N199" i="2"/>
  <c r="R199" i="2"/>
  <c r="R167" i="2"/>
  <c r="N167" i="2"/>
  <c r="R63" i="2"/>
  <c r="N63" i="2"/>
  <c r="R183" i="2"/>
  <c r="N183" i="2"/>
  <c r="R311" i="2"/>
  <c r="N311" i="2"/>
  <c r="N85" i="2"/>
  <c r="R85" i="2"/>
  <c r="N175" i="2"/>
  <c r="R175" i="2"/>
  <c r="R166" i="2"/>
  <c r="N166" i="2"/>
  <c r="R196" i="2"/>
  <c r="N196" i="2"/>
  <c r="N101" i="2"/>
  <c r="R101" i="2"/>
  <c r="N237" i="2"/>
  <c r="R237" i="2"/>
  <c r="N98" i="2"/>
  <c r="R98" i="2"/>
  <c r="N227" i="2"/>
  <c r="R227" i="2"/>
  <c r="R72" i="2"/>
  <c r="N72" i="2"/>
  <c r="R251" i="2"/>
  <c r="N251" i="2"/>
  <c r="R301" i="2"/>
  <c r="N301" i="2"/>
  <c r="R182" i="2"/>
  <c r="N182" i="2"/>
  <c r="N66" i="2"/>
  <c r="R66" i="2"/>
  <c r="R157" i="2"/>
  <c r="N157" i="2"/>
  <c r="N143" i="2"/>
  <c r="R143" i="2"/>
  <c r="R289" i="2"/>
  <c r="N289" i="2"/>
  <c r="N174" i="2"/>
  <c r="R174" i="2"/>
  <c r="R97" i="2"/>
  <c r="N97" i="2"/>
  <c r="N205" i="2"/>
  <c r="R205" i="2"/>
  <c r="N212" i="2"/>
  <c r="R212" i="2"/>
  <c r="N284" i="2"/>
  <c r="R284" i="2"/>
  <c r="R260" i="2"/>
  <c r="N260" i="2"/>
  <c r="R43" i="2"/>
  <c r="N43" i="2"/>
  <c r="R215" i="2"/>
  <c r="N215" i="2"/>
  <c r="R220" i="2"/>
  <c r="N220" i="2"/>
  <c r="N57" i="2"/>
  <c r="R57" i="2"/>
  <c r="R91" i="2"/>
  <c r="N91" i="2"/>
  <c r="N203" i="2"/>
  <c r="R203" i="2"/>
  <c r="N223" i="2"/>
  <c r="R223" i="2"/>
  <c r="N287" i="2"/>
  <c r="R287" i="2"/>
  <c r="N77" i="2"/>
  <c r="R77" i="2"/>
  <c r="R281" i="2"/>
  <c r="N281" i="2"/>
  <c r="R153" i="2"/>
  <c r="N153" i="2"/>
  <c r="R132" i="2"/>
  <c r="N132" i="2"/>
  <c r="N116" i="2"/>
  <c r="R116" i="2"/>
  <c r="N126" i="2"/>
  <c r="R126" i="2"/>
  <c r="R180" i="2"/>
  <c r="N180" i="2"/>
  <c r="R297" i="2"/>
  <c r="N297" i="2"/>
  <c r="R52" i="2"/>
  <c r="N52" i="2"/>
  <c r="R127" i="2"/>
  <c r="N127" i="2"/>
  <c r="N181" i="2"/>
  <c r="R181" i="2"/>
  <c r="N136" i="2"/>
  <c r="R136" i="2"/>
  <c r="R282" i="2"/>
  <c r="N282" i="2"/>
  <c r="N120" i="2"/>
  <c r="R120" i="2"/>
  <c r="N103" i="2"/>
  <c r="R103" i="2"/>
  <c r="N176" i="2"/>
  <c r="R176" i="2"/>
  <c r="R40" i="2"/>
  <c r="N40" i="2"/>
  <c r="N141" i="2"/>
  <c r="R141" i="2"/>
  <c r="R147" i="2"/>
  <c r="N147" i="2"/>
  <c r="N23" i="2"/>
  <c r="R23" i="2"/>
  <c r="N134" i="2"/>
  <c r="R134" i="2"/>
  <c r="N75" i="2"/>
  <c r="R75" i="2"/>
  <c r="N261" i="2"/>
  <c r="R261" i="2"/>
  <c r="N187" i="2"/>
  <c r="R187" i="2"/>
  <c r="R279" i="2"/>
  <c r="N279" i="2"/>
  <c r="N93" i="2"/>
  <c r="R93" i="2"/>
  <c r="N256" i="2"/>
  <c r="R256" i="2"/>
  <c r="R173" i="2"/>
  <c r="N173" i="2"/>
  <c r="R241" i="2"/>
  <c r="N241" i="2"/>
  <c r="R42" i="2"/>
  <c r="N42" i="2"/>
  <c r="N65" i="2"/>
  <c r="R65" i="2"/>
  <c r="N87" i="2"/>
  <c r="R87" i="2"/>
  <c r="N18" i="2"/>
  <c r="E7" i="2" l="1"/>
  <c r="F4" i="2" l="1"/>
  <c r="H4" i="2" s="1"/>
  <c r="F5" i="2"/>
  <c r="H5" i="2" s="1"/>
  <c r="F6" i="2"/>
  <c r="H6" i="2" s="1"/>
  <c r="F9" i="2" s="1"/>
  <c r="F10" i="2" s="1"/>
  <c r="F8" i="2"/>
  <c r="G9" i="2" l="1"/>
</calcChain>
</file>

<file path=xl/sharedStrings.xml><?xml version="1.0" encoding="utf-8"?>
<sst xmlns="http://schemas.openxmlformats.org/spreadsheetml/2006/main" count="3187" uniqueCount="735">
  <si>
    <t>AW Vir / GSC 00303-00887</t>
  </si>
  <si>
    <t>n</t>
  </si>
  <si>
    <t>Q. Fit</t>
  </si>
  <si>
    <t>System Type:</t>
  </si>
  <si>
    <t>EW/KW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</si>
  <si>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</si>
  <si>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</si>
  <si>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</si>
  <si>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</si>
  <si>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</si>
  <si>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</si>
  <si>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</si>
  <si>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</si>
  <si>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</si>
  <si>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</si>
  <si>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</si>
  <si>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</si>
  <si>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</si>
  <si>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</si>
  <si>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</si>
  <si>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</si>
  <si>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</si>
  <si>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</si>
  <si>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</si>
  <si>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</si>
  <si>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</si>
  <si>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</si>
  <si>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</si>
  <si>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</si>
  <si>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</si>
  <si>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</si>
  <si>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</si>
  <si>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</si>
  <si>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</si>
  <si>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</si>
  <si>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</si>
  <si>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</si>
  <si>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</si>
  <si>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Nelson</t>
  </si>
  <si>
    <t>S5</t>
  </si>
  <si>
    <t>Misc</t>
  </si>
  <si>
    <t>Lin Fit</t>
  </si>
  <si>
    <t>Date</t>
  </si>
  <si>
    <t>diff²</t>
  </si>
  <si>
    <t>Weight</t>
  </si>
  <si>
    <t>wt*diff²</t>
  </si>
  <si>
    <t>Bad?</t>
  </si>
  <si>
    <t>IBVS 4144</t>
  </si>
  <si>
    <t>II</t>
  </si>
  <si>
    <t>PE (huh?)</t>
  </si>
  <si>
    <t>I</t>
  </si>
  <si>
    <t> AOEB 9 </t>
  </si>
  <si>
    <t>B</t>
  </si>
  <si>
    <t>K</t>
  </si>
  <si>
    <t>BBSAG Bull.48</t>
  </si>
  <si>
    <t>Diethelm R</t>
  </si>
  <si>
    <t>IBVS 2344</t>
  </si>
  <si>
    <t>phe</t>
  </si>
  <si>
    <t>GCVS 4 (IBVS 2344)</t>
  </si>
  <si>
    <t>BBSAG Bull.67</t>
  </si>
  <si>
    <t>v</t>
  </si>
  <si>
    <t>Germann R</t>
  </si>
  <si>
    <t>BBSAG Bull.83</t>
  </si>
  <si>
    <t>Paschke A</t>
  </si>
  <si>
    <t>BBSAG Bull.88</t>
  </si>
  <si>
    <t>Peter H</t>
  </si>
  <si>
    <t>BBSAG Bull.89</t>
  </si>
  <si>
    <t>BBSAG Bull.92</t>
  </si>
  <si>
    <t>BBSAG Bull.95</t>
  </si>
  <si>
    <t>BBSAG Bull.97</t>
  </si>
  <si>
    <t>BBSAG Bull.98</t>
  </si>
  <si>
    <t>BBSAG Bull.101</t>
  </si>
  <si>
    <t>BBSAG Bull.104</t>
  </si>
  <si>
    <t>BAV-M 62</t>
  </si>
  <si>
    <t> BRNO 32 </t>
  </si>
  <si>
    <t>BBSAG Bull.109</t>
  </si>
  <si>
    <t>BBSAG Bull.112</t>
  </si>
  <si>
    <t>VSB 47 </t>
  </si>
  <si>
    <t>BBSAG Bull.115</t>
  </si>
  <si>
    <t>BAV-M 111</t>
  </si>
  <si>
    <t>ccd</t>
  </si>
  <si>
    <t>W. Kleikamp</t>
  </si>
  <si>
    <t>IBVS 4606</t>
  </si>
  <si>
    <t>Krobusek B</t>
  </si>
  <si>
    <t>BBSAG Bull.117</t>
  </si>
  <si>
    <t>IBVS 4712</t>
  </si>
  <si>
    <t>IBVS 4912</t>
  </si>
  <si>
    <t>Paschke</t>
  </si>
  <si>
    <t>IBVS 5263</t>
  </si>
  <si>
    <t>BBSAG 120</t>
  </si>
  <si>
    <t>R.Diethelm</t>
  </si>
  <si>
    <t>IBVS 5296</t>
  </si>
  <si>
    <t>OEJV 0074 </t>
  </si>
  <si>
    <t>OEJV 0074</t>
  </si>
  <si>
    <t> BBS 125 </t>
  </si>
  <si>
    <t>VSB 40 </t>
  </si>
  <si>
    <t> BBS 127 </t>
  </si>
  <si>
    <t>IBVS 5484</t>
  </si>
  <si>
    <t>VSB 42 </t>
  </si>
  <si>
    <t>IBVS 5493</t>
  </si>
  <si>
    <t>IBVS 5493 </t>
  </si>
  <si>
    <t>IBVS 5643</t>
  </si>
  <si>
    <t>Zboril</t>
  </si>
  <si>
    <t>V</t>
  </si>
  <si>
    <t>IBVS 5574 </t>
  </si>
  <si>
    <t> AOEB 12 </t>
  </si>
  <si>
    <t>VSB 44 </t>
  </si>
  <si>
    <t>IBVS 5707</t>
  </si>
  <si>
    <t>VSB 45 </t>
  </si>
  <si>
    <t>IBVS 5802</t>
  </si>
  <si>
    <t>Raetz</t>
  </si>
  <si>
    <t>IBVS 5731</t>
  </si>
  <si>
    <t>VSB 46 </t>
  </si>
  <si>
    <t>Ehrenberger</t>
  </si>
  <si>
    <t>CCDR</t>
  </si>
  <si>
    <t>IBVS 5874</t>
  </si>
  <si>
    <t>JAVSO..36..186</t>
  </si>
  <si>
    <t>VSB 48 </t>
  </si>
  <si>
    <t>JAVSO..37...44</t>
  </si>
  <si>
    <t>IBVS 5894</t>
  </si>
  <si>
    <t>OEJV 0107 </t>
  </si>
  <si>
    <t>OEJV 0107</t>
  </si>
  <si>
    <t>Smelcer</t>
  </si>
  <si>
    <t>R</t>
  </si>
  <si>
    <t>JAVSO..38...85</t>
  </si>
  <si>
    <t>IBVS 5959</t>
  </si>
  <si>
    <t>JAVSO..38..183</t>
  </si>
  <si>
    <t>OEJV 0137 </t>
  </si>
  <si>
    <t>OEJV 0137</t>
  </si>
  <si>
    <t>JAVSO..39...94</t>
  </si>
  <si>
    <t>IBVS 5992</t>
  </si>
  <si>
    <t>IBVS 6010</t>
  </si>
  <si>
    <t>OEJV 0160</t>
  </si>
  <si>
    <t>VSB 55 </t>
  </si>
  <si>
    <t>IBVS 6029</t>
  </si>
  <si>
    <t>2013JAVSO..41..122</t>
  </si>
  <si>
    <t> JAAVSO 41;122 </t>
  </si>
  <si>
    <t>2013JAVSO..41..328</t>
  </si>
  <si>
    <t>IBVS 6131</t>
  </si>
  <si>
    <t>VSB-059</t>
  </si>
  <si>
    <t>JAVSO..42..426</t>
  </si>
  <si>
    <t>JAVSO..43...77</t>
  </si>
  <si>
    <t>IBVS 6196</t>
  </si>
  <si>
    <t>JAVSO..44…69</t>
  </si>
  <si>
    <t>JAVSO..44..164</t>
  </si>
  <si>
    <t>JAVSO..45..121</t>
  </si>
  <si>
    <t>VSB-063</t>
  </si>
  <si>
    <t>JAVSO..45..215</t>
  </si>
  <si>
    <t>IBVS 6244</t>
  </si>
  <si>
    <t>JAVSO..47..105</t>
  </si>
  <si>
    <t>RHN 2019</t>
  </si>
  <si>
    <t>JAVSO..46..184</t>
  </si>
  <si>
    <t>JAVSO..47..263</t>
  </si>
  <si>
    <t>JAVSO..48..256</t>
  </si>
  <si>
    <t>VSB 069</t>
  </si>
  <si>
    <t>Ic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</si>
  <si>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</si>
  <si>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</si>
  <si>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</si>
  <si>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</si>
  <si>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</si>
  <si>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</si>
  <si>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</si>
  <si>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>A</t>
  </si>
  <si>
    <t xml:space="preserve">ZB = </t>
  </si>
  <si>
    <t>X1.X4-X2.X3</t>
  </si>
  <si>
    <t>ZB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</si>
  <si>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</si>
  <si>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</si>
  <si>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</si>
  <si>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</si>
  <si>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</si>
  <si>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</si>
  <si>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</si>
  <si>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</si>
  <si>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</si>
  <si>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</si>
  <si>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</si>
  <si>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</si>
  <si>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</si>
  <si>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</si>
  <si>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</si>
  <si>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</si>
  <si>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</si>
  <si>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</si>
  <si>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</si>
  <si>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</si>
  <si>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</si>
  <si>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</si>
  <si>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>E</t>
  </si>
  <si>
    <t xml:space="preserve">C = </t>
  </si>
  <si>
    <t xml:space="preserve">ZF = </t>
  </si>
  <si>
    <t>N.X2-X1.X1</t>
  </si>
  <si>
    <t>ZF</t>
  </si>
  <si>
    <t>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</si>
  <si>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</si>
  <si>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</si>
  <si>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</si>
  <si>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</si>
  <si>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</si>
  <si>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</si>
  <si>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</si>
  <si>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</si>
  <si>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</si>
  <si>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</si>
  <si>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</si>
  <si>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L</t>
  </si>
  <si>
    <t>M</t>
  </si>
  <si>
    <t>N</t>
  </si>
  <si>
    <t xml:space="preserve">N = </t>
  </si>
  <si>
    <t>O</t>
  </si>
  <si>
    <t>P</t>
  </si>
  <si>
    <t>SCALE FACTORS</t>
  </si>
  <si>
    <t>Q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</si>
  <si>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</si>
  <si>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</si>
  <si>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</si>
  <si>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</si>
  <si>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</si>
  <si>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</si>
  <si>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</si>
  <si>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</si>
  <si>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</si>
  <si>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</si>
  <si>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</si>
  <si>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</si>
  <si>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</si>
  <si>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</si>
  <si>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</si>
  <si>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</si>
  <si>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</si>
  <si>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</si>
  <si>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</si>
  <si>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</si>
  <si>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</si>
  <si>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</si>
  <si>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</si>
  <si>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</si>
  <si>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</si>
  <si>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</si>
  <si>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</si>
  <si>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Qian 2003MNRAS.342.1260</t>
  </si>
  <si>
    <t>my best</t>
  </si>
  <si>
    <t xml:space="preserve">dP/dt = </t>
  </si>
  <si>
    <t>Bad</t>
  </si>
  <si>
    <t>RHN 2014</t>
  </si>
  <si>
    <t>Minima of AW Vir from the Lichtenknecker Database of the BAV</t>
  </si>
  <si>
    <t>http://www.bav-astro.de/LkDB/index.php</t>
  </si>
  <si>
    <t> AN 256.280 </t>
  </si>
  <si>
    <t> 09.03.1929 22:17 </t>
  </si>
  <si>
    <t> 0.000 </t>
  </si>
  <si>
    <t> A.Jensch </t>
  </si>
  <si>
    <t> 03.05.1929 23:13 </t>
  </si>
  <si>
    <t> -0.007 </t>
  </si>
  <si>
    <t> 22.01.1931 03:38 </t>
  </si>
  <si>
    <t> 0.009 </t>
  </si>
  <si>
    <t> 04.03.1932 23:00 </t>
  </si>
  <si>
    <t> 0.012 </t>
  </si>
  <si>
    <t> 24.03.1933 00:31 </t>
  </si>
  <si>
    <t> -0.012 </t>
  </si>
  <si>
    <t> 17.04.1933 23:19 </t>
  </si>
  <si>
    <t> -0.019 </t>
  </si>
  <si>
    <t> 28.04.1933 23:09 </t>
  </si>
  <si>
    <t> 11.04.1934 23:11 </t>
  </si>
  <si>
    <t> 0.022 </t>
  </si>
  <si>
    <t> 15.04.1934 23:57 </t>
  </si>
  <si>
    <t> -0.017 </t>
  </si>
  <si>
    <t> 15.05.1934 22:14 </t>
  </si>
  <si>
    <t> -0.000 </t>
  </si>
  <si>
    <t> 05.03.1935 00:59 </t>
  </si>
  <si>
    <t> 0.004 </t>
  </si>
  <si>
    <t> 09.03.1935 23:49 </t>
  </si>
  <si>
    <t> 12.03.1935 02:51 </t>
  </si>
  <si>
    <t> 0.002 </t>
  </si>
  <si>
    <t> 13.03.1935 04:10 </t>
  </si>
  <si>
    <t> -0.005 </t>
  </si>
  <si>
    <t> AJ 60.453 </t>
  </si>
  <si>
    <t> 16.02.1953 21:14 </t>
  </si>
  <si>
    <t> B.S.Whitney </t>
  </si>
  <si>
    <t> 08.01.1954 05:11 </t>
  </si>
  <si>
    <t> AJ 66.35 </t>
  </si>
  <si>
    <t> 24.05.1954 05:03 </t>
  </si>
  <si>
    <t> 0.061 </t>
  </si>
  <si>
    <t> R.H.Koch </t>
  </si>
  <si>
    <t> BBS 48 </t>
  </si>
  <si>
    <t> 11.05.1980 23:12 </t>
  </si>
  <si>
    <t> -0.001 </t>
  </si>
  <si>
    <t> R.Diethelm </t>
  </si>
  <si>
    <t>IBVS 2344 </t>
  </si>
  <si>
    <t> 02.02.1982 03:28 </t>
  </si>
  <si>
    <t> 0.001 </t>
  </si>
  <si>
    <t>?</t>
  </si>
  <si>
    <t> M.Hoffmann </t>
  </si>
  <si>
    <t> 22.02.1982 03:28 </t>
  </si>
  <si>
    <t> 0.0000 </t>
  </si>
  <si>
    <t> BBS 67 </t>
  </si>
  <si>
    <t> 03.06.1983 21:23 </t>
  </si>
  <si>
    <t> R.Germann </t>
  </si>
  <si>
    <t> BBS 83 </t>
  </si>
  <si>
    <t> 17.04.1987 22:33 </t>
  </si>
  <si>
    <t> A.Paschke </t>
  </si>
  <si>
    <t> 22.04.1987 21:18 </t>
  </si>
  <si>
    <t> 23.04.1987 22:58 </t>
  </si>
  <si>
    <t> 0.008 </t>
  </si>
  <si>
    <t> BBS 88 </t>
  </si>
  <si>
    <t> 14.02.1988 01:55 </t>
  </si>
  <si>
    <t> 0.013 </t>
  </si>
  <si>
    <t> 14.03.1988 23:39 </t>
  </si>
  <si>
    <t> 0.006 </t>
  </si>
  <si>
    <t> H.Peter </t>
  </si>
  <si>
    <t>IBVS 4144 </t>
  </si>
  <si>
    <t> 06.04.1988 06:49 </t>
  </si>
  <si>
    <t> 0.0026 </t>
  </si>
  <si>
    <t> Lapasset &amp; Gomez </t>
  </si>
  <si>
    <t> 06.04.1988 06:51 </t>
  </si>
  <si>
    <t> 0.0038 </t>
  </si>
  <si>
    <t> 08.04.1988 05:35 </t>
  </si>
  <si>
    <t> 0.0043 </t>
  </si>
  <si>
    <t> 0.0044 </t>
  </si>
  <si>
    <t> 0.0045 </t>
  </si>
  <si>
    <t> 17.04.1988 06:13 </t>
  </si>
  <si>
    <t> 0.0037 </t>
  </si>
  <si>
    <t> 0.0041 </t>
  </si>
  <si>
    <t> 18.04.1988 03:28 </t>
  </si>
  <si>
    <t> 18.04.1988 07:44 </t>
  </si>
  <si>
    <t> 0.0048 </t>
  </si>
  <si>
    <t> 19.04.1988 04:57 </t>
  </si>
  <si>
    <t> 0.0042 </t>
  </si>
  <si>
    <t> 19.04.1988 04:58 </t>
  </si>
  <si>
    <t> BBS 89 </t>
  </si>
  <si>
    <t> 18.06.1988 21:57 </t>
  </si>
  <si>
    <t> 30.03.1989 04:14 </t>
  </si>
  <si>
    <t> 30.03.1989 04:15 </t>
  </si>
  <si>
    <t> 0.0046 </t>
  </si>
  <si>
    <t> BBS 92 </t>
  </si>
  <si>
    <t> 24.05.1989 22:19 </t>
  </si>
  <si>
    <t> 0.00 </t>
  </si>
  <si>
    <t> BBS 95 </t>
  </si>
  <si>
    <t> 20.04.1990 22:14 </t>
  </si>
  <si>
    <t> 28.04.1990 21:14 </t>
  </si>
  <si>
    <t> 02.05.1990 23:06 </t>
  </si>
  <si>
    <t> 27.05.1990 21:57 </t>
  </si>
  <si>
    <t> 27.05.1990 22:12 </t>
  </si>
  <si>
    <t> 0.018 </t>
  </si>
  <si>
    <t> BBS 97 </t>
  </si>
  <si>
    <t> 09.04.1991 21:54 </t>
  </si>
  <si>
    <t> 11.04.1991 20:39 </t>
  </si>
  <si>
    <t> 0.003 </t>
  </si>
  <si>
    <t> BBS 98 </t>
  </si>
  <si>
    <t> 28.05.1991 22:37 </t>
  </si>
  <si>
    <t> BBS 101 </t>
  </si>
  <si>
    <t> 26.04.1992 22:48 </t>
  </si>
  <si>
    <t> 0.014 </t>
  </si>
  <si>
    <t> 10.05.1992 22:26 </t>
  </si>
  <si>
    <t> 0.016 </t>
  </si>
  <si>
    <t> 19.05.1992 22:50 </t>
  </si>
  <si>
    <t> 27.05.1992 21:54 </t>
  </si>
  <si>
    <t> BBS 104 </t>
  </si>
  <si>
    <t> 12.04.1993 22:19 </t>
  </si>
  <si>
    <t> 20.04.1993 21:28 </t>
  </si>
  <si>
    <t>BAVM 62 </t>
  </si>
  <si>
    <t> 23.04.1993 21:44 </t>
  </si>
  <si>
    <t> R.Baule </t>
  </si>
  <si>
    <t> 29.04.1993 22:07 </t>
  </si>
  <si>
    <t> 08.05.1993 22:46 </t>
  </si>
  <si>
    <t> BBS 109 </t>
  </si>
  <si>
    <t> 09.06.1995 22:22 </t>
  </si>
  <si>
    <t> 0.011 </t>
  </si>
  <si>
    <t> BBS 112 </t>
  </si>
  <si>
    <t> 06.04.1996 21:31 </t>
  </si>
  <si>
    <t> 14.04.1996 20:39 </t>
  </si>
  <si>
    <t> 18.04.1996 22:22 </t>
  </si>
  <si>
    <t> 05.05.1996 22:16 </t>
  </si>
  <si>
    <t> 0.020 </t>
  </si>
  <si>
    <t> 14.06.1996 22:07 </t>
  </si>
  <si>
    <t> BBS 115 </t>
  </si>
  <si>
    <t> 07.04.1997 22:12 </t>
  </si>
  <si>
    <t>BAVM 111 </t>
  </si>
  <si>
    <t> 30.04.1997 22:23 </t>
  </si>
  <si>
    <t> 0.0095 </t>
  </si>
  <si>
    <t>o</t>
  </si>
  <si>
    <t> W.Kleikamp </t>
  </si>
  <si>
    <t> 28.05.1997 21:46 </t>
  </si>
  <si>
    <t> 16.06.1997 03:08 </t>
  </si>
  <si>
    <t> 0.0112 </t>
  </si>
  <si>
    <t> B.Krobusek </t>
  </si>
  <si>
    <t> BBS 117 </t>
  </si>
  <si>
    <t> 27.03.1998 22:14 </t>
  </si>
  <si>
    <t> 0.017 </t>
  </si>
  <si>
    <t>BAVM 118 </t>
  </si>
  <si>
    <t> 31.03.1998 23:49 </t>
  </si>
  <si>
    <t> 0.0114 </t>
  </si>
  <si>
    <t>BAVM 128 </t>
  </si>
  <si>
    <t> 30.03.1999 00:27 </t>
  </si>
  <si>
    <t> 0.0136 </t>
  </si>
  <si>
    <t>-I</t>
  </si>
  <si>
    <t> 19.04.1999 21:30 </t>
  </si>
  <si>
    <t> 0.0053 </t>
  </si>
  <si>
    <t> K.&amp; M.Rätz </t>
  </si>
  <si>
    <t>IBVS 5263 </t>
  </si>
  <si>
    <t> 19.04.1999 21:37 </t>
  </si>
  <si>
    <t> 0.0102 </t>
  </si>
  <si>
    <t> M.Zejda </t>
  </si>
  <si>
    <t> BBS 120 </t>
  </si>
  <si>
    <t> 09.05.1999 21:42 </t>
  </si>
  <si>
    <t> 0.0127 </t>
  </si>
  <si>
    <t>BAVM 152 </t>
  </si>
  <si>
    <t> 20.05.2000 21:54 </t>
  </si>
  <si>
    <t> 0.0145 </t>
  </si>
  <si>
    <t> 12.05.2001 22:00 </t>
  </si>
  <si>
    <t> 0.0122 </t>
  </si>
  <si>
    <t>BAVM 158 </t>
  </si>
  <si>
    <t> 02.04.2002 21:16 </t>
  </si>
  <si>
    <t> 0.0130 </t>
  </si>
  <si>
    <t>V;-I</t>
  </si>
  <si>
    <t>BAVM 172 </t>
  </si>
  <si>
    <t> 08.04.2003 21:00 </t>
  </si>
  <si>
    <t> 0.0129 </t>
  </si>
  <si>
    <t>IBVS 5707 </t>
  </si>
  <si>
    <t> 20.02.2006 22:54 </t>
  </si>
  <si>
    <t> 0.0218 </t>
  </si>
  <si>
    <t> S.Dogru et al. </t>
  </si>
  <si>
    <t>BAVM 186 </t>
  </si>
  <si>
    <t> 23.03.2006 22:11 </t>
  </si>
  <si>
    <t> 0.0173 </t>
  </si>
  <si>
    <t>BAVM 178 </t>
  </si>
  <si>
    <t> 07.05.2006 21:10 </t>
  </si>
  <si>
    <t> 0.0176 </t>
  </si>
  <si>
    <t> F.Walter </t>
  </si>
  <si>
    <t> 20.04.2007 20:41 </t>
  </si>
  <si>
    <t> 0.01836 </t>
  </si>
  <si>
    <t> R.Ehrenberger </t>
  </si>
  <si>
    <t>BAVM 201 </t>
  </si>
  <si>
    <t> 26.04.2007 21:07 </t>
  </si>
  <si>
    <t> 0.0182 </t>
  </si>
  <si>
    <t> M.&amp; C.Rätz </t>
  </si>
  <si>
    <t>JAAVSO 36(2);186 </t>
  </si>
  <si>
    <t> 05.04.2008 07:42 </t>
  </si>
  <si>
    <t> 0.0205 </t>
  </si>
  <si>
    <t> G.Samolyk </t>
  </si>
  <si>
    <t> 10.05.2008 04:35 </t>
  </si>
  <si>
    <t> 0.0217 </t>
  </si>
  <si>
    <t> 11.05.2008 06:04 </t>
  </si>
  <si>
    <t> 0.0216 </t>
  </si>
  <si>
    <t> J.Bialozynski </t>
  </si>
  <si>
    <t>JAAVSO 37(1);44 </t>
  </si>
  <si>
    <t> 29.12.2008 11:25 </t>
  </si>
  <si>
    <t> 0.0227 </t>
  </si>
  <si>
    <t>ns</t>
  </si>
  <si>
    <t>IBVS 5894 </t>
  </si>
  <si>
    <t> 26.02.2009 10:00 </t>
  </si>
  <si>
    <t> 0.023 </t>
  </si>
  <si>
    <t> JAAVSO 38;85 </t>
  </si>
  <si>
    <t> 17.04.2009 03:40 </t>
  </si>
  <si>
    <t> 0.0226 </t>
  </si>
  <si>
    <t> R.Poklar </t>
  </si>
  <si>
    <t>BAVM 214 </t>
  </si>
  <si>
    <t> 20.04.2009 20:51 </t>
  </si>
  <si>
    <t>-U;-I</t>
  </si>
  <si>
    <t> M.Rätz &amp; K.Rätz </t>
  </si>
  <si>
    <t> 26.05.2009 02:14 </t>
  </si>
  <si>
    <t> 0.0231 </t>
  </si>
  <si>
    <t> K.Menzies </t>
  </si>
  <si>
    <t> 07.06.2009 03:06 </t>
  </si>
  <si>
    <t> 0.0233 </t>
  </si>
  <si>
    <t> 15.06.2009 19:07 </t>
  </si>
  <si>
    <t> 0.0175 </t>
  </si>
  <si>
    <t> Y.Ogmen </t>
  </si>
  <si>
    <t> JAAVSO 38;120 </t>
  </si>
  <si>
    <t> 12.02.2010 09:43 </t>
  </si>
  <si>
    <t> 0.0232 </t>
  </si>
  <si>
    <t> 19.02.2010 07:22 </t>
  </si>
  <si>
    <t> JAAVSO 39;94 </t>
  </si>
  <si>
    <t> 10.04.2010 05:18 </t>
  </si>
  <si>
    <t> 18.04.2010 04:28 </t>
  </si>
  <si>
    <t> 0.0229 </t>
  </si>
  <si>
    <t>IBVS 5992 </t>
  </si>
  <si>
    <t> 10.03.2011 09:29 </t>
  </si>
  <si>
    <t> 0.0239 </t>
  </si>
  <si>
    <t>BAVM 220 </t>
  </si>
  <si>
    <t> 30.03.2011 01:02 </t>
  </si>
  <si>
    <t> 0.0249 </t>
  </si>
  <si>
    <t> F.Agerer </t>
  </si>
  <si>
    <t> 07.05.2011 06:40 </t>
  </si>
  <si>
    <t> 0.0278 </t>
  </si>
  <si>
    <t>OEJV 0160 </t>
  </si>
  <si>
    <t> 18.05.2011 22:59 </t>
  </si>
  <si>
    <t> 0.02617 </t>
  </si>
  <si>
    <t> L.Šmelcer </t>
  </si>
  <si>
    <t>IBVS 6029 </t>
  </si>
  <si>
    <t> 04.03.2012 09:56 </t>
  </si>
  <si>
    <t> 0.0276 </t>
  </si>
  <si>
    <t> 21.03.2012 05:26 </t>
  </si>
  <si>
    <t> 0.0252 </t>
  </si>
  <si>
    <t> 25.05.2012 04:25 </t>
  </si>
  <si>
    <t> 0.0244 </t>
  </si>
  <si>
    <t> JAAVSO 41;328 </t>
  </si>
  <si>
    <t> 16.04.2013 05:13 </t>
  </si>
  <si>
    <t> 0.0264 </t>
  </si>
  <si>
    <t> 08.06.2013 03:23 </t>
  </si>
  <si>
    <t> 0.0279 </t>
  </si>
  <si>
    <t> 10.05.1996 12:20 </t>
  </si>
  <si>
    <t> K.Nagai </t>
  </si>
  <si>
    <t> 29.04.1997 03:48 </t>
  </si>
  <si>
    <t> S.Cook </t>
  </si>
  <si>
    <t> 09.05.2001 04:48 </t>
  </si>
  <si>
    <t> 0.0128 </t>
  </si>
  <si>
    <t> 18.02.2002 08:16 </t>
  </si>
  <si>
    <t> S.Dvorak </t>
  </si>
  <si>
    <t> 23.04.2002 01:32 </t>
  </si>
  <si>
    <t> 08.12.2002 10:54 </t>
  </si>
  <si>
    <t> 0.0132 </t>
  </si>
  <si>
    <t> 10.04.2003 07:01 </t>
  </si>
  <si>
    <t> 0.0143 </t>
  </si>
  <si>
    <t> 21.04.2003 06:22 </t>
  </si>
  <si>
    <t> 0.0134 </t>
  </si>
  <si>
    <t> 24.05.2003 04:28 </t>
  </si>
  <si>
    <t> C.Hesseltine </t>
  </si>
  <si>
    <t> 21.06.2003 03:40 </t>
  </si>
  <si>
    <t> 0.0133 </t>
  </si>
  <si>
    <t> 15.02.2004 06:42 </t>
  </si>
  <si>
    <t> 0.0148 </t>
  </si>
  <si>
    <t> 24.04.2004 03:10 </t>
  </si>
  <si>
    <t> 0.0152 </t>
  </si>
  <si>
    <t> 29.05.2004 04:16 </t>
  </si>
  <si>
    <t> 0.0154 </t>
  </si>
  <si>
    <t> 19.03.2005 04:10 </t>
  </si>
  <si>
    <t> 0.0169 </t>
  </si>
  <si>
    <t> 01.06.2005 03:50 </t>
  </si>
  <si>
    <t> 15.04.2006 05:25 </t>
  </si>
  <si>
    <t> 0.0171 </t>
  </si>
  <si>
    <t> 15.02.2007 18:56 </t>
  </si>
  <si>
    <t> 0.0188 </t>
  </si>
  <si>
    <t> K.Nakajima </t>
  </si>
  <si>
    <t> 16.03.2007 06:53 </t>
  </si>
  <si>
    <t> 0.0200 </t>
  </si>
  <si>
    <t> 30.03.2007 06:25 </t>
  </si>
  <si>
    <t> 0.0180 </t>
  </si>
  <si>
    <t> 15.04.2007 04:44 </t>
  </si>
  <si>
    <t> 22.04.2007 06:40 </t>
  </si>
  <si>
    <t> 20.04.2008 13:05 </t>
  </si>
  <si>
    <t>Rc</t>
  </si>
  <si>
    <t> 12.04.2009 21:42 </t>
  </si>
  <si>
    <t> 0.0221 </t>
  </si>
  <si>
    <t> 12.04.2009 21:43 </t>
  </si>
  <si>
    <t> 0.0223 </t>
  </si>
  <si>
    <t> 09.03.2010 00:10 </t>
  </si>
  <si>
    <t> 09.03.2010 00:11 </t>
  </si>
  <si>
    <t> 18.02.2012 17:18 </t>
  </si>
  <si>
    <t> 0.0259 </t>
  </si>
  <si>
    <t> K.Shiokawa </t>
  </si>
  <si>
    <t> 21.04.2012 04:49 </t>
  </si>
  <si>
    <t> 0.0250 </t>
  </si>
  <si>
    <t> 05.05.2012 12:57 </t>
  </si>
  <si>
    <t> 0.0271 </t>
  </si>
  <si>
    <t> 02.04.2001 00:44 </t>
  </si>
  <si>
    <t> 27.01.2002 18:01 </t>
  </si>
  <si>
    <t> 0.0125 </t>
  </si>
  <si>
    <t> Nakajima </t>
  </si>
  <si>
    <t> 18.02.2002 16:46 </t>
  </si>
  <si>
    <t> Kiyota </t>
  </si>
  <si>
    <t> 11.03.2002 01:17 </t>
  </si>
  <si>
    <t> 0.0131 </t>
  </si>
  <si>
    <t> E.Blättler </t>
  </si>
  <si>
    <t> 28.04.2002 13:14 </t>
  </si>
  <si>
    <t> Nagai </t>
  </si>
  <si>
    <t> 29.01.2003 20:18 </t>
  </si>
  <si>
    <t> 05.04.2003 08:03 </t>
  </si>
  <si>
    <t> R.Nelson </t>
  </si>
  <si>
    <t> 04.05.2003 12:59 </t>
  </si>
  <si>
    <t> 0.0139 </t>
  </si>
  <si>
    <t> Maehara </t>
  </si>
  <si>
    <t> 20.12.2003 19:35 </t>
  </si>
  <si>
    <t> 14.04.2004 22:16 </t>
  </si>
  <si>
    <t> 0.0147 </t>
  </si>
  <si>
    <t> M.Zrobil et al. </t>
  </si>
  <si>
    <t> 15.04.2004 23:44 </t>
  </si>
  <si>
    <t> 0.0141 </t>
  </si>
  <si>
    <t> 21.04.2004 19:53 </t>
  </si>
  <si>
    <t> 22.04.2004 21:26 </t>
  </si>
  <si>
    <t> 0.0153 </t>
  </si>
  <si>
    <t> 31.03.2005 17:46 </t>
  </si>
  <si>
    <t> 0.0165 </t>
  </si>
  <si>
    <t> 19.03.2006 16:14 </t>
  </si>
  <si>
    <t> K.Nagai et al. </t>
  </si>
  <si>
    <t> 20.03.2006 17:43 </t>
  </si>
  <si>
    <t> 14.04.1978 04:22 </t>
  </si>
  <si>
    <t> 0.007 </t>
  </si>
  <si>
    <t> 02.02.1980 07:52 </t>
  </si>
  <si>
    <t> G.Hanson </t>
  </si>
  <si>
    <t> 18.04.1983 08:12 </t>
  </si>
  <si>
    <t> 23.05.1995 22:34 </t>
  </si>
  <si>
    <t> 0.0116 </t>
  </si>
  <si>
    <t> P.Sobotka </t>
  </si>
  <si>
    <t> 03.06.2000 21:41 </t>
  </si>
  <si>
    <t> O.Pejcha </t>
  </si>
  <si>
    <t>Jensch</t>
  </si>
  <si>
    <t>,,D,Lich,AN</t>
  </si>
  <si>
    <t>256.280,</t>
  </si>
  <si>
    <t>Whitney</t>
  </si>
  <si>
    <t>,,D,Lich,AJ</t>
  </si>
  <si>
    <t>60.453,</t>
  </si>
  <si>
    <t>Koch</t>
  </si>
  <si>
    <t>66.35,</t>
  </si>
  <si>
    <t>Diethelm</t>
  </si>
  <si>
    <t>Roger</t>
  </si>
  <si>
    <t>B,0048,B,0048,,</t>
  </si>
  <si>
    <t>Hoffmann</t>
  </si>
  <si>
    <t>I,4144,0,GCVS,,</t>
  </si>
  <si>
    <t>I,2344,,,,</t>
  </si>
  <si>
    <t>Germann</t>
  </si>
  <si>
    <t>B,0067,B,0067,,</t>
  </si>
  <si>
    <t>Anton</t>
  </si>
  <si>
    <t>B,0083,B,0083,,</t>
  </si>
  <si>
    <t>B,0088,B,0088,,</t>
  </si>
  <si>
    <t>Peter</t>
  </si>
  <si>
    <t>Lapasset</t>
  </si>
  <si>
    <t>I,4144,I,4144,,</t>
  </si>
  <si>
    <t>B,0089,B,0089,,</t>
  </si>
  <si>
    <t>B,0092,B,0092,,</t>
  </si>
  <si>
    <t>B,0095,B,0095,,</t>
  </si>
  <si>
    <t>B,0097,B,0097,,</t>
  </si>
  <si>
    <t>B,0098,B,0098,,</t>
  </si>
  <si>
    <t>B,0101,B,0101,,</t>
  </si>
  <si>
    <t>B,0104,B,0104,,</t>
  </si>
  <si>
    <t>Baule</t>
  </si>
  <si>
    <t>D,0062,D,0062,,</t>
  </si>
  <si>
    <t>Sobotka</t>
  </si>
  <si>
    <t>C,0032,,,,SB</t>
  </si>
  <si>
    <t>B,0109,B,0109,,</t>
  </si>
  <si>
    <t>B,0112,B,0112,,</t>
  </si>
  <si>
    <t>Nagai</t>
  </si>
  <si>
    <t>Kazuo</t>
  </si>
  <si>
    <t>,,D,Lich,VSB</t>
  </si>
  <si>
    <t>23.1,</t>
  </si>
  <si>
    <t>J,0047,,,,</t>
  </si>
  <si>
    <t>B,0115,B,0115,,</t>
  </si>
  <si>
    <t>Kleikamp</t>
  </si>
  <si>
    <t>Wilhelm</t>
  </si>
  <si>
    <t>D,0111,I,4606,,ST-6</t>
  </si>
  <si>
    <t>Krobusek</t>
  </si>
  <si>
    <t>Bruce</t>
  </si>
  <si>
    <t>B,0117,B,0117,,</t>
  </si>
  <si>
    <t>D,0118,I,4712,,</t>
  </si>
  <si>
    <t>D,0128,I,4912,,</t>
  </si>
  <si>
    <t>Manfred</t>
  </si>
  <si>
    <t>Zejda</t>
  </si>
  <si>
    <t>M.</t>
  </si>
  <si>
    <t>C,0032,I,5263,,RL400</t>
  </si>
  <si>
    <t>B,0120,B,0120,,</t>
  </si>
  <si>
    <t>D,0152,I,5296,,ST-6</t>
  </si>
  <si>
    <t>Pejcha</t>
  </si>
  <si>
    <t>C,0034,E,0074,,RL250</t>
  </si>
  <si>
    <t>B,0125,B,0125,,</t>
  </si>
  <si>
    <t>Nakajima</t>
  </si>
  <si>
    <t>Kazuhir</t>
  </si>
  <si>
    <t>W,0514,J,0040,,</t>
  </si>
  <si>
    <t>Kiyota</t>
  </si>
  <si>
    <t>Seichiiro</t>
  </si>
  <si>
    <t>W,0543,J,0040,,</t>
  </si>
  <si>
    <t>Blaettler</t>
  </si>
  <si>
    <t>Ernst</t>
  </si>
  <si>
    <t>B,0127,B,0127,,</t>
  </si>
  <si>
    <t>D,0158,I,5484,,</t>
  </si>
  <si>
    <t>Kazuhiro</t>
  </si>
  <si>
    <t>W,0606,J,0040,,</t>
  </si>
  <si>
    <t>W,0866,J,0042,,</t>
  </si>
  <si>
    <t>Robert</t>
  </si>
  <si>
    <t>I,5493,,,,</t>
  </si>
  <si>
    <t>D,0172,I,5643,,</t>
  </si>
  <si>
    <t>Maehara</t>
  </si>
  <si>
    <t>Hiroyuki</t>
  </si>
  <si>
    <t>W,0979,J,0042,,</t>
  </si>
  <si>
    <t>W,1159,J,0042,,</t>
  </si>
  <si>
    <t>I,5574,,,,</t>
  </si>
  <si>
    <t>Dvorak</t>
  </si>
  <si>
    <t>A,0012,,,,</t>
  </si>
  <si>
    <t>Hiroyuk</t>
  </si>
  <si>
    <t>J,0044,,,,20L+ST-7E</t>
  </si>
  <si>
    <t>Cook</t>
  </si>
  <si>
    <t>Dogru</t>
  </si>
  <si>
    <t>I,5707,,,,</t>
  </si>
  <si>
    <t>J,0045,,,,20L+ST-7E</t>
  </si>
  <si>
    <t>J,0045,,,,25SC+CV-04</t>
  </si>
  <si>
    <t>Samolyk</t>
  </si>
  <si>
    <t>Walter</t>
  </si>
  <si>
    <t>Frank</t>
  </si>
  <si>
    <t>D,0178,I,5731,,</t>
  </si>
  <si>
    <t>J,0046,,,,20SC+CV-04</t>
  </si>
  <si>
    <t>Bialozynski</t>
  </si>
  <si>
    <t>Poklar</t>
  </si>
  <si>
    <t>D,0201,I,5874,,ST-6</t>
  </si>
  <si>
    <t>A,0086,,,,</t>
  </si>
  <si>
    <t>J,0048,,,,20SC+SV04-LE</t>
  </si>
  <si>
    <t>I,5894,,,,</t>
  </si>
  <si>
    <t>Ladislav</t>
  </si>
  <si>
    <t>C,0036,E,0107,,280/1765</t>
  </si>
  <si>
    <t>ST7</t>
  </si>
  <si>
    <t>A,0109,,,,</t>
  </si>
  <si>
    <t>D,0214,I,5959,,ST-6</t>
  </si>
  <si>
    <t>Menzies</t>
  </si>
  <si>
    <t>Ogmen</t>
  </si>
  <si>
    <t>C,0037,E,0137,,280mm+ST7</t>
  </si>
  <si>
    <t>A,0130,,,,</t>
  </si>
  <si>
    <t>I,5992,,,,</t>
  </si>
  <si>
    <t>Agerer</t>
  </si>
  <si>
    <t>Franz</t>
  </si>
  <si>
    <t>D,0220,I,6010,,Sigma</t>
  </si>
  <si>
    <t>Shiokawa</t>
  </si>
  <si>
    <t>Kazuhik</t>
  </si>
  <si>
    <t>J,0055,,,,35SC+ST-9E</t>
  </si>
  <si>
    <t>I,6029,,,,Astrokolchoz</t>
  </si>
  <si>
    <t>J,0055,,,,20SC+SV-04LE</t>
  </si>
  <si>
    <t>A,0042,,,JAAVSO</t>
  </si>
  <si>
    <t>42,</t>
  </si>
  <si>
    <t>0,home,,,,Rotse</t>
  </si>
  <si>
    <t>D,0186,I,5802,,ST-6</t>
  </si>
  <si>
    <t>C,0034,E,0074,,RL96/400</t>
  </si>
  <si>
    <t>+</t>
  </si>
  <si>
    <t>L.</t>
  </si>
  <si>
    <t>C,0038,E,0160,,35cm+ST7</t>
  </si>
  <si>
    <t>JAVSO 49, 256</t>
  </si>
  <si>
    <t>JAAVSO, 50, 255</t>
  </si>
  <si>
    <t>BAAVSSC, 196, 54</t>
  </si>
  <si>
    <t>VSB, 108</t>
  </si>
  <si>
    <t>JAAVSO, 51, 250</t>
  </si>
  <si>
    <t>S4</t>
  </si>
  <si>
    <t>Nelson pers com</t>
  </si>
  <si>
    <t>JBAV 200 53</t>
  </si>
  <si>
    <t xml:space="preserve">Mag </t>
  </si>
  <si>
    <t>VSX</t>
  </si>
  <si>
    <t>Next ToM-P</t>
  </si>
  <si>
    <t>Next ToM-S</t>
  </si>
  <si>
    <t>JAAVSO, 52, 243</t>
  </si>
  <si>
    <t>11.00-11.81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</si>
</sst>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$#,##0_);&quot;($&quot;#,##0\)"/>
    <numFmt numFmtId="165" formatCode="0E+00"/>
    <numFmt numFmtId="166" formatCode="m/d/yyyy"/>
    <numFmt numFmtId="167" formatCode="0.E+00"/>
    <numFmt numFmtId="168" formatCode="0.0%"/>
    <numFmt numFmtId="169" formatCode="d/mm/yyyy;@"/>
    <numFmt numFmtId="170" formatCode="0.00000"/>
  </numFmts>
  <fonts count="27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i/>
      <sz val="10"/>
      <color indexed="2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2" fillId="0" borderId="0" applyFill="0" applyBorder="0" applyProtection="0">
      <alignment vertical="top"/>
    </xf>
    <xf numFmtId="164" fontId="22" fillId="0" borderId="0" applyFill="0" applyBorder="0" applyProtection="0">
      <alignment vertical="top"/>
    </xf>
    <xf numFmtId="0" fontId="22" fillId="0" borderId="0" applyFill="0" applyBorder="0" applyProtection="0">
      <alignment vertical="top"/>
    </xf>
    <xf numFmtId="2" fontId="22" fillId="0" borderId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1" fillId="0" borderId="0"/>
    <xf numFmtId="0" fontId="22" fillId="0" borderId="0"/>
    <xf numFmtId="0" fontId="22" fillId="0" borderId="0"/>
  </cellStyleXfs>
  <cellXfs count="147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8" fillId="0" borderId="0" xfId="0" applyFont="1">
      <alignment vertical="top"/>
    </xf>
    <xf numFmtId="0" fontId="0" fillId="0" borderId="0" xfId="0" applyAlignment="1">
      <alignment horizontal="left"/>
    </xf>
    <xf numFmtId="0" fontId="0" fillId="0" borderId="5" xfId="0" applyBorder="1" applyAlignment="1"/>
    <xf numFmtId="165" fontId="0" fillId="0" borderId="0" xfId="0" applyNumberFormat="1" applyAlignment="1"/>
    <xf numFmtId="0" fontId="0" fillId="0" borderId="6" xfId="0" applyBorder="1" applyAlignment="1"/>
    <xf numFmtId="0" fontId="0" fillId="0" borderId="0" xfId="0" applyAlignment="1">
      <alignment horizontal="center"/>
    </xf>
    <xf numFmtId="0" fontId="0" fillId="0" borderId="7" xfId="0" applyBorder="1" applyAlignment="1"/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>
      <alignment vertical="top"/>
    </xf>
    <xf numFmtId="0" fontId="4" fillId="0" borderId="0" xfId="0" applyFont="1" applyAlignment="1">
      <alignment horizontal="center" wrapText="1"/>
    </xf>
    <xf numFmtId="0" fontId="13" fillId="0" borderId="0" xfId="8" applyFont="1" applyAlignment="1">
      <alignment horizontal="left"/>
    </xf>
    <xf numFmtId="0" fontId="13" fillId="0" borderId="0" xfId="8" applyFont="1" applyAlignment="1">
      <alignment horizontal="center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4" fillId="0" borderId="0" xfId="6" applyFont="1" applyAlignment="1">
      <alignment wrapText="1"/>
    </xf>
    <xf numFmtId="0" fontId="4" fillId="0" borderId="0" xfId="6" applyFont="1" applyAlignment="1">
      <alignment horizontal="center" wrapText="1"/>
    </xf>
    <xf numFmtId="0" fontId="4" fillId="0" borderId="0" xfId="6" applyFont="1" applyAlignment="1">
      <alignment horizontal="left" wrapText="1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0" borderId="0" xfId="8" applyFont="1" applyAlignment="1">
      <alignment horizontal="center" wrapText="1"/>
    </xf>
    <xf numFmtId="0" fontId="13" fillId="0" borderId="0" xfId="8" applyFont="1" applyAlignment="1">
      <alignment horizontal="left"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6" fillId="0" borderId="0" xfId="0" applyFont="1">
      <alignment vertical="top"/>
    </xf>
    <xf numFmtId="0" fontId="18" fillId="0" borderId="0" xfId="0" applyFont="1">
      <alignment vertical="top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3" xfId="0" applyFont="1" applyBorder="1">
      <alignment vertical="top"/>
    </xf>
    <xf numFmtId="0" fontId="19" fillId="0" borderId="14" xfId="0" applyFont="1" applyBorder="1">
      <alignment vertical="top"/>
    </xf>
    <xf numFmtId="0" fontId="8" fillId="0" borderId="15" xfId="0" applyFont="1" applyBorder="1">
      <alignment vertical="top"/>
    </xf>
    <xf numFmtId="167" fontId="8" fillId="0" borderId="15" xfId="0" applyNumberFormat="1" applyFont="1" applyBorder="1" applyAlignment="1">
      <alignment horizontal="center"/>
    </xf>
    <xf numFmtId="168" fontId="3" fillId="0" borderId="0" xfId="0" applyNumberFormat="1" applyFont="1">
      <alignment vertical="top"/>
    </xf>
    <xf numFmtId="166" fontId="0" fillId="0" borderId="0" xfId="0" applyNumberFormat="1">
      <alignment vertical="top"/>
    </xf>
    <xf numFmtId="0" fontId="3" fillId="0" borderId="16" xfId="0" applyFont="1" applyBorder="1">
      <alignment vertical="top"/>
    </xf>
    <xf numFmtId="0" fontId="19" fillId="0" borderId="17" xfId="0" applyFont="1" applyBorder="1">
      <alignment vertical="top"/>
    </xf>
    <xf numFmtId="0" fontId="8" fillId="0" borderId="18" xfId="0" applyFont="1" applyBorder="1">
      <alignment vertical="top"/>
    </xf>
    <xf numFmtId="167" fontId="8" fillId="0" borderId="18" xfId="0" applyNumberFormat="1" applyFont="1" applyBorder="1" applyAlignment="1">
      <alignment horizontal="center"/>
    </xf>
    <xf numFmtId="0" fontId="3" fillId="0" borderId="19" xfId="0" applyFont="1" applyBorder="1">
      <alignment vertical="top"/>
    </xf>
    <xf numFmtId="0" fontId="19" fillId="0" borderId="20" xfId="0" applyFont="1" applyBorder="1">
      <alignment vertical="top"/>
    </xf>
    <xf numFmtId="0" fontId="8" fillId="0" borderId="21" xfId="0" applyFont="1" applyBorder="1">
      <alignment vertical="top"/>
    </xf>
    <xf numFmtId="167" fontId="8" fillId="0" borderId="21" xfId="0" applyNumberFormat="1" applyFont="1" applyBorder="1" applyAlignment="1">
      <alignment horizontal="center"/>
    </xf>
    <xf numFmtId="0" fontId="18" fillId="0" borderId="2" xfId="0" applyFont="1" applyBorder="1">
      <alignment vertical="top"/>
    </xf>
    <xf numFmtId="0" fontId="0" fillId="0" borderId="2" xfId="0" applyBorder="1">
      <alignment vertical="top"/>
    </xf>
    <xf numFmtId="0" fontId="19" fillId="0" borderId="0" xfId="0" applyFont="1">
      <alignment vertical="top"/>
    </xf>
    <xf numFmtId="167" fontId="8" fillId="0" borderId="0" xfId="0" applyNumberFormat="1" applyFont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10" fontId="3" fillId="0" borderId="0" xfId="0" applyNumberFormat="1" applyFont="1">
      <alignment vertical="top"/>
    </xf>
    <xf numFmtId="0" fontId="12" fillId="0" borderId="0" xfId="0" applyFont="1">
      <alignment vertical="top"/>
    </xf>
    <xf numFmtId="168" fontId="12" fillId="0" borderId="0" xfId="0" applyNumberFormat="1" applyFont="1">
      <alignment vertical="top"/>
    </xf>
    <xf numFmtId="10" fontId="12" fillId="0" borderId="0" xfId="0" applyNumberFormat="1" applyFont="1">
      <alignment vertical="top"/>
    </xf>
    <xf numFmtId="0" fontId="13" fillId="0" borderId="0" xfId="0" applyFont="1">
      <alignment vertical="top"/>
    </xf>
    <xf numFmtId="0" fontId="6" fillId="0" borderId="0" xfId="0" applyFont="1" applyAlignment="1">
      <alignment horizontal="center"/>
    </xf>
    <xf numFmtId="0" fontId="20" fillId="0" borderId="0" xfId="0" applyFont="1">
      <alignment vertical="top"/>
    </xf>
    <xf numFmtId="0" fontId="9" fillId="0" borderId="0" xfId="0" applyFont="1">
      <alignment vertical="top"/>
    </xf>
    <xf numFmtId="0" fontId="18" fillId="0" borderId="0" xfId="0" applyFont="1" applyAlignment="1">
      <alignment horizontal="center"/>
    </xf>
    <xf numFmtId="0" fontId="6" fillId="2" borderId="1" xfId="0" applyFont="1" applyFill="1" applyBorder="1">
      <alignment vertical="top"/>
    </xf>
    <xf numFmtId="0" fontId="6" fillId="2" borderId="22" xfId="0" applyFont="1" applyFill="1" applyBorder="1">
      <alignment vertical="top"/>
    </xf>
    <xf numFmtId="0" fontId="8" fillId="0" borderId="22" xfId="0" applyFont="1" applyBorder="1">
      <alignment vertical="top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/>
    <xf numFmtId="0" fontId="15" fillId="0" borderId="0" xfId="0" applyFont="1" applyAlignment="1"/>
    <xf numFmtId="0" fontId="21" fillId="0" borderId="0" xfId="5" applyNumberFormat="1" applyFill="1" applyBorder="1" applyAlignment="1" applyProtection="1">
      <alignment horizontal="left"/>
    </xf>
    <xf numFmtId="0" fontId="4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 indent="1"/>
    </xf>
    <xf numFmtId="0" fontId="0" fillId="0" borderId="1" xfId="0" applyBorder="1" applyAlignment="1"/>
    <xf numFmtId="0" fontId="4" fillId="3" borderId="1" xfId="0" applyFont="1" applyFill="1" applyBorder="1" applyAlignment="1">
      <alignment horizontal="right" vertical="top" wrapText="1"/>
    </xf>
    <xf numFmtId="0" fontId="21" fillId="3" borderId="1" xfId="5" applyNumberFormat="1" applyFill="1" applyBorder="1" applyAlignment="1" applyProtection="1">
      <alignment horizontal="left" vertical="top" wrapText="1"/>
    </xf>
    <xf numFmtId="169" fontId="0" fillId="0" borderId="0" xfId="0" applyNumberFormat="1" applyAlignment="1"/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/>
    <xf numFmtId="169" fontId="22" fillId="0" borderId="0" xfId="0" applyNumberFormat="1" applyFont="1" applyAlignment="1"/>
    <xf numFmtId="22" fontId="8" fillId="0" borderId="0" xfId="0" applyNumberFormat="1" applyFont="1">
      <alignment vertical="top"/>
    </xf>
    <xf numFmtId="0" fontId="23" fillId="0" borderId="0" xfId="0" applyFont="1" applyAlignment="1" applyProtection="1">
      <alignment horizontal="left"/>
      <protection locked="0"/>
    </xf>
    <xf numFmtId="0" fontId="23" fillId="0" borderId="0" xfId="0" applyFont="1" applyAlignment="1" applyProtection="1">
      <alignment horizontal="center"/>
      <protection locked="0"/>
    </xf>
    <xf numFmtId="0" fontId="23" fillId="0" borderId="0" xfId="0" applyFont="1" applyAlignment="1" applyProtection="1">
      <protection locked="0"/>
    </xf>
    <xf numFmtId="0" fontId="23" fillId="0" borderId="0" xfId="0" applyFont="1" applyAlignment="1">
      <alignment horizontal="left" vertical="center" wrapText="1"/>
    </xf>
    <xf numFmtId="170" fontId="23" fillId="0" borderId="0" xfId="0" applyNumberFormat="1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left"/>
    </xf>
    <xf numFmtId="170" fontId="23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4" fillId="0" borderId="0" xfId="7" applyFont="1" applyAlignment="1">
      <alignment horizontal="center"/>
    </xf>
    <xf numFmtId="0" fontId="14" fillId="0" borderId="0" xfId="8" applyFont="1" applyAlignment="1">
      <alignment horizontal="center"/>
    </xf>
    <xf numFmtId="0" fontId="23" fillId="0" borderId="0" xfId="0" applyFont="1" applyAlignment="1">
      <alignment horizontal="center" wrapText="1"/>
    </xf>
    <xf numFmtId="0" fontId="23" fillId="0" borderId="0" xfId="0" applyFont="1" applyAlignment="1" applyProtection="1">
      <alignment horizontal="center" wrapText="1"/>
      <protection locked="0"/>
    </xf>
    <xf numFmtId="0" fontId="7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0" fillId="4" borderId="23" xfId="0" applyFill="1" applyBorder="1" applyAlignment="1">
      <alignment horizontal="right" vertical="center"/>
    </xf>
    <xf numFmtId="0" fontId="0" fillId="4" borderId="24" xfId="0" applyFill="1" applyBorder="1" applyAlignment="1"/>
    <xf numFmtId="0" fontId="24" fillId="0" borderId="25" xfId="0" applyFont="1" applyBorder="1" applyAlignment="1">
      <alignment horizontal="right"/>
    </xf>
    <xf numFmtId="0" fontId="26" fillId="0" borderId="26" xfId="0" applyFont="1" applyBorder="1" applyAlignment="1">
      <alignment horizontal="right" vertical="center"/>
    </xf>
    <xf numFmtId="0" fontId="25" fillId="0" borderId="26" xfId="0" applyFont="1" applyBorder="1" applyAlignment="1">
      <alignment horizontal="right" vertical="center"/>
    </xf>
    <xf numFmtId="0" fontId="24" fillId="0" borderId="27" xfId="0" applyFont="1" applyBorder="1" applyAlignment="1">
      <alignment horizontal="right"/>
    </xf>
    <xf numFmtId="0" fontId="24" fillId="0" borderId="0" xfId="0" applyFont="1" applyAlignment="1">
      <alignment horizontal="right"/>
    </xf>
    <xf numFmtId="22" fontId="25" fillId="0" borderId="26" xfId="0" applyNumberFormat="1" applyFont="1" applyBorder="1" applyAlignment="1">
      <alignment horizontal="right" vertical="center"/>
    </xf>
    <xf numFmtId="22" fontId="25" fillId="0" borderId="28" xfId="0" applyNumberFormat="1" applyFont="1" applyBorder="1" applyAlignment="1">
      <alignment horizontal="right" vertical="center"/>
    </xf>
    <xf numFmtId="170" fontId="23" fillId="0" borderId="0" xfId="0" applyNumberFormat="1" applyFont="1" applyAlignment="1" applyProtection="1">
      <alignment horizontal="left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Vir - O-C Diagr.</a:t>
            </a:r>
          </a:p>
        </c:rich>
      </c:tx>
      <c:layout>
        <c:manualLayout>
          <c:xMode val="edge"/>
          <c:yMode val="edge"/>
          <c:x val="0.36626916524701875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30445370152909"/>
          <c:y val="0.1750855056161458"/>
          <c:w val="0.79518115180657367"/>
          <c:h val="0.6381676203518037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1'!$F$21:$F$236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'Active 1'!$H$21:$H$236</c:f>
              <c:numCache>
                <c:formatCode>General</c:formatCode>
                <c:ptCount val="216"/>
                <c:pt idx="0">
                  <c:v>3.4952500209328718E-4</c:v>
                </c:pt>
                <c:pt idx="1">
                  <c:v>-7.1761999970476609E-3</c:v>
                </c:pt>
                <c:pt idx="2">
                  <c:v>9.2360250018828083E-3</c:v>
                </c:pt>
                <c:pt idx="3">
                  <c:v>1.1749625002266839E-2</c:v>
                </c:pt>
                <c:pt idx="4">
                  <c:v>-1.1941124997974839E-2</c:v>
                </c:pt>
                <c:pt idx="5">
                  <c:v>-1.8726099995546974E-2</c:v>
                </c:pt>
                <c:pt idx="6">
                  <c:v>3.6845000067842193E-4</c:v>
                </c:pt>
                <c:pt idx="7">
                  <c:v>2.2366600001987536E-2</c:v>
                </c:pt>
                <c:pt idx="8">
                  <c:v>-1.6598324997175951E-2</c:v>
                </c:pt>
                <c:pt idx="9">
                  <c:v>-3.4059999961755238E-4</c:v>
                </c:pt>
                <c:pt idx="10">
                  <c:v>4.1848000037134625E-3</c:v>
                </c:pt>
                <c:pt idx="11">
                  <c:v>2.2750000061932951E-4</c:v>
                </c:pt>
                <c:pt idx="12">
                  <c:v>2.2458000021288171E-3</c:v>
                </c:pt>
                <c:pt idx="13">
                  <c:v>-4.7450499987462536E-3</c:v>
                </c:pt>
                <c:pt idx="2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0B-424B-8F09-71FEFACF364D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1'!$F$21:$F$2300</c:f>
              <c:numCache>
                <c:formatCode>General</c:formatCode>
                <c:ptCount val="2280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  <c:pt idx="216">
                  <c:v>40070</c:v>
                </c:pt>
                <c:pt idx="217">
                  <c:v>40070</c:v>
                </c:pt>
                <c:pt idx="218">
                  <c:v>40070</c:v>
                </c:pt>
                <c:pt idx="219">
                  <c:v>40351</c:v>
                </c:pt>
                <c:pt idx="220">
                  <c:v>40499.5</c:v>
                </c:pt>
                <c:pt idx="221">
                  <c:v>40500</c:v>
                </c:pt>
                <c:pt idx="222">
                  <c:v>40545.5</c:v>
                </c:pt>
                <c:pt idx="223">
                  <c:v>41304</c:v>
                </c:pt>
                <c:pt idx="224">
                  <c:v>41368</c:v>
                </c:pt>
                <c:pt idx="225">
                  <c:v>41590</c:v>
                </c:pt>
                <c:pt idx="226">
                  <c:v>42468.5</c:v>
                </c:pt>
                <c:pt idx="227">
                  <c:v>42266.5</c:v>
                </c:pt>
                <c:pt idx="228">
                  <c:v>42585</c:v>
                </c:pt>
                <c:pt idx="229">
                  <c:v>42624</c:v>
                </c:pt>
                <c:pt idx="230">
                  <c:v>43469</c:v>
                </c:pt>
                <c:pt idx="231">
                  <c:v>43607</c:v>
                </c:pt>
                <c:pt idx="232">
                  <c:v>43610.5</c:v>
                </c:pt>
              </c:numCache>
            </c:numRef>
          </c:xVal>
          <c:yVal>
            <c:numRef>
              <c:f>'Active 1'!$I$21:$I$2300</c:f>
              <c:numCache>
                <c:formatCode>General</c:formatCode>
                <c:ptCount val="2280"/>
                <c:pt idx="17">
                  <c:v>6.8518500047503039E-3</c:v>
                </c:pt>
                <c:pt idx="18">
                  <c:v>1.0530950006796047E-2</c:v>
                </c:pt>
                <c:pt idx="19">
                  <c:v>-6.1047499912092462E-4</c:v>
                </c:pt>
                <c:pt idx="22">
                  <c:v>2.6203500019619241E-3</c:v>
                </c:pt>
                <c:pt idx="23">
                  <c:v>1.0214250069111586E-3</c:v>
                </c:pt>
                <c:pt idx="24">
                  <c:v>9.2046500067226589E-3</c:v>
                </c:pt>
                <c:pt idx="25">
                  <c:v>1.2473500028136186E-3</c:v>
                </c:pt>
                <c:pt idx="26">
                  <c:v>8.2565000047907233E-3</c:v>
                </c:pt>
                <c:pt idx="27">
                  <c:v>1.2807825005438644E-2</c:v>
                </c:pt>
                <c:pt idx="28">
                  <c:v>6.0655499983113259E-3</c:v>
                </c:pt>
                <c:pt idx="43">
                  <c:v>1.8921000009868294E-3</c:v>
                </c:pt>
                <c:pt idx="47">
                  <c:v>2.8216250066179782E-3</c:v>
                </c:pt>
                <c:pt idx="48">
                  <c:v>1.2673375007580034E-2</c:v>
                </c:pt>
                <c:pt idx="49">
                  <c:v>5.7420000084675848E-3</c:v>
                </c:pt>
                <c:pt idx="50">
                  <c:v>1.2777075004123617E-2</c:v>
                </c:pt>
                <c:pt idx="51">
                  <c:v>7.9921000069589354E-3</c:v>
                </c:pt>
                <c:pt idx="52">
                  <c:v>1.7992100008996204E-2</c:v>
                </c:pt>
                <c:pt idx="53">
                  <c:v>1.7233750040759332E-3</c:v>
                </c:pt>
                <c:pt idx="54">
                  <c:v>2.7401499974075705E-3</c:v>
                </c:pt>
                <c:pt idx="55">
                  <c:v>3.1458000012207776E-3</c:v>
                </c:pt>
                <c:pt idx="56">
                  <c:v>1.4023474999703467E-2</c:v>
                </c:pt>
                <c:pt idx="57">
                  <c:v>1.614395000069635E-2</c:v>
                </c:pt>
                <c:pt idx="58">
                  <c:v>6.2217250015237369E-3</c:v>
                </c:pt>
                <c:pt idx="59">
                  <c:v>2.2903500066604465E-3</c:v>
                </c:pt>
                <c:pt idx="60">
                  <c:v>6.0475500067695975E-3</c:v>
                </c:pt>
                <c:pt idx="61">
                  <c:v>6.1161749981692992E-3</c:v>
                </c:pt>
                <c:pt idx="62">
                  <c:v>8.1421000068075955E-3</c:v>
                </c:pt>
                <c:pt idx="63">
                  <c:v>6.1939500010339543E-3</c:v>
                </c:pt>
                <c:pt idx="64">
                  <c:v>6.2717250038986094E-3</c:v>
                </c:pt>
                <c:pt idx="65">
                  <c:v>1.1590450005314779E-2</c:v>
                </c:pt>
                <c:pt idx="66">
                  <c:v>1.0836850007763132E-2</c:v>
                </c:pt>
                <c:pt idx="67">
                  <c:v>1.6438500002550427E-2</c:v>
                </c:pt>
                <c:pt idx="68">
                  <c:v>1.5507124997384381E-2</c:v>
                </c:pt>
                <c:pt idx="69">
                  <c:v>1.5542200002528261E-2</c:v>
                </c:pt>
                <c:pt idx="70">
                  <c:v>1.9688600004883483E-2</c:v>
                </c:pt>
                <c:pt idx="72">
                  <c:v>1.203325000096811E-2</c:v>
                </c:pt>
                <c:pt idx="73">
                  <c:v>1.1592200004088227E-2</c:v>
                </c:pt>
                <c:pt idx="77">
                  <c:v>1.8031400002655573E-2</c:v>
                </c:pt>
                <c:pt idx="79">
                  <c:v>1.6642200003843755E-2</c:v>
                </c:pt>
                <c:pt idx="87">
                  <c:v>2.2526050008309539E-2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0B-424B-8F09-71FEFACF364D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'Active 1'!$J$21:$J$236</c:f>
              <c:numCache>
                <c:formatCode>General</c:formatCode>
                <c:ptCount val="216"/>
                <c:pt idx="14">
                  <c:v>-7.3047999976552092E-3</c:v>
                </c:pt>
                <c:pt idx="15">
                  <c:v>4.981500023859553E-4</c:v>
                </c:pt>
                <c:pt idx="20">
                  <c:v>8.2767500134650618E-4</c:v>
                </c:pt>
                <c:pt idx="29">
                  <c:v>2.557700005127117E-3</c:v>
                </c:pt>
                <c:pt idx="30">
                  <c:v>3.7577000039163977E-3</c:v>
                </c:pt>
                <c:pt idx="31">
                  <c:v>4.2744750026031397E-3</c:v>
                </c:pt>
                <c:pt idx="32">
                  <c:v>4.3744750000769272E-3</c:v>
                </c:pt>
                <c:pt idx="33">
                  <c:v>4.4744750048266724E-3</c:v>
                </c:pt>
                <c:pt idx="34">
                  <c:v>3.6522500013234094E-3</c:v>
                </c:pt>
                <c:pt idx="35">
                  <c:v>4.0522500057704747E-3</c:v>
                </c:pt>
                <c:pt idx="36">
                  <c:v>4.0598749983473681E-3</c:v>
                </c:pt>
                <c:pt idx="37">
                  <c:v>4.4598750027944334E-3</c:v>
                </c:pt>
                <c:pt idx="38">
                  <c:v>4.7613999995519407E-3</c:v>
                </c:pt>
                <c:pt idx="39">
                  <c:v>4.7613999995519407E-3</c:v>
                </c:pt>
                <c:pt idx="40">
                  <c:v>3.7690250028390437E-3</c:v>
                </c:pt>
                <c:pt idx="41">
                  <c:v>4.1690250000101514E-3</c:v>
                </c:pt>
                <c:pt idx="42">
                  <c:v>4.3690250022336841E-3</c:v>
                </c:pt>
                <c:pt idx="44">
                  <c:v>4.3412500090198591E-3</c:v>
                </c:pt>
                <c:pt idx="45">
                  <c:v>4.5412500039674342E-3</c:v>
                </c:pt>
                <c:pt idx="46">
                  <c:v>4.6412500087171793E-3</c:v>
                </c:pt>
                <c:pt idx="89">
                  <c:v>1.272922500356799E-2</c:v>
                </c:pt>
                <c:pt idx="92">
                  <c:v>1.2520200005383231E-2</c:v>
                </c:pt>
                <c:pt idx="94">
                  <c:v>1.3209300006565172E-2</c:v>
                </c:pt>
                <c:pt idx="95">
                  <c:v>1.3084675003483426E-2</c:v>
                </c:pt>
                <c:pt idx="98">
                  <c:v>1.3402525000856258E-2</c:v>
                </c:pt>
                <c:pt idx="100">
                  <c:v>1.3383050005359109E-2</c:v>
                </c:pt>
                <c:pt idx="102">
                  <c:v>1.3447300007101148E-2</c:v>
                </c:pt>
                <c:pt idx="106">
                  <c:v>1.3898925004468765E-2</c:v>
                </c:pt>
                <c:pt idx="109">
                  <c:v>1.4282950003689621E-2</c:v>
                </c:pt>
                <c:pt idx="112">
                  <c:v>1.4683350003906526E-2</c:v>
                </c:pt>
                <c:pt idx="113">
                  <c:v>1.4092500001424924E-2</c:v>
                </c:pt>
                <c:pt idx="115">
                  <c:v>1.2842825002735481E-2</c:v>
                </c:pt>
                <c:pt idx="117">
                  <c:v>1.5251975004503038E-2</c:v>
                </c:pt>
                <c:pt idx="122">
                  <c:v>1.6505899999174289E-2</c:v>
                </c:pt>
                <c:pt idx="125">
                  <c:v>1.7146750004030764E-2</c:v>
                </c:pt>
                <c:pt idx="126">
                  <c:v>1.7055900003470015E-2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0B-424B-8F09-71FEFACF364D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1'!$F$21:$F$424</c:f>
              <c:numCache>
                <c:formatCode>General</c:formatCode>
                <c:ptCount val="404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  <c:pt idx="216">
                  <c:v>40070</c:v>
                </c:pt>
                <c:pt idx="217">
                  <c:v>40070</c:v>
                </c:pt>
                <c:pt idx="218">
                  <c:v>40070</c:v>
                </c:pt>
                <c:pt idx="219">
                  <c:v>40351</c:v>
                </c:pt>
                <c:pt idx="220">
                  <c:v>40499.5</c:v>
                </c:pt>
                <c:pt idx="221">
                  <c:v>40500</c:v>
                </c:pt>
                <c:pt idx="222">
                  <c:v>40545.5</c:v>
                </c:pt>
                <c:pt idx="223">
                  <c:v>41304</c:v>
                </c:pt>
                <c:pt idx="224">
                  <c:v>41368</c:v>
                </c:pt>
                <c:pt idx="225">
                  <c:v>41590</c:v>
                </c:pt>
                <c:pt idx="226">
                  <c:v>42468.5</c:v>
                </c:pt>
                <c:pt idx="227">
                  <c:v>42266.5</c:v>
                </c:pt>
                <c:pt idx="228">
                  <c:v>42585</c:v>
                </c:pt>
                <c:pt idx="229">
                  <c:v>42624</c:v>
                </c:pt>
                <c:pt idx="230">
                  <c:v>43469</c:v>
                </c:pt>
                <c:pt idx="231">
                  <c:v>43607</c:v>
                </c:pt>
                <c:pt idx="232">
                  <c:v>43610.5</c:v>
                </c:pt>
              </c:numCache>
            </c:numRef>
          </c:xVal>
          <c:yVal>
            <c:numRef>
              <c:f>'Active 1'!$K$21:$K$424</c:f>
              <c:numCache>
                <c:formatCode>General</c:formatCode>
                <c:ptCount val="404"/>
                <c:pt idx="71">
                  <c:v>3.728250005224254E-3</c:v>
                </c:pt>
                <c:pt idx="74">
                  <c:v>5.7751999993342906E-3</c:v>
                </c:pt>
                <c:pt idx="75">
                  <c:v>9.4904500001575798E-3</c:v>
                </c:pt>
                <c:pt idx="76">
                  <c:v>9.4904500001575798E-3</c:v>
                </c:pt>
                <c:pt idx="78">
                  <c:v>1.1188475007656962E-2</c:v>
                </c:pt>
                <c:pt idx="80">
                  <c:v>1.1377275004633702E-2</c:v>
                </c:pt>
                <c:pt idx="81">
                  <c:v>1.3605050000478514E-2</c:v>
                </c:pt>
                <c:pt idx="82">
                  <c:v>6.8675750007969327E-3</c:v>
                </c:pt>
                <c:pt idx="83">
                  <c:v>5.2850000065518543E-3</c:v>
                </c:pt>
                <c:pt idx="84">
                  <c:v>1.0185000006458722E-2</c:v>
                </c:pt>
                <c:pt idx="85">
                  <c:v>1.2657325001782738E-2</c:v>
                </c:pt>
                <c:pt idx="86">
                  <c:v>1.4505575003568083E-2</c:v>
                </c:pt>
                <c:pt idx="90">
                  <c:v>1.2849475002440158E-2</c:v>
                </c:pt>
                <c:pt idx="91">
                  <c:v>1.2181500002043322E-2</c:v>
                </c:pt>
                <c:pt idx="93">
                  <c:v>1.3006250002945308E-2</c:v>
                </c:pt>
                <c:pt idx="96">
                  <c:v>1.2981400010176003E-2</c:v>
                </c:pt>
                <c:pt idx="97">
                  <c:v>1.2655250007810537E-2</c:v>
                </c:pt>
                <c:pt idx="99">
                  <c:v>1.3231650002126116E-2</c:v>
                </c:pt>
                <c:pt idx="101">
                  <c:v>1.341503929143073E-2</c:v>
                </c:pt>
                <c:pt idx="103">
                  <c:v>1.2877799999841955E-2</c:v>
                </c:pt>
                <c:pt idx="104">
                  <c:v>1.4290000006440096E-2</c:v>
                </c:pt>
                <c:pt idx="105">
                  <c:v>1.3384550002228934E-2</c:v>
                </c:pt>
                <c:pt idx="107">
                  <c:v>1.2668200004554819E-2</c:v>
                </c:pt>
                <c:pt idx="108">
                  <c:v>1.3309150002896786E-2</c:v>
                </c:pt>
                <c:pt idx="110">
                  <c:v>1.4769425004487857E-2</c:v>
                </c:pt>
                <c:pt idx="111">
                  <c:v>1.4483350001682993E-2</c:v>
                </c:pt>
                <c:pt idx="114">
                  <c:v>1.4392500001122244E-2</c:v>
                </c:pt>
                <c:pt idx="116">
                  <c:v>1.4542825003445614E-2</c:v>
                </c:pt>
                <c:pt idx="118">
                  <c:v>1.7851975004305132E-2</c:v>
                </c:pt>
                <c:pt idx="119">
                  <c:v>1.5162650008278433E-2</c:v>
                </c:pt>
                <c:pt idx="120">
                  <c:v>1.5364600003522355E-2</c:v>
                </c:pt>
                <c:pt idx="121">
                  <c:v>1.6897624998819083E-2</c:v>
                </c:pt>
                <c:pt idx="123">
                  <c:v>1.7235075007192791E-2</c:v>
                </c:pt>
                <c:pt idx="124">
                  <c:v>2.1816475004015956E-2</c:v>
                </c:pt>
                <c:pt idx="127">
                  <c:v>1.728335000370862E-2</c:v>
                </c:pt>
                <c:pt idx="128">
                  <c:v>1.7783350005629472E-2</c:v>
                </c:pt>
                <c:pt idx="129">
                  <c:v>1.7075499999918975E-2</c:v>
                </c:pt>
                <c:pt idx="130">
                  <c:v>1.7570700001670048E-2</c:v>
                </c:pt>
                <c:pt idx="131">
                  <c:v>1.8816800002241507E-2</c:v>
                </c:pt>
                <c:pt idx="132">
                  <c:v>1.9962325008236803E-2</c:v>
                </c:pt>
                <c:pt idx="133">
                  <c:v>1.7982799996389076E-2</c:v>
                </c:pt>
                <c:pt idx="134">
                  <c:v>1.7520050001621712E-2</c:v>
                </c:pt>
                <c:pt idx="135">
                  <c:v>1.8358850007643923E-2</c:v>
                </c:pt>
                <c:pt idx="136">
                  <c:v>1.8368850011029281E-2</c:v>
                </c:pt>
                <c:pt idx="137">
                  <c:v>1.7981050004891586E-2</c:v>
                </c:pt>
                <c:pt idx="138">
                  <c:v>1.8220700003439561E-2</c:v>
                </c:pt>
                <c:pt idx="139">
                  <c:v>2.0488350004598033E-2</c:v>
                </c:pt>
                <c:pt idx="140">
                  <c:v>2.2619499999564141E-2</c:v>
                </c:pt>
                <c:pt idx="141">
                  <c:v>2.1688775006623473E-2</c:v>
                </c:pt>
                <c:pt idx="142">
                  <c:v>2.1597925006062724E-2</c:v>
                </c:pt>
                <c:pt idx="143">
                  <c:v>2.2698724998917896E-2</c:v>
                </c:pt>
                <c:pt idx="144">
                  <c:v>2.3006550007266924E-2</c:v>
                </c:pt>
                <c:pt idx="145">
                  <c:v>2.209847500489559E-2</c:v>
                </c:pt>
                <c:pt idx="146">
                  <c:v>2.209847500489559E-2</c:v>
                </c:pt>
                <c:pt idx="147">
                  <c:v>2.2148475007270463E-2</c:v>
                </c:pt>
                <c:pt idx="148">
                  <c:v>2.2148475007270463E-2</c:v>
                </c:pt>
                <c:pt idx="149">
                  <c:v>2.2198475002369378E-2</c:v>
                </c:pt>
                <c:pt idx="150">
                  <c:v>2.2198475002369378E-2</c:v>
                </c:pt>
                <c:pt idx="151">
                  <c:v>2.2298475007119123E-2</c:v>
                </c:pt>
                <c:pt idx="152">
                  <c:v>2.2348475002218038E-2</c:v>
                </c:pt>
                <c:pt idx="153">
                  <c:v>2.2635075001744553E-2</c:v>
                </c:pt>
                <c:pt idx="154">
                  <c:v>2.2635075001744553E-2</c:v>
                </c:pt>
                <c:pt idx="155">
                  <c:v>2.1667100008926354E-2</c:v>
                </c:pt>
                <c:pt idx="156">
                  <c:v>2.3070575007295702E-2</c:v>
                </c:pt>
                <c:pt idx="157">
                  <c:v>2.3274275001313072E-2</c:v>
                </c:pt>
                <c:pt idx="158">
                  <c:v>1.7549000003782567E-2</c:v>
                </c:pt>
                <c:pt idx="159">
                  <c:v>2.3230625003634486E-2</c:v>
                </c:pt>
                <c:pt idx="160">
                  <c:v>2.2690100006002467E-2</c:v>
                </c:pt>
                <c:pt idx="161">
                  <c:v>2.27426000055857E-2</c:v>
                </c:pt>
                <c:pt idx="162">
                  <c:v>2.2772600008465815E-2</c:v>
                </c:pt>
                <c:pt idx="163">
                  <c:v>2.2942600007809233E-2</c:v>
                </c:pt>
                <c:pt idx="164">
                  <c:v>2.297260000341339E-2</c:v>
                </c:pt>
                <c:pt idx="165">
                  <c:v>2.2620150004513562E-2</c:v>
                </c:pt>
                <c:pt idx="166">
                  <c:v>2.2888775005412754E-2</c:v>
                </c:pt>
                <c:pt idx="167">
                  <c:v>2.3899350002466235E-2</c:v>
                </c:pt>
                <c:pt idx="168">
                  <c:v>2.4868625005183276E-2</c:v>
                </c:pt>
                <c:pt idx="169">
                  <c:v>2.7798025002994109E-2</c:v>
                </c:pt>
                <c:pt idx="170">
                  <c:v>2.6168675001827069E-2</c:v>
                </c:pt>
                <c:pt idx="171">
                  <c:v>2.6198675004707184E-2</c:v>
                </c:pt>
                <c:pt idx="172">
                  <c:v>2.5874625003780238E-2</c:v>
                </c:pt>
                <c:pt idx="173">
                  <c:v>2.760120000311872E-2</c:v>
                </c:pt>
                <c:pt idx="174">
                  <c:v>2.5246075005270541E-2</c:v>
                </c:pt>
                <c:pt idx="175">
                  <c:v>2.5012949998199474E-2</c:v>
                </c:pt>
                <c:pt idx="176">
                  <c:v>2.5112950002949219E-2</c:v>
                </c:pt>
                <c:pt idx="177">
                  <c:v>2.7136475000588689E-2</c:v>
                </c:pt>
                <c:pt idx="178">
                  <c:v>2.44057500094641E-2</c:v>
                </c:pt>
                <c:pt idx="179">
                  <c:v>2.6414800006023142E-2</c:v>
                </c:pt>
                <c:pt idx="180">
                  <c:v>2.7870775003975723E-2</c:v>
                </c:pt>
                <c:pt idx="181">
                  <c:v>2.7615799997875001E-2</c:v>
                </c:pt>
                <c:pt idx="182">
                  <c:v>2.7487900108098984E-2</c:v>
                </c:pt>
                <c:pt idx="183">
                  <c:v>2.7746275001845788E-2</c:v>
                </c:pt>
                <c:pt idx="184">
                  <c:v>2.7787225000793114E-2</c:v>
                </c:pt>
                <c:pt idx="185">
                  <c:v>2.7787225000793114E-2</c:v>
                </c:pt>
                <c:pt idx="186">
                  <c:v>2.7901300003577489E-2</c:v>
                </c:pt>
                <c:pt idx="187">
                  <c:v>2.7901300003577489E-2</c:v>
                </c:pt>
                <c:pt idx="188">
                  <c:v>2.8459675006160978E-2</c:v>
                </c:pt>
                <c:pt idx="189">
                  <c:v>2.6976450004440267E-2</c:v>
                </c:pt>
                <c:pt idx="190">
                  <c:v>2.7900400004000403E-2</c:v>
                </c:pt>
                <c:pt idx="191">
                  <c:v>2.8956750000361353E-2</c:v>
                </c:pt>
                <c:pt idx="192">
                  <c:v>2.8152150007372256E-2</c:v>
                </c:pt>
                <c:pt idx="193">
                  <c:v>2.872840000782162E-2</c:v>
                </c:pt>
                <c:pt idx="194">
                  <c:v>2.8961950003576931E-2</c:v>
                </c:pt>
                <c:pt idx="196">
                  <c:v>2.8637750001507811E-2</c:v>
                </c:pt>
                <c:pt idx="197">
                  <c:v>2.9790400003548712E-2</c:v>
                </c:pt>
                <c:pt idx="198">
                  <c:v>2.9005850003159139E-2</c:v>
                </c:pt>
                <c:pt idx="199">
                  <c:v>2.882872500049416E-2</c:v>
                </c:pt>
                <c:pt idx="200">
                  <c:v>2.7030250006646384E-2</c:v>
                </c:pt>
                <c:pt idx="201">
                  <c:v>2.8367500002786983E-2</c:v>
                </c:pt>
                <c:pt idx="202">
                  <c:v>2.8469025004596915E-2</c:v>
                </c:pt>
                <c:pt idx="203">
                  <c:v>2.9922825007815845E-2</c:v>
                </c:pt>
                <c:pt idx="204">
                  <c:v>3.076632500597043E-2</c:v>
                </c:pt>
                <c:pt idx="205">
                  <c:v>2.9602250004245434E-2</c:v>
                </c:pt>
                <c:pt idx="206">
                  <c:v>2.9800500007695518E-2</c:v>
                </c:pt>
                <c:pt idx="207">
                  <c:v>3.3018925001670141E-2</c:v>
                </c:pt>
                <c:pt idx="208">
                  <c:v>3.2435700006317347E-2</c:v>
                </c:pt>
                <c:pt idx="209">
                  <c:v>3.214637500786921E-2</c:v>
                </c:pt>
                <c:pt idx="210">
                  <c:v>3.2584275002591312E-2</c:v>
                </c:pt>
                <c:pt idx="211">
                  <c:v>3.2336125004803762E-2</c:v>
                </c:pt>
                <c:pt idx="212">
                  <c:v>3.1028175006213132E-2</c:v>
                </c:pt>
                <c:pt idx="213">
                  <c:v>3.2213999998930376E-2</c:v>
                </c:pt>
                <c:pt idx="214">
                  <c:v>3.2584150008915458E-2</c:v>
                </c:pt>
                <c:pt idx="215">
                  <c:v>3.2861925006727688E-2</c:v>
                </c:pt>
                <c:pt idx="216">
                  <c:v>3.2913500006543472E-2</c:v>
                </c:pt>
                <c:pt idx="217">
                  <c:v>3.3813500005635433E-2</c:v>
                </c:pt>
                <c:pt idx="218">
                  <c:v>3.3813500005635433E-2</c:v>
                </c:pt>
                <c:pt idx="219">
                  <c:v>3.3170549999340437E-2</c:v>
                </c:pt>
                <c:pt idx="220">
                  <c:v>3.322347500215983E-2</c:v>
                </c:pt>
                <c:pt idx="221">
                  <c:v>3.3125000009022187E-2</c:v>
                </c:pt>
                <c:pt idx="222">
                  <c:v>3.3963775007578079E-2</c:v>
                </c:pt>
                <c:pt idx="223">
                  <c:v>3.3377199855749495E-2</c:v>
                </c:pt>
                <c:pt idx="224">
                  <c:v>3.387240000301972E-2</c:v>
                </c:pt>
                <c:pt idx="225">
                  <c:v>3.3449500006099697E-2</c:v>
                </c:pt>
                <c:pt idx="226">
                  <c:v>3.541892500652466E-2</c:v>
                </c:pt>
                <c:pt idx="227">
                  <c:v>3.5212825001508463E-2</c:v>
                </c:pt>
                <c:pt idx="228">
                  <c:v>3.4884250002505723E-2</c:v>
                </c:pt>
                <c:pt idx="229">
                  <c:v>3.4503200004110113E-2</c:v>
                </c:pt>
                <c:pt idx="230">
                  <c:v>3.6710450003738515E-2</c:v>
                </c:pt>
                <c:pt idx="231">
                  <c:v>3.6101350000535604E-2</c:v>
                </c:pt>
                <c:pt idx="232">
                  <c:v>3.6712025001179427E-2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0B-424B-8F09-71FEFACF364D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'Active 1'!$L$21:$L$236</c:f>
              <c:numCache>
                <c:formatCode>General</c:formatCode>
                <c:ptCount val="2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0B-424B-8F09-71FEFACF364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'Active 1'!$M$21:$M$236</c:f>
              <c:numCache>
                <c:formatCode>General</c:formatCode>
                <c:ptCount val="2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0B-424B-8F09-71FEFACF364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'Active 1'!$N$21:$N$236</c:f>
              <c:numCache>
                <c:formatCode>General</c:formatCode>
                <c:ptCount val="2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0B-424B-8F09-71FEFACF364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'Active 1'!$O$21:$O$236</c:f>
              <c:numCache>
                <c:formatCode>General</c:formatCode>
                <c:ptCount val="216"/>
                <c:pt idx="17">
                  <c:v>-1.0909472044904157E-2</c:v>
                </c:pt>
                <c:pt idx="18">
                  <c:v>-9.0322561501852104E-3</c:v>
                </c:pt>
                <c:pt idx="22">
                  <c:v>-5.6972238302441412E-3</c:v>
                </c:pt>
                <c:pt idx="30">
                  <c:v>-5.2832700305615286E-4</c:v>
                </c:pt>
                <c:pt idx="31">
                  <c:v>-5.227820581469398E-4</c:v>
                </c:pt>
                <c:pt idx="32">
                  <c:v>-5.227820581469398E-4</c:v>
                </c:pt>
                <c:pt idx="33">
                  <c:v>-5.227820581469398E-4</c:v>
                </c:pt>
                <c:pt idx="34">
                  <c:v>-4.9707367720422564E-4</c:v>
                </c:pt>
                <c:pt idx="35">
                  <c:v>-4.9707367720422564E-4</c:v>
                </c:pt>
                <c:pt idx="36">
                  <c:v>-4.9455324770003844E-4</c:v>
                </c:pt>
                <c:pt idx="37">
                  <c:v>-4.9455324770003844E-4</c:v>
                </c:pt>
                <c:pt idx="38">
                  <c:v>-4.9404916179920065E-4</c:v>
                </c:pt>
                <c:pt idx="39">
                  <c:v>-4.9404916179920065E-4</c:v>
                </c:pt>
                <c:pt idx="40">
                  <c:v>-4.9152873229501345E-4</c:v>
                </c:pt>
                <c:pt idx="41">
                  <c:v>-4.9152873229501345E-4</c:v>
                </c:pt>
                <c:pt idx="42">
                  <c:v>-4.9152873229501345E-4</c:v>
                </c:pt>
                <c:pt idx="43">
                  <c:v>-3.1862726830774162E-4</c:v>
                </c:pt>
                <c:pt idx="44">
                  <c:v>4.9093468843732467E-4</c:v>
                </c:pt>
                <c:pt idx="45">
                  <c:v>4.9093468843732467E-4</c:v>
                </c:pt>
                <c:pt idx="46">
                  <c:v>4.9093468843732467E-4</c:v>
                </c:pt>
                <c:pt idx="47">
                  <c:v>6.4972174720114538E-4</c:v>
                </c:pt>
                <c:pt idx="48">
                  <c:v>1.5923623817673174E-3</c:v>
                </c:pt>
                <c:pt idx="49">
                  <c:v>1.6150462473050065E-3</c:v>
                </c:pt>
                <c:pt idx="50">
                  <c:v>1.6266402230242696E-3</c:v>
                </c:pt>
                <c:pt idx="51">
                  <c:v>1.6977163350423603E-3</c:v>
                </c:pt>
                <c:pt idx="52">
                  <c:v>1.6977163350423603E-3</c:v>
                </c:pt>
                <c:pt idx="53">
                  <c:v>2.6005341834423688E-3</c:v>
                </c:pt>
                <c:pt idx="54">
                  <c:v>2.6060791283515818E-3</c:v>
                </c:pt>
                <c:pt idx="55">
                  <c:v>2.740165977974364E-3</c:v>
                </c:pt>
                <c:pt idx="56">
                  <c:v>3.6913760728547757E-3</c:v>
                </c:pt>
                <c:pt idx="57">
                  <c:v>3.7311988590209393E-3</c:v>
                </c:pt>
                <c:pt idx="58">
                  <c:v>3.7569072399636534E-3</c:v>
                </c:pt>
                <c:pt idx="59">
                  <c:v>3.7795911055013426E-3</c:v>
                </c:pt>
                <c:pt idx="60">
                  <c:v>4.6909784142155891E-3</c:v>
                </c:pt>
                <c:pt idx="61">
                  <c:v>4.7136622797532765E-3</c:v>
                </c:pt>
                <c:pt idx="62">
                  <c:v>4.7222317400675146E-3</c:v>
                </c:pt>
                <c:pt idx="63">
                  <c:v>4.7393706606959907E-3</c:v>
                </c:pt>
                <c:pt idx="64">
                  <c:v>4.7650790416387048E-3</c:v>
                </c:pt>
                <c:pt idx="65">
                  <c:v>6.8867765982638506E-3</c:v>
                </c:pt>
                <c:pt idx="66">
                  <c:v>6.9351688447442522E-3</c:v>
                </c:pt>
                <c:pt idx="67">
                  <c:v>7.7951393915730721E-3</c:v>
                </c:pt>
                <c:pt idx="68">
                  <c:v>7.8178232571107613E-3</c:v>
                </c:pt>
                <c:pt idx="69">
                  <c:v>7.8294172328300243E-3</c:v>
                </c:pt>
                <c:pt idx="70">
                  <c:v>7.8778094793104259E-3</c:v>
                </c:pt>
                <c:pt idx="71">
                  <c:v>7.8909157127322015E-3</c:v>
                </c:pt>
                <c:pt idx="72">
                  <c:v>7.991732892899707E-3</c:v>
                </c:pt>
                <c:pt idx="73">
                  <c:v>8.8375890345050757E-3</c:v>
                </c:pt>
                <c:pt idx="74">
                  <c:v>8.898079342605579E-3</c:v>
                </c:pt>
                <c:pt idx="75">
                  <c:v>8.9031202016139517E-3</c:v>
                </c:pt>
                <c:pt idx="76">
                  <c:v>8.9031202016139517E-3</c:v>
                </c:pt>
                <c:pt idx="77">
                  <c:v>8.9827657739462823E-3</c:v>
                </c:pt>
                <c:pt idx="78">
                  <c:v>9.0346866217325475E-3</c:v>
                </c:pt>
                <c:pt idx="79">
                  <c:v>9.8457608361801272E-3</c:v>
                </c:pt>
                <c:pt idx="80">
                  <c:v>9.8573548118993902E-3</c:v>
                </c:pt>
                <c:pt idx="81">
                  <c:v>1.0891234994517156E-2</c:v>
                </c:pt>
                <c:pt idx="82">
                  <c:v>1.0911902516451494E-2</c:v>
                </c:pt>
                <c:pt idx="83">
                  <c:v>1.0950717130815982E-2</c:v>
                </c:pt>
                <c:pt idx="84">
                  <c:v>1.0950717130815982E-2</c:v>
                </c:pt>
                <c:pt idx="85">
                  <c:v>1.1007678837610623E-2</c:v>
                </c:pt>
                <c:pt idx="86">
                  <c:v>1.2081381806394554E-2</c:v>
                </c:pt>
                <c:pt idx="87">
                  <c:v>1.2121204592560716E-2</c:v>
                </c:pt>
                <c:pt idx="88">
                  <c:v>1.2121204592560716E-2</c:v>
                </c:pt>
                <c:pt idx="89">
                  <c:v>1.2981679225290373E-2</c:v>
                </c:pt>
                <c:pt idx="90">
                  <c:v>1.3087537264466254E-2</c:v>
                </c:pt>
                <c:pt idx="91">
                  <c:v>1.3098123068383843E-2</c:v>
                </c:pt>
                <c:pt idx="92">
                  <c:v>1.3838121170813331E-2</c:v>
                </c:pt>
                <c:pt idx="93">
                  <c:v>1.3899619650715508E-2</c:v>
                </c:pt>
                <c:pt idx="94">
                  <c:v>1.3900627822517182E-2</c:v>
                </c:pt>
                <c:pt idx="95">
                  <c:v>1.39585977011135E-2</c:v>
                </c:pt>
                <c:pt idx="96">
                  <c:v>1.4023624782321539E-2</c:v>
                </c:pt>
                <c:pt idx="97">
                  <c:v>1.4081090575017018E-2</c:v>
                </c:pt>
                <c:pt idx="98">
                  <c:v>1.4096717237942979E-2</c:v>
                </c:pt>
                <c:pt idx="99">
                  <c:v>1.473438590250245E-2</c:v>
                </c:pt>
                <c:pt idx="100">
                  <c:v>1.4883595329150359E-2</c:v>
                </c:pt>
                <c:pt idx="101">
                  <c:v>1.5070107112460242E-2</c:v>
                </c:pt>
                <c:pt idx="102">
                  <c:v>1.5070107112460242E-2</c:v>
                </c:pt>
                <c:pt idx="103">
                  <c:v>1.5080188830476994E-2</c:v>
                </c:pt>
                <c:pt idx="104">
                  <c:v>1.5084221517683693E-2</c:v>
                </c:pt>
                <c:pt idx="105">
                  <c:v>1.511547484353562E-2</c:v>
                </c:pt>
                <c:pt idx="106">
                  <c:v>1.5153281286098434E-2</c:v>
                </c:pt>
                <c:pt idx="107">
                  <c:v>1.5209234821091398E-2</c:v>
                </c:pt>
                <c:pt idx="108">
                  <c:v>1.5288880393423729E-2</c:v>
                </c:pt>
                <c:pt idx="109">
                  <c:v>1.5809097043088055E-2</c:v>
                </c:pt>
                <c:pt idx="110">
                  <c:v>1.5969900445455227E-2</c:v>
                </c:pt>
                <c:pt idx="111">
                  <c:v>1.6139777394037474E-2</c:v>
                </c:pt>
                <c:pt idx="112">
                  <c:v>1.6139777394037474E-2</c:v>
                </c:pt>
                <c:pt idx="113">
                  <c:v>1.6142801909442499E-2</c:v>
                </c:pt>
                <c:pt idx="114">
                  <c:v>1.6142801909442499E-2</c:v>
                </c:pt>
                <c:pt idx="115">
                  <c:v>1.6159436744170134E-2</c:v>
                </c:pt>
                <c:pt idx="116">
                  <c:v>1.6159436744170134E-2</c:v>
                </c:pt>
                <c:pt idx="117">
                  <c:v>1.6162461259575159E-2</c:v>
                </c:pt>
                <c:pt idx="118">
                  <c:v>1.6162461259575159E-2</c:v>
                </c:pt>
                <c:pt idx="119">
                  <c:v>1.6165989860881025E-2</c:v>
                </c:pt>
                <c:pt idx="120">
                  <c:v>1.6265798869246853E-2</c:v>
                </c:pt>
                <c:pt idx="121">
                  <c:v>1.7103085550537984E-2</c:v>
                </c:pt>
                <c:pt idx="122">
                  <c:v>1.7138875649497447E-2</c:v>
                </c:pt>
                <c:pt idx="123">
                  <c:v>1.731379345708807E-2</c:v>
                </c:pt>
                <c:pt idx="124">
                  <c:v>1.8067905964741008E-2</c:v>
                </c:pt>
                <c:pt idx="125">
                  <c:v>1.8144022935767473E-2</c:v>
                </c:pt>
                <c:pt idx="126">
                  <c:v>1.8147047451172498E-2</c:v>
                </c:pt>
                <c:pt idx="127">
                  <c:v>1.8156120997387577E-2</c:v>
                </c:pt>
                <c:pt idx="128">
                  <c:v>1.8156120997387577E-2</c:v>
                </c:pt>
                <c:pt idx="129">
                  <c:v>1.8219635820893105E-2</c:v>
                </c:pt>
                <c:pt idx="130">
                  <c:v>1.8284158816200307E-2</c:v>
                </c:pt>
                <c:pt idx="131">
                  <c:v>1.9092712601143699E-2</c:v>
                </c:pt>
                <c:pt idx="132">
                  <c:v>1.917387043117854E-2</c:v>
                </c:pt>
                <c:pt idx="133">
                  <c:v>1.9213693217344705E-2</c:v>
                </c:pt>
                <c:pt idx="134">
                  <c:v>1.925906094842008E-2</c:v>
                </c:pt>
                <c:pt idx="135">
                  <c:v>1.9275191697246882E-2</c:v>
                </c:pt>
                <c:pt idx="136">
                  <c:v>1.9275191697246882E-2</c:v>
                </c:pt>
                <c:pt idx="137">
                  <c:v>1.9279224384453581E-2</c:v>
                </c:pt>
                <c:pt idx="138">
                  <c:v>1.9292330617875358E-2</c:v>
                </c:pt>
                <c:pt idx="139">
                  <c:v>2.0273281780905181E-2</c:v>
                </c:pt>
                <c:pt idx="140">
                  <c:v>2.0316633168377209E-2</c:v>
                </c:pt>
                <c:pt idx="141">
                  <c:v>2.0372586703370176E-2</c:v>
                </c:pt>
                <c:pt idx="142">
                  <c:v>2.0375611218775201E-2</c:v>
                </c:pt>
                <c:pt idx="143">
                  <c:v>2.1036971920674035E-2</c:v>
                </c:pt>
                <c:pt idx="144">
                  <c:v>2.1204832525652931E-2</c:v>
                </c:pt>
                <c:pt idx="145">
                  <c:v>2.1334382602168175E-2</c:v>
                </c:pt>
                <c:pt idx="146">
                  <c:v>2.1334382602168175E-2</c:v>
                </c:pt>
                <c:pt idx="147">
                  <c:v>2.1334382602168175E-2</c:v>
                </c:pt>
                <c:pt idx="148">
                  <c:v>2.1334382602168175E-2</c:v>
                </c:pt>
                <c:pt idx="149">
                  <c:v>2.1334382602168175E-2</c:v>
                </c:pt>
                <c:pt idx="150">
                  <c:v>2.1334382602168175E-2</c:v>
                </c:pt>
                <c:pt idx="151">
                  <c:v>2.1334382602168175E-2</c:v>
                </c:pt>
                <c:pt idx="152">
                  <c:v>2.1334382602168175E-2</c:v>
                </c:pt>
                <c:pt idx="153">
                  <c:v>2.1346480663788275E-2</c:v>
                </c:pt>
                <c:pt idx="154">
                  <c:v>2.1346480663788275E-2</c:v>
                </c:pt>
                <c:pt idx="155">
                  <c:v>2.1357066467705865E-2</c:v>
                </c:pt>
                <c:pt idx="156">
                  <c:v>2.145737956197253E-2</c:v>
                </c:pt>
                <c:pt idx="157">
                  <c:v>2.1491657403229482E-2</c:v>
                </c:pt>
                <c:pt idx="158">
                  <c:v>2.1516357612370522E-2</c:v>
                </c:pt>
                <c:pt idx="159">
                  <c:v>2.2204434867013744E-2</c:v>
                </c:pt>
                <c:pt idx="160">
                  <c:v>2.2224094217146408E-2</c:v>
                </c:pt>
                <c:pt idx="161">
                  <c:v>2.2274502807230159E-2</c:v>
                </c:pt>
                <c:pt idx="162">
                  <c:v>2.2274502807230159E-2</c:v>
                </c:pt>
                <c:pt idx="163">
                  <c:v>2.2274502807230159E-2</c:v>
                </c:pt>
                <c:pt idx="164">
                  <c:v>2.2274502807230159E-2</c:v>
                </c:pt>
                <c:pt idx="165">
                  <c:v>2.236624644118259E-2</c:v>
                </c:pt>
                <c:pt idx="166">
                  <c:v>2.2388930306720279E-2</c:v>
                </c:pt>
                <c:pt idx="167">
                  <c:v>2.3317960621963837E-2</c:v>
                </c:pt>
                <c:pt idx="168">
                  <c:v>2.3373914156956804E-2</c:v>
                </c:pt>
                <c:pt idx="169">
                  <c:v>2.3482796711537711E-2</c:v>
                </c:pt>
                <c:pt idx="170">
                  <c:v>2.3516066380992986E-2</c:v>
                </c:pt>
                <c:pt idx="171">
                  <c:v>2.3516066380992986E-2</c:v>
                </c:pt>
                <c:pt idx="172">
                  <c:v>2.4301432214497851E-2</c:v>
                </c:pt>
                <c:pt idx="173">
                  <c:v>2.4343271344267364E-2</c:v>
                </c:pt>
                <c:pt idx="174">
                  <c:v>2.4391159504846927E-2</c:v>
                </c:pt>
                <c:pt idx="175">
                  <c:v>2.4479374537493496E-2</c:v>
                </c:pt>
                <c:pt idx="176">
                  <c:v>2.4479374537493496E-2</c:v>
                </c:pt>
                <c:pt idx="177">
                  <c:v>2.4520205495461338E-2</c:v>
                </c:pt>
                <c:pt idx="178">
                  <c:v>2.4576159030454302E-2</c:v>
                </c:pt>
                <c:pt idx="179">
                  <c:v>2.5504685259797027E-2</c:v>
                </c:pt>
                <c:pt idx="180">
                  <c:v>2.5655406944147443E-2</c:v>
                </c:pt>
                <c:pt idx="181">
                  <c:v>2.6331386137170568E-2</c:v>
                </c:pt>
                <c:pt idx="182">
                  <c:v>2.6454383096974923E-2</c:v>
                </c:pt>
                <c:pt idx="183">
                  <c:v>2.6572843283671741E-2</c:v>
                </c:pt>
                <c:pt idx="184">
                  <c:v>2.6652488856004072E-2</c:v>
                </c:pt>
                <c:pt idx="185">
                  <c:v>2.6652488856004072E-2</c:v>
                </c:pt>
                <c:pt idx="186">
                  <c:v>2.7450456837029878E-2</c:v>
                </c:pt>
                <c:pt idx="187">
                  <c:v>2.7450456837029878E-2</c:v>
                </c:pt>
                <c:pt idx="188">
                  <c:v>2.7568917023726696E-2</c:v>
                </c:pt>
                <c:pt idx="189">
                  <c:v>2.7574461968635906E-2</c:v>
                </c:pt>
                <c:pt idx="190">
                  <c:v>2.7714597849068736E-2</c:v>
                </c:pt>
                <c:pt idx="191">
                  <c:v>2.8427375312853002E-2</c:v>
                </c:pt>
                <c:pt idx="192">
                  <c:v>2.8657238483634908E-2</c:v>
                </c:pt>
                <c:pt idx="193">
                  <c:v>2.8682442778676789E-2</c:v>
                </c:pt>
                <c:pt idx="194">
                  <c:v>2.8693532668495215E-2</c:v>
                </c:pt>
                <c:pt idx="195">
                  <c:v>2.8754022976595715E-2</c:v>
                </c:pt>
                <c:pt idx="196">
                  <c:v>2.8850807469556521E-2</c:v>
                </c:pt>
                <c:pt idx="197">
                  <c:v>2.9529307092083828E-2</c:v>
                </c:pt>
                <c:pt idx="198">
                  <c:v>2.9699688126566915E-2</c:v>
                </c:pt>
                <c:pt idx="199">
                  <c:v>2.9707249415079479E-2</c:v>
                </c:pt>
                <c:pt idx="200">
                  <c:v>2.9707753500980313E-2</c:v>
                </c:pt>
                <c:pt idx="201">
                  <c:v>2.9753121232055691E-2</c:v>
                </c:pt>
                <c:pt idx="202">
                  <c:v>2.9753625317956531E-2</c:v>
                </c:pt>
                <c:pt idx="203">
                  <c:v>2.9870573246950836E-2</c:v>
                </c:pt>
                <c:pt idx="204">
                  <c:v>3.0546048354073121E-2</c:v>
                </c:pt>
                <c:pt idx="205">
                  <c:v>3.075625217472237E-2</c:v>
                </c:pt>
                <c:pt idx="206">
                  <c:v>3.0821783341831246E-2</c:v>
                </c:pt>
                <c:pt idx="207">
                  <c:v>3.1687298833569272E-2</c:v>
                </c:pt>
                <c:pt idx="208">
                  <c:v>3.1692843778478488E-2</c:v>
                </c:pt>
                <c:pt idx="209">
                  <c:v>3.1696372379784357E-2</c:v>
                </c:pt>
                <c:pt idx="210">
                  <c:v>3.1775009780315014E-2</c:v>
                </c:pt>
                <c:pt idx="211">
                  <c:v>3.1792148700943476E-2</c:v>
                </c:pt>
                <c:pt idx="212">
                  <c:v>3.2781165238386714E-2</c:v>
                </c:pt>
                <c:pt idx="213">
                  <c:v>3.2908698971298597E-2</c:v>
                </c:pt>
                <c:pt idx="214">
                  <c:v>3.293188692273713E-2</c:v>
                </c:pt>
                <c:pt idx="215">
                  <c:v>3.2957595303679837E-2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0B-424B-8F09-71FEFACF364D}"/>
            </c:ext>
          </c:extLst>
        </c:ser>
        <c:ser>
          <c:idx val="8"/>
          <c:order val="8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1'!$V$2:$V$21</c:f>
              <c:numCache>
                <c:formatCode>General</c:formatCode>
                <c:ptCount val="20"/>
                <c:pt idx="0">
                  <c:v>-50000</c:v>
                </c:pt>
                <c:pt idx="1">
                  <c:v>-45000</c:v>
                </c:pt>
                <c:pt idx="2">
                  <c:v>-40000</c:v>
                </c:pt>
                <c:pt idx="3">
                  <c:v>-35000</c:v>
                </c:pt>
                <c:pt idx="4">
                  <c:v>-30000</c:v>
                </c:pt>
                <c:pt idx="5">
                  <c:v>-25000</c:v>
                </c:pt>
                <c:pt idx="6">
                  <c:v>-20000</c:v>
                </c:pt>
                <c:pt idx="7">
                  <c:v>-15000</c:v>
                </c:pt>
                <c:pt idx="8">
                  <c:v>-10000</c:v>
                </c:pt>
                <c:pt idx="9">
                  <c:v>-5000</c:v>
                </c:pt>
                <c:pt idx="10">
                  <c:v>0</c:v>
                </c:pt>
                <c:pt idx="11">
                  <c:v>5000</c:v>
                </c:pt>
                <c:pt idx="12">
                  <c:v>10000</c:v>
                </c:pt>
                <c:pt idx="13">
                  <c:v>15000</c:v>
                </c:pt>
                <c:pt idx="14">
                  <c:v>20000</c:v>
                </c:pt>
                <c:pt idx="15">
                  <c:v>25000</c:v>
                </c:pt>
                <c:pt idx="16">
                  <c:v>30000</c:v>
                </c:pt>
                <c:pt idx="17">
                  <c:v>35000</c:v>
                </c:pt>
                <c:pt idx="18">
                  <c:v>40000</c:v>
                </c:pt>
                <c:pt idx="19">
                  <c:v>45000</c:v>
                </c:pt>
              </c:numCache>
            </c:numRef>
          </c:xVal>
          <c:yVal>
            <c:numRef>
              <c:f>'Active 1'!$W$2:$W$21</c:f>
              <c:numCache>
                <c:formatCode>General</c:formatCode>
                <c:ptCount val="20"/>
                <c:pt idx="0">
                  <c:v>-6.9845383684090032E-4</c:v>
                </c:pt>
                <c:pt idx="1">
                  <c:v>-2.600819069846997E-3</c:v>
                </c:pt>
                <c:pt idx="2">
                  <c:v>-4.0480538353558308E-3</c:v>
                </c:pt>
                <c:pt idx="3">
                  <c:v>-5.0401581333674034E-3</c:v>
                </c:pt>
                <c:pt idx="4">
                  <c:v>-5.5771319638817166E-3</c:v>
                </c:pt>
                <c:pt idx="5">
                  <c:v>-5.6589753268987669E-3</c:v>
                </c:pt>
                <c:pt idx="6">
                  <c:v>-5.285688222418556E-3</c:v>
                </c:pt>
                <c:pt idx="7">
                  <c:v>-4.4572706504410822E-3</c:v>
                </c:pt>
                <c:pt idx="8">
                  <c:v>-3.1737226109663486E-3</c:v>
                </c:pt>
                <c:pt idx="9">
                  <c:v>-1.4350441039943536E-3</c:v>
                </c:pt>
                <c:pt idx="10">
                  <c:v>7.5876487047490308E-4</c:v>
                </c:pt>
                <c:pt idx="11">
                  <c:v>3.4077043124414209E-3</c:v>
                </c:pt>
                <c:pt idx="12">
                  <c:v>6.5117742219052014E-3</c:v>
                </c:pt>
                <c:pt idx="13">
                  <c:v>1.0070974598866243E-2</c:v>
                </c:pt>
                <c:pt idx="14">
                  <c:v>1.4085305443324543E-2</c:v>
                </c:pt>
                <c:pt idx="15">
                  <c:v>1.855476675528011E-2</c:v>
                </c:pt>
                <c:pt idx="16">
                  <c:v>2.3479358534732934E-2</c:v>
                </c:pt>
                <c:pt idx="17">
                  <c:v>2.8859080781683019E-2</c:v>
                </c:pt>
                <c:pt idx="18">
                  <c:v>3.4693933496130369E-2</c:v>
                </c:pt>
                <c:pt idx="19">
                  <c:v>4.098391667807498E-2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00B-424B-8F09-71FEFACF364D}"/>
            </c:ext>
          </c:extLst>
        </c:ser>
        <c:ser>
          <c:idx val="9"/>
          <c:order val="9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'Active 1'!$U$21:$U$236</c:f>
              <c:numCache>
                <c:formatCode>General</c:formatCode>
                <c:ptCount val="216"/>
                <c:pt idx="16">
                  <c:v>6.0669350008538458E-2</c:v>
                </c:pt>
                <c:pt idx="88">
                  <c:v>2.2626050005783327E-2</c:v>
                </c:pt>
                <c:pt idx="195">
                  <c:v>1.9844950002152473E-2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00B-424B-8F09-71FEFACF3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68088"/>
        <c:axId val="1"/>
      </c:scatterChart>
      <c:valAx>
        <c:axId val="104206808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8404842251864"/>
              <c:y val="0.878015030729854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10902896081771E-2"/>
              <c:y val="0.430722891566265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680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248012954424664E-3"/>
          <c:y val="0.93749531308586431"/>
          <c:w val="0.94548551959114135"/>
          <c:h val="6.02409638554216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Vir - O-C Diagr.</a:t>
            </a:r>
          </a:p>
        </c:rich>
      </c:tx>
      <c:layout>
        <c:manualLayout>
          <c:xMode val="edge"/>
          <c:yMode val="edge"/>
          <c:x val="0.36472602739726029"/>
          <c:y val="3.6423841059602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7020384134227"/>
          <c:y val="0.1978711178452851"/>
          <c:w val="0.80942298100587906"/>
          <c:h val="0.5968308535565545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1'!$F$21:$F$236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'Active 1'!$H$21:$H$236</c:f>
              <c:numCache>
                <c:formatCode>General</c:formatCode>
                <c:ptCount val="216"/>
                <c:pt idx="0">
                  <c:v>3.4952500209328718E-4</c:v>
                </c:pt>
                <c:pt idx="1">
                  <c:v>-7.1761999970476609E-3</c:v>
                </c:pt>
                <c:pt idx="2">
                  <c:v>9.2360250018828083E-3</c:v>
                </c:pt>
                <c:pt idx="3">
                  <c:v>1.1749625002266839E-2</c:v>
                </c:pt>
                <c:pt idx="4">
                  <c:v>-1.1941124997974839E-2</c:v>
                </c:pt>
                <c:pt idx="5">
                  <c:v>-1.8726099995546974E-2</c:v>
                </c:pt>
                <c:pt idx="6">
                  <c:v>3.6845000067842193E-4</c:v>
                </c:pt>
                <c:pt idx="7">
                  <c:v>2.2366600001987536E-2</c:v>
                </c:pt>
                <c:pt idx="8">
                  <c:v>-1.6598324997175951E-2</c:v>
                </c:pt>
                <c:pt idx="9">
                  <c:v>-3.4059999961755238E-4</c:v>
                </c:pt>
                <c:pt idx="10">
                  <c:v>4.1848000037134625E-3</c:v>
                </c:pt>
                <c:pt idx="11">
                  <c:v>2.2750000061932951E-4</c:v>
                </c:pt>
                <c:pt idx="12">
                  <c:v>2.2458000021288171E-3</c:v>
                </c:pt>
                <c:pt idx="13">
                  <c:v>-4.7450499987462536E-3</c:v>
                </c:pt>
                <c:pt idx="2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57-412C-B832-39D9197A9DCC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1'!$F$21:$F$2306</c:f>
              <c:numCache>
                <c:formatCode>General</c:formatCode>
                <c:ptCount val="228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  <c:pt idx="216">
                  <c:v>40070</c:v>
                </c:pt>
                <c:pt idx="217">
                  <c:v>40070</c:v>
                </c:pt>
                <c:pt idx="218">
                  <c:v>40070</c:v>
                </c:pt>
                <c:pt idx="219">
                  <c:v>40351</c:v>
                </c:pt>
                <c:pt idx="220">
                  <c:v>40499.5</c:v>
                </c:pt>
                <c:pt idx="221">
                  <c:v>40500</c:v>
                </c:pt>
                <c:pt idx="222">
                  <c:v>40545.5</c:v>
                </c:pt>
                <c:pt idx="223">
                  <c:v>41304</c:v>
                </c:pt>
                <c:pt idx="224">
                  <c:v>41368</c:v>
                </c:pt>
                <c:pt idx="225">
                  <c:v>41590</c:v>
                </c:pt>
                <c:pt idx="226">
                  <c:v>42468.5</c:v>
                </c:pt>
                <c:pt idx="227">
                  <c:v>42266.5</c:v>
                </c:pt>
                <c:pt idx="228">
                  <c:v>42585</c:v>
                </c:pt>
                <c:pt idx="229">
                  <c:v>42624</c:v>
                </c:pt>
                <c:pt idx="230">
                  <c:v>43469</c:v>
                </c:pt>
                <c:pt idx="231">
                  <c:v>43607</c:v>
                </c:pt>
                <c:pt idx="232">
                  <c:v>43610.5</c:v>
                </c:pt>
              </c:numCache>
            </c:numRef>
          </c:xVal>
          <c:yVal>
            <c:numRef>
              <c:f>'Active 1'!$I$21:$I$2306</c:f>
              <c:numCache>
                <c:formatCode>General</c:formatCode>
                <c:ptCount val="2286"/>
                <c:pt idx="17">
                  <c:v>6.8518500047503039E-3</c:v>
                </c:pt>
                <c:pt idx="18">
                  <c:v>1.0530950006796047E-2</c:v>
                </c:pt>
                <c:pt idx="19">
                  <c:v>-6.1047499912092462E-4</c:v>
                </c:pt>
                <c:pt idx="22">
                  <c:v>2.6203500019619241E-3</c:v>
                </c:pt>
                <c:pt idx="23">
                  <c:v>1.0214250069111586E-3</c:v>
                </c:pt>
                <c:pt idx="24">
                  <c:v>9.2046500067226589E-3</c:v>
                </c:pt>
                <c:pt idx="25">
                  <c:v>1.2473500028136186E-3</c:v>
                </c:pt>
                <c:pt idx="26">
                  <c:v>8.2565000047907233E-3</c:v>
                </c:pt>
                <c:pt idx="27">
                  <c:v>1.2807825005438644E-2</c:v>
                </c:pt>
                <c:pt idx="28">
                  <c:v>6.0655499983113259E-3</c:v>
                </c:pt>
                <c:pt idx="43">
                  <c:v>1.8921000009868294E-3</c:v>
                </c:pt>
                <c:pt idx="47">
                  <c:v>2.8216250066179782E-3</c:v>
                </c:pt>
                <c:pt idx="48">
                  <c:v>1.2673375007580034E-2</c:v>
                </c:pt>
                <c:pt idx="49">
                  <c:v>5.7420000084675848E-3</c:v>
                </c:pt>
                <c:pt idx="50">
                  <c:v>1.2777075004123617E-2</c:v>
                </c:pt>
                <c:pt idx="51">
                  <c:v>7.9921000069589354E-3</c:v>
                </c:pt>
                <c:pt idx="52">
                  <c:v>1.7992100008996204E-2</c:v>
                </c:pt>
                <c:pt idx="53">
                  <c:v>1.7233750040759332E-3</c:v>
                </c:pt>
                <c:pt idx="54">
                  <c:v>2.7401499974075705E-3</c:v>
                </c:pt>
                <c:pt idx="55">
                  <c:v>3.1458000012207776E-3</c:v>
                </c:pt>
                <c:pt idx="56">
                  <c:v>1.4023474999703467E-2</c:v>
                </c:pt>
                <c:pt idx="57">
                  <c:v>1.614395000069635E-2</c:v>
                </c:pt>
                <c:pt idx="58">
                  <c:v>6.2217250015237369E-3</c:v>
                </c:pt>
                <c:pt idx="59">
                  <c:v>2.2903500066604465E-3</c:v>
                </c:pt>
                <c:pt idx="60">
                  <c:v>6.0475500067695975E-3</c:v>
                </c:pt>
                <c:pt idx="61">
                  <c:v>6.1161749981692992E-3</c:v>
                </c:pt>
                <c:pt idx="62">
                  <c:v>8.1421000068075955E-3</c:v>
                </c:pt>
                <c:pt idx="63">
                  <c:v>6.1939500010339543E-3</c:v>
                </c:pt>
                <c:pt idx="64">
                  <c:v>6.2717250038986094E-3</c:v>
                </c:pt>
                <c:pt idx="65">
                  <c:v>1.1590450005314779E-2</c:v>
                </c:pt>
                <c:pt idx="66">
                  <c:v>1.0836850007763132E-2</c:v>
                </c:pt>
                <c:pt idx="67">
                  <c:v>1.6438500002550427E-2</c:v>
                </c:pt>
                <c:pt idx="68">
                  <c:v>1.5507124997384381E-2</c:v>
                </c:pt>
                <c:pt idx="69">
                  <c:v>1.5542200002528261E-2</c:v>
                </c:pt>
                <c:pt idx="70">
                  <c:v>1.9688600004883483E-2</c:v>
                </c:pt>
                <c:pt idx="72">
                  <c:v>1.203325000096811E-2</c:v>
                </c:pt>
                <c:pt idx="73">
                  <c:v>1.1592200004088227E-2</c:v>
                </c:pt>
                <c:pt idx="77">
                  <c:v>1.8031400002655573E-2</c:v>
                </c:pt>
                <c:pt idx="79">
                  <c:v>1.6642200003843755E-2</c:v>
                </c:pt>
                <c:pt idx="87">
                  <c:v>2.2526050008309539E-2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57-412C-B832-39D9197A9DCC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'Active 1'!$J$21:$J$236</c:f>
              <c:numCache>
                <c:formatCode>General</c:formatCode>
                <c:ptCount val="216"/>
                <c:pt idx="14">
                  <c:v>-7.3047999976552092E-3</c:v>
                </c:pt>
                <c:pt idx="15">
                  <c:v>4.981500023859553E-4</c:v>
                </c:pt>
                <c:pt idx="20">
                  <c:v>8.2767500134650618E-4</c:v>
                </c:pt>
                <c:pt idx="29">
                  <c:v>2.557700005127117E-3</c:v>
                </c:pt>
                <c:pt idx="30">
                  <c:v>3.7577000039163977E-3</c:v>
                </c:pt>
                <c:pt idx="31">
                  <c:v>4.2744750026031397E-3</c:v>
                </c:pt>
                <c:pt idx="32">
                  <c:v>4.3744750000769272E-3</c:v>
                </c:pt>
                <c:pt idx="33">
                  <c:v>4.4744750048266724E-3</c:v>
                </c:pt>
                <c:pt idx="34">
                  <c:v>3.6522500013234094E-3</c:v>
                </c:pt>
                <c:pt idx="35">
                  <c:v>4.0522500057704747E-3</c:v>
                </c:pt>
                <c:pt idx="36">
                  <c:v>4.0598749983473681E-3</c:v>
                </c:pt>
                <c:pt idx="37">
                  <c:v>4.4598750027944334E-3</c:v>
                </c:pt>
                <c:pt idx="38">
                  <c:v>4.7613999995519407E-3</c:v>
                </c:pt>
                <c:pt idx="39">
                  <c:v>4.7613999995519407E-3</c:v>
                </c:pt>
                <c:pt idx="40">
                  <c:v>3.7690250028390437E-3</c:v>
                </c:pt>
                <c:pt idx="41">
                  <c:v>4.1690250000101514E-3</c:v>
                </c:pt>
                <c:pt idx="42">
                  <c:v>4.3690250022336841E-3</c:v>
                </c:pt>
                <c:pt idx="44">
                  <c:v>4.3412500090198591E-3</c:v>
                </c:pt>
                <c:pt idx="45">
                  <c:v>4.5412500039674342E-3</c:v>
                </c:pt>
                <c:pt idx="46">
                  <c:v>4.6412500087171793E-3</c:v>
                </c:pt>
                <c:pt idx="89">
                  <c:v>1.272922500356799E-2</c:v>
                </c:pt>
                <c:pt idx="92">
                  <c:v>1.2520200005383231E-2</c:v>
                </c:pt>
                <c:pt idx="94">
                  <c:v>1.3209300006565172E-2</c:v>
                </c:pt>
                <c:pt idx="95">
                  <c:v>1.3084675003483426E-2</c:v>
                </c:pt>
                <c:pt idx="98">
                  <c:v>1.3402525000856258E-2</c:v>
                </c:pt>
                <c:pt idx="100">
                  <c:v>1.3383050005359109E-2</c:v>
                </c:pt>
                <c:pt idx="102">
                  <c:v>1.3447300007101148E-2</c:v>
                </c:pt>
                <c:pt idx="106">
                  <c:v>1.3898925004468765E-2</c:v>
                </c:pt>
                <c:pt idx="109">
                  <c:v>1.4282950003689621E-2</c:v>
                </c:pt>
                <c:pt idx="112">
                  <c:v>1.4683350003906526E-2</c:v>
                </c:pt>
                <c:pt idx="113">
                  <c:v>1.4092500001424924E-2</c:v>
                </c:pt>
                <c:pt idx="115">
                  <c:v>1.2842825002735481E-2</c:v>
                </c:pt>
                <c:pt idx="117">
                  <c:v>1.5251975004503038E-2</c:v>
                </c:pt>
                <c:pt idx="122">
                  <c:v>1.6505899999174289E-2</c:v>
                </c:pt>
                <c:pt idx="125">
                  <c:v>1.7146750004030764E-2</c:v>
                </c:pt>
                <c:pt idx="126">
                  <c:v>1.7055900003470015E-2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57-412C-B832-39D9197A9DCC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1'!$F$21:$F$505</c:f>
              <c:numCache>
                <c:formatCode>General</c:formatCode>
                <c:ptCount val="485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  <c:pt idx="216">
                  <c:v>40070</c:v>
                </c:pt>
                <c:pt idx="217">
                  <c:v>40070</c:v>
                </c:pt>
                <c:pt idx="218">
                  <c:v>40070</c:v>
                </c:pt>
                <c:pt idx="219">
                  <c:v>40351</c:v>
                </c:pt>
                <c:pt idx="220">
                  <c:v>40499.5</c:v>
                </c:pt>
                <c:pt idx="221">
                  <c:v>40500</c:v>
                </c:pt>
                <c:pt idx="222">
                  <c:v>40545.5</c:v>
                </c:pt>
                <c:pt idx="223">
                  <c:v>41304</c:v>
                </c:pt>
                <c:pt idx="224">
                  <c:v>41368</c:v>
                </c:pt>
                <c:pt idx="225">
                  <c:v>41590</c:v>
                </c:pt>
                <c:pt idx="226">
                  <c:v>42468.5</c:v>
                </c:pt>
                <c:pt idx="227">
                  <c:v>42266.5</c:v>
                </c:pt>
                <c:pt idx="228">
                  <c:v>42585</c:v>
                </c:pt>
                <c:pt idx="229">
                  <c:v>42624</c:v>
                </c:pt>
                <c:pt idx="230">
                  <c:v>43469</c:v>
                </c:pt>
                <c:pt idx="231">
                  <c:v>43607</c:v>
                </c:pt>
                <c:pt idx="232">
                  <c:v>43610.5</c:v>
                </c:pt>
              </c:numCache>
            </c:numRef>
          </c:xVal>
          <c:yVal>
            <c:numRef>
              <c:f>'Active 1'!$K$21:$K$505</c:f>
              <c:numCache>
                <c:formatCode>General</c:formatCode>
                <c:ptCount val="485"/>
                <c:pt idx="71">
                  <c:v>3.728250005224254E-3</c:v>
                </c:pt>
                <c:pt idx="74">
                  <c:v>5.7751999993342906E-3</c:v>
                </c:pt>
                <c:pt idx="75">
                  <c:v>9.4904500001575798E-3</c:v>
                </c:pt>
                <c:pt idx="76">
                  <c:v>9.4904500001575798E-3</c:v>
                </c:pt>
                <c:pt idx="78">
                  <c:v>1.1188475007656962E-2</c:v>
                </c:pt>
                <c:pt idx="80">
                  <c:v>1.1377275004633702E-2</c:v>
                </c:pt>
                <c:pt idx="81">
                  <c:v>1.3605050000478514E-2</c:v>
                </c:pt>
                <c:pt idx="82">
                  <c:v>6.8675750007969327E-3</c:v>
                </c:pt>
                <c:pt idx="83">
                  <c:v>5.2850000065518543E-3</c:v>
                </c:pt>
                <c:pt idx="84">
                  <c:v>1.0185000006458722E-2</c:v>
                </c:pt>
                <c:pt idx="85">
                  <c:v>1.2657325001782738E-2</c:v>
                </c:pt>
                <c:pt idx="86">
                  <c:v>1.4505575003568083E-2</c:v>
                </c:pt>
                <c:pt idx="90">
                  <c:v>1.2849475002440158E-2</c:v>
                </c:pt>
                <c:pt idx="91">
                  <c:v>1.2181500002043322E-2</c:v>
                </c:pt>
                <c:pt idx="93">
                  <c:v>1.3006250002945308E-2</c:v>
                </c:pt>
                <c:pt idx="96">
                  <c:v>1.2981400010176003E-2</c:v>
                </c:pt>
                <c:pt idx="97">
                  <c:v>1.2655250007810537E-2</c:v>
                </c:pt>
                <c:pt idx="99">
                  <c:v>1.3231650002126116E-2</c:v>
                </c:pt>
                <c:pt idx="101">
                  <c:v>1.341503929143073E-2</c:v>
                </c:pt>
                <c:pt idx="103">
                  <c:v>1.2877799999841955E-2</c:v>
                </c:pt>
                <c:pt idx="104">
                  <c:v>1.4290000006440096E-2</c:v>
                </c:pt>
                <c:pt idx="105">
                  <c:v>1.3384550002228934E-2</c:v>
                </c:pt>
                <c:pt idx="107">
                  <c:v>1.2668200004554819E-2</c:v>
                </c:pt>
                <c:pt idx="108">
                  <c:v>1.3309150002896786E-2</c:v>
                </c:pt>
                <c:pt idx="110">
                  <c:v>1.4769425004487857E-2</c:v>
                </c:pt>
                <c:pt idx="111">
                  <c:v>1.4483350001682993E-2</c:v>
                </c:pt>
                <c:pt idx="114">
                  <c:v>1.4392500001122244E-2</c:v>
                </c:pt>
                <c:pt idx="116">
                  <c:v>1.4542825003445614E-2</c:v>
                </c:pt>
                <c:pt idx="118">
                  <c:v>1.7851975004305132E-2</c:v>
                </c:pt>
                <c:pt idx="119">
                  <c:v>1.5162650008278433E-2</c:v>
                </c:pt>
                <c:pt idx="120">
                  <c:v>1.5364600003522355E-2</c:v>
                </c:pt>
                <c:pt idx="121">
                  <c:v>1.6897624998819083E-2</c:v>
                </c:pt>
                <c:pt idx="123">
                  <c:v>1.7235075007192791E-2</c:v>
                </c:pt>
                <c:pt idx="124">
                  <c:v>2.1816475004015956E-2</c:v>
                </c:pt>
                <c:pt idx="127">
                  <c:v>1.728335000370862E-2</c:v>
                </c:pt>
                <c:pt idx="128">
                  <c:v>1.7783350005629472E-2</c:v>
                </c:pt>
                <c:pt idx="129">
                  <c:v>1.7075499999918975E-2</c:v>
                </c:pt>
                <c:pt idx="130">
                  <c:v>1.7570700001670048E-2</c:v>
                </c:pt>
                <c:pt idx="131">
                  <c:v>1.8816800002241507E-2</c:v>
                </c:pt>
                <c:pt idx="132">
                  <c:v>1.9962325008236803E-2</c:v>
                </c:pt>
                <c:pt idx="133">
                  <c:v>1.7982799996389076E-2</c:v>
                </c:pt>
                <c:pt idx="134">
                  <c:v>1.7520050001621712E-2</c:v>
                </c:pt>
                <c:pt idx="135">
                  <c:v>1.8358850007643923E-2</c:v>
                </c:pt>
                <c:pt idx="136">
                  <c:v>1.8368850011029281E-2</c:v>
                </c:pt>
                <c:pt idx="137">
                  <c:v>1.7981050004891586E-2</c:v>
                </c:pt>
                <c:pt idx="138">
                  <c:v>1.8220700003439561E-2</c:v>
                </c:pt>
                <c:pt idx="139">
                  <c:v>2.0488350004598033E-2</c:v>
                </c:pt>
                <c:pt idx="140">
                  <c:v>2.2619499999564141E-2</c:v>
                </c:pt>
                <c:pt idx="141">
                  <c:v>2.1688775006623473E-2</c:v>
                </c:pt>
                <c:pt idx="142">
                  <c:v>2.1597925006062724E-2</c:v>
                </c:pt>
                <c:pt idx="143">
                  <c:v>2.2698724998917896E-2</c:v>
                </c:pt>
                <c:pt idx="144">
                  <c:v>2.3006550007266924E-2</c:v>
                </c:pt>
                <c:pt idx="145">
                  <c:v>2.209847500489559E-2</c:v>
                </c:pt>
                <c:pt idx="146">
                  <c:v>2.209847500489559E-2</c:v>
                </c:pt>
                <c:pt idx="147">
                  <c:v>2.2148475007270463E-2</c:v>
                </c:pt>
                <c:pt idx="148">
                  <c:v>2.2148475007270463E-2</c:v>
                </c:pt>
                <c:pt idx="149">
                  <c:v>2.2198475002369378E-2</c:v>
                </c:pt>
                <c:pt idx="150">
                  <c:v>2.2198475002369378E-2</c:v>
                </c:pt>
                <c:pt idx="151">
                  <c:v>2.2298475007119123E-2</c:v>
                </c:pt>
                <c:pt idx="152">
                  <c:v>2.2348475002218038E-2</c:v>
                </c:pt>
                <c:pt idx="153">
                  <c:v>2.2635075001744553E-2</c:v>
                </c:pt>
                <c:pt idx="154">
                  <c:v>2.2635075001744553E-2</c:v>
                </c:pt>
                <c:pt idx="155">
                  <c:v>2.1667100008926354E-2</c:v>
                </c:pt>
                <c:pt idx="156">
                  <c:v>2.3070575007295702E-2</c:v>
                </c:pt>
                <c:pt idx="157">
                  <c:v>2.3274275001313072E-2</c:v>
                </c:pt>
                <c:pt idx="158">
                  <c:v>1.7549000003782567E-2</c:v>
                </c:pt>
                <c:pt idx="159">
                  <c:v>2.3230625003634486E-2</c:v>
                </c:pt>
                <c:pt idx="160">
                  <c:v>2.2690100006002467E-2</c:v>
                </c:pt>
                <c:pt idx="161">
                  <c:v>2.27426000055857E-2</c:v>
                </c:pt>
                <c:pt idx="162">
                  <c:v>2.2772600008465815E-2</c:v>
                </c:pt>
                <c:pt idx="163">
                  <c:v>2.2942600007809233E-2</c:v>
                </c:pt>
                <c:pt idx="164">
                  <c:v>2.297260000341339E-2</c:v>
                </c:pt>
                <c:pt idx="165">
                  <c:v>2.2620150004513562E-2</c:v>
                </c:pt>
                <c:pt idx="166">
                  <c:v>2.2888775005412754E-2</c:v>
                </c:pt>
                <c:pt idx="167">
                  <c:v>2.3899350002466235E-2</c:v>
                </c:pt>
                <c:pt idx="168">
                  <c:v>2.4868625005183276E-2</c:v>
                </c:pt>
                <c:pt idx="169">
                  <c:v>2.7798025002994109E-2</c:v>
                </c:pt>
                <c:pt idx="170">
                  <c:v>2.6168675001827069E-2</c:v>
                </c:pt>
                <c:pt idx="171">
                  <c:v>2.6198675004707184E-2</c:v>
                </c:pt>
                <c:pt idx="172">
                  <c:v>2.5874625003780238E-2</c:v>
                </c:pt>
                <c:pt idx="173">
                  <c:v>2.760120000311872E-2</c:v>
                </c:pt>
                <c:pt idx="174">
                  <c:v>2.5246075005270541E-2</c:v>
                </c:pt>
                <c:pt idx="175">
                  <c:v>2.5012949998199474E-2</c:v>
                </c:pt>
                <c:pt idx="176">
                  <c:v>2.5112950002949219E-2</c:v>
                </c:pt>
                <c:pt idx="177">
                  <c:v>2.7136475000588689E-2</c:v>
                </c:pt>
                <c:pt idx="178">
                  <c:v>2.44057500094641E-2</c:v>
                </c:pt>
                <c:pt idx="179">
                  <c:v>2.6414800006023142E-2</c:v>
                </c:pt>
                <c:pt idx="180">
                  <c:v>2.7870775003975723E-2</c:v>
                </c:pt>
                <c:pt idx="181">
                  <c:v>2.7615799997875001E-2</c:v>
                </c:pt>
                <c:pt idx="182">
                  <c:v>2.7487900108098984E-2</c:v>
                </c:pt>
                <c:pt idx="183">
                  <c:v>2.7746275001845788E-2</c:v>
                </c:pt>
                <c:pt idx="184">
                  <c:v>2.7787225000793114E-2</c:v>
                </c:pt>
                <c:pt idx="185">
                  <c:v>2.7787225000793114E-2</c:v>
                </c:pt>
                <c:pt idx="186">
                  <c:v>2.7901300003577489E-2</c:v>
                </c:pt>
                <c:pt idx="187">
                  <c:v>2.7901300003577489E-2</c:v>
                </c:pt>
                <c:pt idx="188">
                  <c:v>2.8459675006160978E-2</c:v>
                </c:pt>
                <c:pt idx="189">
                  <c:v>2.6976450004440267E-2</c:v>
                </c:pt>
                <c:pt idx="190">
                  <c:v>2.7900400004000403E-2</c:v>
                </c:pt>
                <c:pt idx="191">
                  <c:v>2.8956750000361353E-2</c:v>
                </c:pt>
                <c:pt idx="192">
                  <c:v>2.8152150007372256E-2</c:v>
                </c:pt>
                <c:pt idx="193">
                  <c:v>2.872840000782162E-2</c:v>
                </c:pt>
                <c:pt idx="194">
                  <c:v>2.8961950003576931E-2</c:v>
                </c:pt>
                <c:pt idx="196">
                  <c:v>2.8637750001507811E-2</c:v>
                </c:pt>
                <c:pt idx="197">
                  <c:v>2.9790400003548712E-2</c:v>
                </c:pt>
                <c:pt idx="198">
                  <c:v>2.9005850003159139E-2</c:v>
                </c:pt>
                <c:pt idx="199">
                  <c:v>2.882872500049416E-2</c:v>
                </c:pt>
                <c:pt idx="200">
                  <c:v>2.7030250006646384E-2</c:v>
                </c:pt>
                <c:pt idx="201">
                  <c:v>2.8367500002786983E-2</c:v>
                </c:pt>
                <c:pt idx="202">
                  <c:v>2.8469025004596915E-2</c:v>
                </c:pt>
                <c:pt idx="203">
                  <c:v>2.9922825007815845E-2</c:v>
                </c:pt>
                <c:pt idx="204">
                  <c:v>3.076632500597043E-2</c:v>
                </c:pt>
                <c:pt idx="205">
                  <c:v>2.9602250004245434E-2</c:v>
                </c:pt>
                <c:pt idx="206">
                  <c:v>2.9800500007695518E-2</c:v>
                </c:pt>
                <c:pt idx="207">
                  <c:v>3.3018925001670141E-2</c:v>
                </c:pt>
                <c:pt idx="208">
                  <c:v>3.2435700006317347E-2</c:v>
                </c:pt>
                <c:pt idx="209">
                  <c:v>3.214637500786921E-2</c:v>
                </c:pt>
                <c:pt idx="210">
                  <c:v>3.2584275002591312E-2</c:v>
                </c:pt>
                <c:pt idx="211">
                  <c:v>3.2336125004803762E-2</c:v>
                </c:pt>
                <c:pt idx="212">
                  <c:v>3.1028175006213132E-2</c:v>
                </c:pt>
                <c:pt idx="213">
                  <c:v>3.2213999998930376E-2</c:v>
                </c:pt>
                <c:pt idx="214">
                  <c:v>3.2584150008915458E-2</c:v>
                </c:pt>
                <c:pt idx="215">
                  <c:v>3.2861925006727688E-2</c:v>
                </c:pt>
                <c:pt idx="216">
                  <c:v>3.2913500006543472E-2</c:v>
                </c:pt>
                <c:pt idx="217">
                  <c:v>3.3813500005635433E-2</c:v>
                </c:pt>
                <c:pt idx="218">
                  <c:v>3.3813500005635433E-2</c:v>
                </c:pt>
                <c:pt idx="219">
                  <c:v>3.3170549999340437E-2</c:v>
                </c:pt>
                <c:pt idx="220">
                  <c:v>3.322347500215983E-2</c:v>
                </c:pt>
                <c:pt idx="221">
                  <c:v>3.3125000009022187E-2</c:v>
                </c:pt>
                <c:pt idx="222">
                  <c:v>3.3963775007578079E-2</c:v>
                </c:pt>
                <c:pt idx="223">
                  <c:v>3.3377199855749495E-2</c:v>
                </c:pt>
                <c:pt idx="224">
                  <c:v>3.387240000301972E-2</c:v>
                </c:pt>
                <c:pt idx="225">
                  <c:v>3.3449500006099697E-2</c:v>
                </c:pt>
                <c:pt idx="226">
                  <c:v>3.541892500652466E-2</c:v>
                </c:pt>
                <c:pt idx="227">
                  <c:v>3.5212825001508463E-2</c:v>
                </c:pt>
                <c:pt idx="228">
                  <c:v>3.4884250002505723E-2</c:v>
                </c:pt>
                <c:pt idx="229">
                  <c:v>3.4503200004110113E-2</c:v>
                </c:pt>
                <c:pt idx="230">
                  <c:v>3.6710450003738515E-2</c:v>
                </c:pt>
                <c:pt idx="231">
                  <c:v>3.6101350000535604E-2</c:v>
                </c:pt>
                <c:pt idx="232">
                  <c:v>3.6712025001179427E-2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57-412C-B832-39D9197A9DCC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'Active 1'!$L$21:$L$236</c:f>
              <c:numCache>
                <c:formatCode>General</c:formatCode>
                <c:ptCount val="2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57-412C-B832-39D9197A9DC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'Active 1'!$M$21:$M$236</c:f>
              <c:numCache>
                <c:formatCode>General</c:formatCode>
                <c:ptCount val="2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57-412C-B832-39D9197A9DC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'Active 1'!$N$21:$N$236</c:f>
              <c:numCache>
                <c:formatCode>General</c:formatCode>
                <c:ptCount val="2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57-412C-B832-39D9197A9DCC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'Active 1'!$O$21:$O$236</c:f>
              <c:numCache>
                <c:formatCode>General</c:formatCode>
                <c:ptCount val="216"/>
                <c:pt idx="17">
                  <c:v>-1.0909472044904157E-2</c:v>
                </c:pt>
                <c:pt idx="18">
                  <c:v>-9.0322561501852104E-3</c:v>
                </c:pt>
                <c:pt idx="22">
                  <c:v>-5.6972238302441412E-3</c:v>
                </c:pt>
                <c:pt idx="30">
                  <c:v>-5.2832700305615286E-4</c:v>
                </c:pt>
                <c:pt idx="31">
                  <c:v>-5.227820581469398E-4</c:v>
                </c:pt>
                <c:pt idx="32">
                  <c:v>-5.227820581469398E-4</c:v>
                </c:pt>
                <c:pt idx="33">
                  <c:v>-5.227820581469398E-4</c:v>
                </c:pt>
                <c:pt idx="34">
                  <c:v>-4.9707367720422564E-4</c:v>
                </c:pt>
                <c:pt idx="35">
                  <c:v>-4.9707367720422564E-4</c:v>
                </c:pt>
                <c:pt idx="36">
                  <c:v>-4.9455324770003844E-4</c:v>
                </c:pt>
                <c:pt idx="37">
                  <c:v>-4.9455324770003844E-4</c:v>
                </c:pt>
                <c:pt idx="38">
                  <c:v>-4.9404916179920065E-4</c:v>
                </c:pt>
                <c:pt idx="39">
                  <c:v>-4.9404916179920065E-4</c:v>
                </c:pt>
                <c:pt idx="40">
                  <c:v>-4.9152873229501345E-4</c:v>
                </c:pt>
                <c:pt idx="41">
                  <c:v>-4.9152873229501345E-4</c:v>
                </c:pt>
                <c:pt idx="42">
                  <c:v>-4.9152873229501345E-4</c:v>
                </c:pt>
                <c:pt idx="43">
                  <c:v>-3.1862726830774162E-4</c:v>
                </c:pt>
                <c:pt idx="44">
                  <c:v>4.9093468843732467E-4</c:v>
                </c:pt>
                <c:pt idx="45">
                  <c:v>4.9093468843732467E-4</c:v>
                </c:pt>
                <c:pt idx="46">
                  <c:v>4.9093468843732467E-4</c:v>
                </c:pt>
                <c:pt idx="47">
                  <c:v>6.4972174720114538E-4</c:v>
                </c:pt>
                <c:pt idx="48">
                  <c:v>1.5923623817673174E-3</c:v>
                </c:pt>
                <c:pt idx="49">
                  <c:v>1.6150462473050065E-3</c:v>
                </c:pt>
                <c:pt idx="50">
                  <c:v>1.6266402230242696E-3</c:v>
                </c:pt>
                <c:pt idx="51">
                  <c:v>1.6977163350423603E-3</c:v>
                </c:pt>
                <c:pt idx="52">
                  <c:v>1.6977163350423603E-3</c:v>
                </c:pt>
                <c:pt idx="53">
                  <c:v>2.6005341834423688E-3</c:v>
                </c:pt>
                <c:pt idx="54">
                  <c:v>2.6060791283515818E-3</c:v>
                </c:pt>
                <c:pt idx="55">
                  <c:v>2.740165977974364E-3</c:v>
                </c:pt>
                <c:pt idx="56">
                  <c:v>3.6913760728547757E-3</c:v>
                </c:pt>
                <c:pt idx="57">
                  <c:v>3.7311988590209393E-3</c:v>
                </c:pt>
                <c:pt idx="58">
                  <c:v>3.7569072399636534E-3</c:v>
                </c:pt>
                <c:pt idx="59">
                  <c:v>3.7795911055013426E-3</c:v>
                </c:pt>
                <c:pt idx="60">
                  <c:v>4.6909784142155891E-3</c:v>
                </c:pt>
                <c:pt idx="61">
                  <c:v>4.7136622797532765E-3</c:v>
                </c:pt>
                <c:pt idx="62">
                  <c:v>4.7222317400675146E-3</c:v>
                </c:pt>
                <c:pt idx="63">
                  <c:v>4.7393706606959907E-3</c:v>
                </c:pt>
                <c:pt idx="64">
                  <c:v>4.7650790416387048E-3</c:v>
                </c:pt>
                <c:pt idx="65">
                  <c:v>6.8867765982638506E-3</c:v>
                </c:pt>
                <c:pt idx="66">
                  <c:v>6.9351688447442522E-3</c:v>
                </c:pt>
                <c:pt idx="67">
                  <c:v>7.7951393915730721E-3</c:v>
                </c:pt>
                <c:pt idx="68">
                  <c:v>7.8178232571107613E-3</c:v>
                </c:pt>
                <c:pt idx="69">
                  <c:v>7.8294172328300243E-3</c:v>
                </c:pt>
                <c:pt idx="70">
                  <c:v>7.8778094793104259E-3</c:v>
                </c:pt>
                <c:pt idx="71">
                  <c:v>7.8909157127322015E-3</c:v>
                </c:pt>
                <c:pt idx="72">
                  <c:v>7.991732892899707E-3</c:v>
                </c:pt>
                <c:pt idx="73">
                  <c:v>8.8375890345050757E-3</c:v>
                </c:pt>
                <c:pt idx="74">
                  <c:v>8.898079342605579E-3</c:v>
                </c:pt>
                <c:pt idx="75">
                  <c:v>8.9031202016139517E-3</c:v>
                </c:pt>
                <c:pt idx="76">
                  <c:v>8.9031202016139517E-3</c:v>
                </c:pt>
                <c:pt idx="77">
                  <c:v>8.9827657739462823E-3</c:v>
                </c:pt>
                <c:pt idx="78">
                  <c:v>9.0346866217325475E-3</c:v>
                </c:pt>
                <c:pt idx="79">
                  <c:v>9.8457608361801272E-3</c:v>
                </c:pt>
                <c:pt idx="80">
                  <c:v>9.8573548118993902E-3</c:v>
                </c:pt>
                <c:pt idx="81">
                  <c:v>1.0891234994517156E-2</c:v>
                </c:pt>
                <c:pt idx="82">
                  <c:v>1.0911902516451494E-2</c:v>
                </c:pt>
                <c:pt idx="83">
                  <c:v>1.0950717130815982E-2</c:v>
                </c:pt>
                <c:pt idx="84">
                  <c:v>1.0950717130815982E-2</c:v>
                </c:pt>
                <c:pt idx="85">
                  <c:v>1.1007678837610623E-2</c:v>
                </c:pt>
                <c:pt idx="86">
                  <c:v>1.2081381806394554E-2</c:v>
                </c:pt>
                <c:pt idx="87">
                  <c:v>1.2121204592560716E-2</c:v>
                </c:pt>
                <c:pt idx="88">
                  <c:v>1.2121204592560716E-2</c:v>
                </c:pt>
                <c:pt idx="89">
                  <c:v>1.2981679225290373E-2</c:v>
                </c:pt>
                <c:pt idx="90">
                  <c:v>1.3087537264466254E-2</c:v>
                </c:pt>
                <c:pt idx="91">
                  <c:v>1.3098123068383843E-2</c:v>
                </c:pt>
                <c:pt idx="92">
                  <c:v>1.3838121170813331E-2</c:v>
                </c:pt>
                <c:pt idx="93">
                  <c:v>1.3899619650715508E-2</c:v>
                </c:pt>
                <c:pt idx="94">
                  <c:v>1.3900627822517182E-2</c:v>
                </c:pt>
                <c:pt idx="95">
                  <c:v>1.39585977011135E-2</c:v>
                </c:pt>
                <c:pt idx="96">
                  <c:v>1.4023624782321539E-2</c:v>
                </c:pt>
                <c:pt idx="97">
                  <c:v>1.4081090575017018E-2</c:v>
                </c:pt>
                <c:pt idx="98">
                  <c:v>1.4096717237942979E-2</c:v>
                </c:pt>
                <c:pt idx="99">
                  <c:v>1.473438590250245E-2</c:v>
                </c:pt>
                <c:pt idx="100">
                  <c:v>1.4883595329150359E-2</c:v>
                </c:pt>
                <c:pt idx="101">
                  <c:v>1.5070107112460242E-2</c:v>
                </c:pt>
                <c:pt idx="102">
                  <c:v>1.5070107112460242E-2</c:v>
                </c:pt>
                <c:pt idx="103">
                  <c:v>1.5080188830476994E-2</c:v>
                </c:pt>
                <c:pt idx="104">
                  <c:v>1.5084221517683693E-2</c:v>
                </c:pt>
                <c:pt idx="105">
                  <c:v>1.511547484353562E-2</c:v>
                </c:pt>
                <c:pt idx="106">
                  <c:v>1.5153281286098434E-2</c:v>
                </c:pt>
                <c:pt idx="107">
                  <c:v>1.5209234821091398E-2</c:v>
                </c:pt>
                <c:pt idx="108">
                  <c:v>1.5288880393423729E-2</c:v>
                </c:pt>
                <c:pt idx="109">
                  <c:v>1.5809097043088055E-2</c:v>
                </c:pt>
                <c:pt idx="110">
                  <c:v>1.5969900445455227E-2</c:v>
                </c:pt>
                <c:pt idx="111">
                  <c:v>1.6139777394037474E-2</c:v>
                </c:pt>
                <c:pt idx="112">
                  <c:v>1.6139777394037474E-2</c:v>
                </c:pt>
                <c:pt idx="113">
                  <c:v>1.6142801909442499E-2</c:v>
                </c:pt>
                <c:pt idx="114">
                  <c:v>1.6142801909442499E-2</c:v>
                </c:pt>
                <c:pt idx="115">
                  <c:v>1.6159436744170134E-2</c:v>
                </c:pt>
                <c:pt idx="116">
                  <c:v>1.6159436744170134E-2</c:v>
                </c:pt>
                <c:pt idx="117">
                  <c:v>1.6162461259575159E-2</c:v>
                </c:pt>
                <c:pt idx="118">
                  <c:v>1.6162461259575159E-2</c:v>
                </c:pt>
                <c:pt idx="119">
                  <c:v>1.6165989860881025E-2</c:v>
                </c:pt>
                <c:pt idx="120">
                  <c:v>1.6265798869246853E-2</c:v>
                </c:pt>
                <c:pt idx="121">
                  <c:v>1.7103085550537984E-2</c:v>
                </c:pt>
                <c:pt idx="122">
                  <c:v>1.7138875649497447E-2</c:v>
                </c:pt>
                <c:pt idx="123">
                  <c:v>1.731379345708807E-2</c:v>
                </c:pt>
                <c:pt idx="124">
                  <c:v>1.8067905964741008E-2</c:v>
                </c:pt>
                <c:pt idx="125">
                  <c:v>1.8144022935767473E-2</c:v>
                </c:pt>
                <c:pt idx="126">
                  <c:v>1.8147047451172498E-2</c:v>
                </c:pt>
                <c:pt idx="127">
                  <c:v>1.8156120997387577E-2</c:v>
                </c:pt>
                <c:pt idx="128">
                  <c:v>1.8156120997387577E-2</c:v>
                </c:pt>
                <c:pt idx="129">
                  <c:v>1.8219635820893105E-2</c:v>
                </c:pt>
                <c:pt idx="130">
                  <c:v>1.8284158816200307E-2</c:v>
                </c:pt>
                <c:pt idx="131">
                  <c:v>1.9092712601143699E-2</c:v>
                </c:pt>
                <c:pt idx="132">
                  <c:v>1.917387043117854E-2</c:v>
                </c:pt>
                <c:pt idx="133">
                  <c:v>1.9213693217344705E-2</c:v>
                </c:pt>
                <c:pt idx="134">
                  <c:v>1.925906094842008E-2</c:v>
                </c:pt>
                <c:pt idx="135">
                  <c:v>1.9275191697246882E-2</c:v>
                </c:pt>
                <c:pt idx="136">
                  <c:v>1.9275191697246882E-2</c:v>
                </c:pt>
                <c:pt idx="137">
                  <c:v>1.9279224384453581E-2</c:v>
                </c:pt>
                <c:pt idx="138">
                  <c:v>1.9292330617875358E-2</c:v>
                </c:pt>
                <c:pt idx="139">
                  <c:v>2.0273281780905181E-2</c:v>
                </c:pt>
                <c:pt idx="140">
                  <c:v>2.0316633168377209E-2</c:v>
                </c:pt>
                <c:pt idx="141">
                  <c:v>2.0372586703370176E-2</c:v>
                </c:pt>
                <c:pt idx="142">
                  <c:v>2.0375611218775201E-2</c:v>
                </c:pt>
                <c:pt idx="143">
                  <c:v>2.1036971920674035E-2</c:v>
                </c:pt>
                <c:pt idx="144">
                  <c:v>2.1204832525652931E-2</c:v>
                </c:pt>
                <c:pt idx="145">
                  <c:v>2.1334382602168175E-2</c:v>
                </c:pt>
                <c:pt idx="146">
                  <c:v>2.1334382602168175E-2</c:v>
                </c:pt>
                <c:pt idx="147">
                  <c:v>2.1334382602168175E-2</c:v>
                </c:pt>
                <c:pt idx="148">
                  <c:v>2.1334382602168175E-2</c:v>
                </c:pt>
                <c:pt idx="149">
                  <c:v>2.1334382602168175E-2</c:v>
                </c:pt>
                <c:pt idx="150">
                  <c:v>2.1334382602168175E-2</c:v>
                </c:pt>
                <c:pt idx="151">
                  <c:v>2.1334382602168175E-2</c:v>
                </c:pt>
                <c:pt idx="152">
                  <c:v>2.1334382602168175E-2</c:v>
                </c:pt>
                <c:pt idx="153">
                  <c:v>2.1346480663788275E-2</c:v>
                </c:pt>
                <c:pt idx="154">
                  <c:v>2.1346480663788275E-2</c:v>
                </c:pt>
                <c:pt idx="155">
                  <c:v>2.1357066467705865E-2</c:v>
                </c:pt>
                <c:pt idx="156">
                  <c:v>2.145737956197253E-2</c:v>
                </c:pt>
                <c:pt idx="157">
                  <c:v>2.1491657403229482E-2</c:v>
                </c:pt>
                <c:pt idx="158">
                  <c:v>2.1516357612370522E-2</c:v>
                </c:pt>
                <c:pt idx="159">
                  <c:v>2.2204434867013744E-2</c:v>
                </c:pt>
                <c:pt idx="160">
                  <c:v>2.2224094217146408E-2</c:v>
                </c:pt>
                <c:pt idx="161">
                  <c:v>2.2274502807230159E-2</c:v>
                </c:pt>
                <c:pt idx="162">
                  <c:v>2.2274502807230159E-2</c:v>
                </c:pt>
                <c:pt idx="163">
                  <c:v>2.2274502807230159E-2</c:v>
                </c:pt>
                <c:pt idx="164">
                  <c:v>2.2274502807230159E-2</c:v>
                </c:pt>
                <c:pt idx="165">
                  <c:v>2.236624644118259E-2</c:v>
                </c:pt>
                <c:pt idx="166">
                  <c:v>2.2388930306720279E-2</c:v>
                </c:pt>
                <c:pt idx="167">
                  <c:v>2.3317960621963837E-2</c:v>
                </c:pt>
                <c:pt idx="168">
                  <c:v>2.3373914156956804E-2</c:v>
                </c:pt>
                <c:pt idx="169">
                  <c:v>2.3482796711537711E-2</c:v>
                </c:pt>
                <c:pt idx="170">
                  <c:v>2.3516066380992986E-2</c:v>
                </c:pt>
                <c:pt idx="171">
                  <c:v>2.3516066380992986E-2</c:v>
                </c:pt>
                <c:pt idx="172">
                  <c:v>2.4301432214497851E-2</c:v>
                </c:pt>
                <c:pt idx="173">
                  <c:v>2.4343271344267364E-2</c:v>
                </c:pt>
                <c:pt idx="174">
                  <c:v>2.4391159504846927E-2</c:v>
                </c:pt>
                <c:pt idx="175">
                  <c:v>2.4479374537493496E-2</c:v>
                </c:pt>
                <c:pt idx="176">
                  <c:v>2.4479374537493496E-2</c:v>
                </c:pt>
                <c:pt idx="177">
                  <c:v>2.4520205495461338E-2</c:v>
                </c:pt>
                <c:pt idx="178">
                  <c:v>2.4576159030454302E-2</c:v>
                </c:pt>
                <c:pt idx="179">
                  <c:v>2.5504685259797027E-2</c:v>
                </c:pt>
                <c:pt idx="180">
                  <c:v>2.5655406944147443E-2</c:v>
                </c:pt>
                <c:pt idx="181">
                  <c:v>2.6331386137170568E-2</c:v>
                </c:pt>
                <c:pt idx="182">
                  <c:v>2.6454383096974923E-2</c:v>
                </c:pt>
                <c:pt idx="183">
                  <c:v>2.6572843283671741E-2</c:v>
                </c:pt>
                <c:pt idx="184">
                  <c:v>2.6652488856004072E-2</c:v>
                </c:pt>
                <c:pt idx="185">
                  <c:v>2.6652488856004072E-2</c:v>
                </c:pt>
                <c:pt idx="186">
                  <c:v>2.7450456837029878E-2</c:v>
                </c:pt>
                <c:pt idx="187">
                  <c:v>2.7450456837029878E-2</c:v>
                </c:pt>
                <c:pt idx="188">
                  <c:v>2.7568917023726696E-2</c:v>
                </c:pt>
                <c:pt idx="189">
                  <c:v>2.7574461968635906E-2</c:v>
                </c:pt>
                <c:pt idx="190">
                  <c:v>2.7714597849068736E-2</c:v>
                </c:pt>
                <c:pt idx="191">
                  <c:v>2.8427375312853002E-2</c:v>
                </c:pt>
                <c:pt idx="192">
                  <c:v>2.8657238483634908E-2</c:v>
                </c:pt>
                <c:pt idx="193">
                  <c:v>2.8682442778676789E-2</c:v>
                </c:pt>
                <c:pt idx="194">
                  <c:v>2.8693532668495215E-2</c:v>
                </c:pt>
                <c:pt idx="195">
                  <c:v>2.8754022976595715E-2</c:v>
                </c:pt>
                <c:pt idx="196">
                  <c:v>2.8850807469556521E-2</c:v>
                </c:pt>
                <c:pt idx="197">
                  <c:v>2.9529307092083828E-2</c:v>
                </c:pt>
                <c:pt idx="198">
                  <c:v>2.9699688126566915E-2</c:v>
                </c:pt>
                <c:pt idx="199">
                  <c:v>2.9707249415079479E-2</c:v>
                </c:pt>
                <c:pt idx="200">
                  <c:v>2.9707753500980313E-2</c:v>
                </c:pt>
                <c:pt idx="201">
                  <c:v>2.9753121232055691E-2</c:v>
                </c:pt>
                <c:pt idx="202">
                  <c:v>2.9753625317956531E-2</c:v>
                </c:pt>
                <c:pt idx="203">
                  <c:v>2.9870573246950836E-2</c:v>
                </c:pt>
                <c:pt idx="204">
                  <c:v>3.0546048354073121E-2</c:v>
                </c:pt>
                <c:pt idx="205">
                  <c:v>3.075625217472237E-2</c:v>
                </c:pt>
                <c:pt idx="206">
                  <c:v>3.0821783341831246E-2</c:v>
                </c:pt>
                <c:pt idx="207">
                  <c:v>3.1687298833569272E-2</c:v>
                </c:pt>
                <c:pt idx="208">
                  <c:v>3.1692843778478488E-2</c:v>
                </c:pt>
                <c:pt idx="209">
                  <c:v>3.1696372379784357E-2</c:v>
                </c:pt>
                <c:pt idx="210">
                  <c:v>3.1775009780315014E-2</c:v>
                </c:pt>
                <c:pt idx="211">
                  <c:v>3.1792148700943476E-2</c:v>
                </c:pt>
                <c:pt idx="212">
                  <c:v>3.2781165238386714E-2</c:v>
                </c:pt>
                <c:pt idx="213">
                  <c:v>3.2908698971298597E-2</c:v>
                </c:pt>
                <c:pt idx="214">
                  <c:v>3.293188692273713E-2</c:v>
                </c:pt>
                <c:pt idx="215">
                  <c:v>3.2957595303679837E-2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57-412C-B832-39D9197A9DCC}"/>
            </c:ext>
          </c:extLst>
        </c:ser>
        <c:ser>
          <c:idx val="8"/>
          <c:order val="8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1'!$V$2:$V$21</c:f>
              <c:numCache>
                <c:formatCode>General</c:formatCode>
                <c:ptCount val="20"/>
                <c:pt idx="0">
                  <c:v>-50000</c:v>
                </c:pt>
                <c:pt idx="1">
                  <c:v>-45000</c:v>
                </c:pt>
                <c:pt idx="2">
                  <c:v>-40000</c:v>
                </c:pt>
                <c:pt idx="3">
                  <c:v>-35000</c:v>
                </c:pt>
                <c:pt idx="4">
                  <c:v>-30000</c:v>
                </c:pt>
                <c:pt idx="5">
                  <c:v>-25000</c:v>
                </c:pt>
                <c:pt idx="6">
                  <c:v>-20000</c:v>
                </c:pt>
                <c:pt idx="7">
                  <c:v>-15000</c:v>
                </c:pt>
                <c:pt idx="8">
                  <c:v>-10000</c:v>
                </c:pt>
                <c:pt idx="9">
                  <c:v>-5000</c:v>
                </c:pt>
                <c:pt idx="10">
                  <c:v>0</c:v>
                </c:pt>
                <c:pt idx="11">
                  <c:v>5000</c:v>
                </c:pt>
                <c:pt idx="12">
                  <c:v>10000</c:v>
                </c:pt>
                <c:pt idx="13">
                  <c:v>15000</c:v>
                </c:pt>
                <c:pt idx="14">
                  <c:v>20000</c:v>
                </c:pt>
                <c:pt idx="15">
                  <c:v>25000</c:v>
                </c:pt>
                <c:pt idx="16">
                  <c:v>30000</c:v>
                </c:pt>
                <c:pt idx="17">
                  <c:v>35000</c:v>
                </c:pt>
                <c:pt idx="18">
                  <c:v>40000</c:v>
                </c:pt>
                <c:pt idx="19">
                  <c:v>45000</c:v>
                </c:pt>
              </c:numCache>
            </c:numRef>
          </c:xVal>
          <c:yVal>
            <c:numRef>
              <c:f>'Active 1'!$W$2:$W$21</c:f>
              <c:numCache>
                <c:formatCode>General</c:formatCode>
                <c:ptCount val="20"/>
                <c:pt idx="0">
                  <c:v>-6.9845383684090032E-4</c:v>
                </c:pt>
                <c:pt idx="1">
                  <c:v>-2.600819069846997E-3</c:v>
                </c:pt>
                <c:pt idx="2">
                  <c:v>-4.0480538353558308E-3</c:v>
                </c:pt>
                <c:pt idx="3">
                  <c:v>-5.0401581333674034E-3</c:v>
                </c:pt>
                <c:pt idx="4">
                  <c:v>-5.5771319638817166E-3</c:v>
                </c:pt>
                <c:pt idx="5">
                  <c:v>-5.6589753268987669E-3</c:v>
                </c:pt>
                <c:pt idx="6">
                  <c:v>-5.285688222418556E-3</c:v>
                </c:pt>
                <c:pt idx="7">
                  <c:v>-4.4572706504410822E-3</c:v>
                </c:pt>
                <c:pt idx="8">
                  <c:v>-3.1737226109663486E-3</c:v>
                </c:pt>
                <c:pt idx="9">
                  <c:v>-1.4350441039943536E-3</c:v>
                </c:pt>
                <c:pt idx="10">
                  <c:v>7.5876487047490308E-4</c:v>
                </c:pt>
                <c:pt idx="11">
                  <c:v>3.4077043124414209E-3</c:v>
                </c:pt>
                <c:pt idx="12">
                  <c:v>6.5117742219052014E-3</c:v>
                </c:pt>
                <c:pt idx="13">
                  <c:v>1.0070974598866243E-2</c:v>
                </c:pt>
                <c:pt idx="14">
                  <c:v>1.4085305443324543E-2</c:v>
                </c:pt>
                <c:pt idx="15">
                  <c:v>1.855476675528011E-2</c:v>
                </c:pt>
                <c:pt idx="16">
                  <c:v>2.3479358534732934E-2</c:v>
                </c:pt>
                <c:pt idx="17">
                  <c:v>2.8859080781683019E-2</c:v>
                </c:pt>
                <c:pt idx="18">
                  <c:v>3.4693933496130369E-2</c:v>
                </c:pt>
                <c:pt idx="19">
                  <c:v>4.098391667807498E-2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57-412C-B832-39D9197A9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71040"/>
        <c:axId val="1"/>
      </c:scatterChart>
      <c:valAx>
        <c:axId val="1042071040"/>
        <c:scaling>
          <c:orientation val="minMax"/>
          <c:min val="-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4109589041096"/>
              <c:y val="0.884105960264900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794520547945202E-2"/>
              <c:y val="0.420529801324503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710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5616438356164379E-3"/>
          <c:y val="0.90397350993377479"/>
          <c:w val="0.95034246575342463"/>
          <c:h val="6.62251655629139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Vir - O-C Diagr.</a:t>
            </a:r>
          </a:p>
        </c:rich>
      </c:tx>
      <c:layout>
        <c:manualLayout>
          <c:xMode val="edge"/>
          <c:yMode val="edge"/>
          <c:x val="0.36626916524701875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3002030406577"/>
          <c:y val="0.13893596122570567"/>
          <c:w val="0.79635554400039632"/>
          <c:h val="0.674316860699161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2'!$H$21:$H$202</c:f>
              <c:numCache>
                <c:formatCode>General</c:formatCode>
                <c:ptCount val="182"/>
                <c:pt idx="0">
                  <c:v>2.3062650034262333E-3</c:v>
                </c:pt>
                <c:pt idx="1">
                  <c:v>-5.2381199966475833E-3</c:v>
                </c:pt>
                <c:pt idx="2">
                  <c:v>1.0961165004118811E-2</c:v>
                </c:pt>
                <c:pt idx="3">
                  <c:v>1.333652500397875E-2</c:v>
                </c:pt>
                <c:pt idx="4">
                  <c:v>-1.0484424994501751E-2</c:v>
                </c:pt>
                <c:pt idx="5">
                  <c:v>-1.7277859995374456E-2</c:v>
                </c:pt>
                <c:pt idx="6">
                  <c:v>1.8129700038116425E-3</c:v>
                </c:pt>
                <c:pt idx="7">
                  <c:v>2.3693160004768288E-2</c:v>
                </c:pt>
                <c:pt idx="8">
                  <c:v>-1.527314499617205E-2</c:v>
                </c:pt>
                <c:pt idx="9">
                  <c:v>9.744400049385149E-4</c:v>
                </c:pt>
                <c:pt idx="10">
                  <c:v>5.4004800040274858E-3</c:v>
                </c:pt>
                <c:pt idx="11">
                  <c:v>1.4415000041481107E-3</c:v>
                </c:pt>
                <c:pt idx="12">
                  <c:v>3.4590800023579504E-3</c:v>
                </c:pt>
                <c:pt idx="13">
                  <c:v>-3.5321299983479548E-3</c:v>
                </c:pt>
                <c:pt idx="21">
                  <c:v>-4.6000000002095476E-3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C4-46D1-83FC-BBFBE6B9EA9A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2'!$F$21:$F$2002</c:f>
              <c:numCache>
                <c:formatCode>General</c:formatCode>
                <c:ptCount val="19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  <c:pt idx="216">
                  <c:v>40070</c:v>
                </c:pt>
                <c:pt idx="217">
                  <c:v>40070</c:v>
                </c:pt>
                <c:pt idx="218">
                  <c:v>40070</c:v>
                </c:pt>
                <c:pt idx="219">
                  <c:v>40351</c:v>
                </c:pt>
                <c:pt idx="220">
                  <c:v>40499.5</c:v>
                </c:pt>
                <c:pt idx="221">
                  <c:v>40500</c:v>
                </c:pt>
                <c:pt idx="222">
                  <c:v>40545.5</c:v>
                </c:pt>
                <c:pt idx="223">
                  <c:v>41304</c:v>
                </c:pt>
                <c:pt idx="224">
                  <c:v>41368</c:v>
                </c:pt>
                <c:pt idx="225">
                  <c:v>41590</c:v>
                </c:pt>
                <c:pt idx="226">
                  <c:v>42468.5</c:v>
                </c:pt>
                <c:pt idx="227">
                  <c:v>42266.5</c:v>
                </c:pt>
                <c:pt idx="228">
                  <c:v>42585</c:v>
                </c:pt>
                <c:pt idx="229">
                  <c:v>42624</c:v>
                </c:pt>
                <c:pt idx="230">
                  <c:v>43469</c:v>
                </c:pt>
                <c:pt idx="231">
                  <c:v>43607</c:v>
                </c:pt>
                <c:pt idx="232">
                  <c:v>43610.5</c:v>
                </c:pt>
              </c:numCache>
            </c:numRef>
          </c:xVal>
          <c:yVal>
            <c:numRef>
              <c:f>'Active 2'!$I$21:$I$2002</c:f>
              <c:numCache>
                <c:formatCode>General</c:formatCode>
                <c:ptCount val="1982"/>
                <c:pt idx="17">
                  <c:v>2.7298100030748174E-3</c:v>
                </c:pt>
                <c:pt idx="18">
                  <c:v>6.1854700034018606E-3</c:v>
                </c:pt>
                <c:pt idx="19">
                  <c:v>-4.9897350036189891E-3</c:v>
                </c:pt>
                <c:pt idx="22">
                  <c:v>-2.1220900016487576E-3</c:v>
                </c:pt>
                <c:pt idx="23">
                  <c:v>-3.7367949917097576E-3</c:v>
                </c:pt>
                <c:pt idx="24">
                  <c:v>3.96709000779083E-3</c:v>
                </c:pt>
                <c:pt idx="25">
                  <c:v>-3.99189000017941E-3</c:v>
                </c:pt>
                <c:pt idx="26">
                  <c:v>3.0169000019668601E-3</c:v>
                </c:pt>
                <c:pt idx="27">
                  <c:v>7.4678450037026778E-3</c:v>
                </c:pt>
                <c:pt idx="28">
                  <c:v>7.1543000376550481E-4</c:v>
                </c:pt>
                <c:pt idx="43">
                  <c:v>-3.4905399952549487E-3</c:v>
                </c:pt>
                <c:pt idx="47">
                  <c:v>-2.6762749985209666E-3</c:v>
                </c:pt>
                <c:pt idx="48">
                  <c:v>7.063275006657932E-3</c:v>
                </c:pt>
                <c:pt idx="49">
                  <c:v>1.292000015382655E-4</c:v>
                </c:pt>
                <c:pt idx="50">
                  <c:v>7.1628950099693611E-3</c:v>
                </c:pt>
                <c:pt idx="51">
                  <c:v>2.369460002228152E-3</c:v>
                </c:pt>
                <c:pt idx="52">
                  <c:v>1.236946000426542E-2</c:v>
                </c:pt>
                <c:pt idx="53">
                  <c:v>-4.0067249938147143E-3</c:v>
                </c:pt>
                <c:pt idx="54">
                  <c:v>-2.9906100025982596E-3</c:v>
                </c:pt>
                <c:pt idx="55">
                  <c:v>-2.6009200009866618E-3</c:v>
                </c:pt>
                <c:pt idx="56">
                  <c:v>8.1635349997668527E-3</c:v>
                </c:pt>
                <c:pt idx="57">
                  <c:v>1.0279269998136442E-2</c:v>
                </c:pt>
                <c:pt idx="58">
                  <c:v>3.5398500040173531E-4</c:v>
                </c:pt>
                <c:pt idx="59">
                  <c:v>-3.5800899931928143E-3</c:v>
                </c:pt>
                <c:pt idx="60">
                  <c:v>6.8630004534497857E-5</c:v>
                </c:pt>
                <c:pt idx="61">
                  <c:v>1.3455499720294029E-4</c:v>
                </c:pt>
                <c:pt idx="62">
                  <c:v>2.1594600038952194E-3</c:v>
                </c:pt>
                <c:pt idx="63">
                  <c:v>2.0927000150550157E-4</c:v>
                </c:pt>
                <c:pt idx="64">
                  <c:v>2.8398500580806285E-4</c:v>
                </c:pt>
                <c:pt idx="65">
                  <c:v>5.3501700022025034E-3</c:v>
                </c:pt>
                <c:pt idx="66">
                  <c:v>4.5908100000815466E-3</c:v>
                </c:pt>
                <c:pt idx="67">
                  <c:v>1.0090099996887147E-2</c:v>
                </c:pt>
                <c:pt idx="68">
                  <c:v>9.1560250002657995E-3</c:v>
                </c:pt>
                <c:pt idx="69">
                  <c:v>9.1897200036328286E-3</c:v>
                </c:pt>
                <c:pt idx="70">
                  <c:v>1.333036000141874E-2</c:v>
                </c:pt>
                <c:pt idx="72">
                  <c:v>5.6614499990246259E-3</c:v>
                </c:pt>
                <c:pt idx="73">
                  <c:v>5.1197200082242489E-3</c:v>
                </c:pt>
                <c:pt idx="77">
                  <c:v>1.1541640000359621E-2</c:v>
                </c:pt>
                <c:pt idx="79">
                  <c:v>1.0049720003735274E-2</c:v>
                </c:pt>
                <c:pt idx="87">
                  <c:v>1.5662730002077296E-2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C4-46D1-83FC-BBFBE6B9EA9A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2'!$J$21:$J$202</c:f>
              <c:numCache>
                <c:formatCode>General</c:formatCode>
                <c:ptCount val="182"/>
                <c:pt idx="14">
                  <c:v>-8.3124799930374138E-3</c:v>
                </c:pt>
                <c:pt idx="15">
                  <c:v>-6.1980999453226104E-4</c:v>
                </c:pt>
                <c:pt idx="20">
                  <c:v>-3.7655449996236712E-3</c:v>
                </c:pt>
                <c:pt idx="29">
                  <c:v>-2.7999800004181452E-3</c:v>
                </c:pt>
                <c:pt idx="30">
                  <c:v>-1.5999800016288646E-3</c:v>
                </c:pt>
                <c:pt idx="31">
                  <c:v>-1.0838649977813475E-3</c:v>
                </c:pt>
                <c:pt idx="32">
                  <c:v>-9.8386500030755997E-4</c:v>
                </c:pt>
                <c:pt idx="33">
                  <c:v>-8.8386499555781484E-4</c:v>
                </c:pt>
                <c:pt idx="34">
                  <c:v>-1.7091499976231717E-3</c:v>
                </c:pt>
                <c:pt idx="35">
                  <c:v>-1.3091499931761064E-3</c:v>
                </c:pt>
                <c:pt idx="36">
                  <c:v>-1.301825002883561E-3</c:v>
                </c:pt>
                <c:pt idx="37">
                  <c:v>-9.0182499843649566E-4</c:v>
                </c:pt>
                <c:pt idx="38">
                  <c:v>-6.0035999922547489E-4</c:v>
                </c:pt>
                <c:pt idx="39">
                  <c:v>-6.0035999922547489E-4</c:v>
                </c:pt>
                <c:pt idx="40">
                  <c:v>-1.5930349982227199E-3</c:v>
                </c:pt>
                <c:pt idx="41">
                  <c:v>-1.1930350010516122E-3</c:v>
                </c:pt>
                <c:pt idx="42">
                  <c:v>-9.9303499882807955E-4</c:v>
                </c:pt>
                <c:pt idx="44">
                  <c:v>-1.1377499977243133E-3</c:v>
                </c:pt>
                <c:pt idx="45">
                  <c:v>-9.3775000277673826E-4</c:v>
                </c:pt>
                <c:pt idx="46">
                  <c:v>-8.3774999802699313E-4</c:v>
                </c:pt>
                <c:pt idx="89">
                  <c:v>5.7634850018075667E-3</c:v>
                </c:pt>
                <c:pt idx="92">
                  <c:v>5.4525200030184351E-3</c:v>
                </c:pt>
                <c:pt idx="94">
                  <c:v>6.1341800028458238E-3</c:v>
                </c:pt>
                <c:pt idx="95">
                  <c:v>6.0026549981557764E-3</c:v>
                </c:pt>
                <c:pt idx="98">
                  <c:v>6.3040649984031916E-3</c:v>
                </c:pt>
                <c:pt idx="100">
                  <c:v>6.1909299984108657E-3</c:v>
                </c:pt>
                <c:pt idx="102">
                  <c:v>6.2329800057341345E-3</c:v>
                </c:pt>
                <c:pt idx="106">
                  <c:v>6.674705000477843E-3</c:v>
                </c:pt>
                <c:pt idx="109">
                  <c:v>6.9806699975742958E-3</c:v>
                </c:pt>
                <c:pt idx="112">
                  <c:v>7.3417099993093871E-3</c:v>
                </c:pt>
                <c:pt idx="113">
                  <c:v>6.7504999969969504E-3</c:v>
                </c:pt>
                <c:pt idx="115">
                  <c:v>5.498845006513875E-3</c:v>
                </c:pt>
                <c:pt idx="117">
                  <c:v>7.9076350011746399E-3</c:v>
                </c:pt>
                <c:pt idx="122">
                  <c:v>9.0453400043770671E-3</c:v>
                </c:pt>
                <c:pt idx="125">
                  <c:v>9.5665499975439161E-3</c:v>
                </c:pt>
                <c:pt idx="126">
                  <c:v>9.4753399971523322E-3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C4-46D1-83FC-BBFBE6B9EA9A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2'!$F$21:$F$3008</c:f>
              <c:numCache>
                <c:formatCode>General</c:formatCode>
                <c:ptCount val="2988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  <c:pt idx="216">
                  <c:v>40070</c:v>
                </c:pt>
                <c:pt idx="217">
                  <c:v>40070</c:v>
                </c:pt>
                <c:pt idx="218">
                  <c:v>40070</c:v>
                </c:pt>
                <c:pt idx="219">
                  <c:v>40351</c:v>
                </c:pt>
                <c:pt idx="220">
                  <c:v>40499.5</c:v>
                </c:pt>
                <c:pt idx="221">
                  <c:v>40500</c:v>
                </c:pt>
                <c:pt idx="222">
                  <c:v>40545.5</c:v>
                </c:pt>
                <c:pt idx="223">
                  <c:v>41304</c:v>
                </c:pt>
                <c:pt idx="224">
                  <c:v>41368</c:v>
                </c:pt>
                <c:pt idx="225">
                  <c:v>41590</c:v>
                </c:pt>
                <c:pt idx="226">
                  <c:v>42468.5</c:v>
                </c:pt>
                <c:pt idx="227">
                  <c:v>42266.5</c:v>
                </c:pt>
                <c:pt idx="228">
                  <c:v>42585</c:v>
                </c:pt>
                <c:pt idx="229">
                  <c:v>42624</c:v>
                </c:pt>
                <c:pt idx="230">
                  <c:v>43469</c:v>
                </c:pt>
                <c:pt idx="231">
                  <c:v>43607</c:v>
                </c:pt>
                <c:pt idx="232">
                  <c:v>43610.5</c:v>
                </c:pt>
              </c:numCache>
            </c:numRef>
          </c:xVal>
          <c:yVal>
            <c:numRef>
              <c:f>'Active 2'!$K$21:$K$3008</c:f>
              <c:numCache>
                <c:formatCode>General</c:formatCode>
                <c:ptCount val="2988"/>
                <c:pt idx="71">
                  <c:v>-2.6315499926568009E-3</c:v>
                </c:pt>
                <c:pt idx="74">
                  <c:v>-7.0448000042233616E-4</c:v>
                </c:pt>
                <c:pt idx="75">
                  <c:v>3.0101700031082146E-3</c:v>
                </c:pt>
                <c:pt idx="76">
                  <c:v>3.0101700031082146E-3</c:v>
                </c:pt>
                <c:pt idx="78">
                  <c:v>4.6925350034143776E-3</c:v>
                </c:pt>
                <c:pt idx="80">
                  <c:v>4.7834150027483702E-3</c:v>
                </c:pt>
                <c:pt idx="81">
                  <c:v>6.8881300030625425E-3</c:v>
                </c:pt>
                <c:pt idx="82">
                  <c:v>1.481950021116063E-4</c:v>
                </c:pt>
                <c:pt idx="83">
                  <c:v>-1.4389999996637926E-3</c:v>
                </c:pt>
                <c:pt idx="84">
                  <c:v>3.4610000002430752E-3</c:v>
                </c:pt>
                <c:pt idx="85">
                  <c:v>5.9265449963277206E-3</c:v>
                </c:pt>
                <c:pt idx="86">
                  <c:v>7.6469949999591336E-3</c:v>
                </c:pt>
                <c:pt idx="90">
                  <c:v>5.8711350066005252E-3</c:v>
                </c:pt>
                <c:pt idx="91">
                  <c:v>5.2019000067957677E-3</c:v>
                </c:pt>
                <c:pt idx="93">
                  <c:v>5.9312500015948899E-3</c:v>
                </c:pt>
                <c:pt idx="96">
                  <c:v>5.8916400012094527E-3</c:v>
                </c:pt>
                <c:pt idx="97">
                  <c:v>5.5586500020581298E-3</c:v>
                </c:pt>
                <c:pt idx="99">
                  <c:v>6.0572900038096122E-3</c:v>
                </c:pt>
                <c:pt idx="103">
                  <c:v>5.6622799966135062E-3</c:v>
                </c:pt>
                <c:pt idx="104">
                  <c:v>7.0740000082878396E-3</c:v>
                </c:pt>
                <c:pt idx="105">
                  <c:v>6.1648300033994019E-3</c:v>
                </c:pt>
                <c:pt idx="107">
                  <c:v>5.4373200036934577E-3</c:v>
                </c:pt>
                <c:pt idx="108">
                  <c:v>6.0687900040647946E-3</c:v>
                </c:pt>
                <c:pt idx="110">
                  <c:v>7.4480050025158562E-3</c:v>
                </c:pt>
                <c:pt idx="111">
                  <c:v>7.1417099970858544E-3</c:v>
                </c:pt>
                <c:pt idx="114">
                  <c:v>7.0504999966942705E-3</c:v>
                </c:pt>
                <c:pt idx="116">
                  <c:v>7.1988450072240084E-3</c:v>
                </c:pt>
                <c:pt idx="118">
                  <c:v>1.0507635000976734E-2</c:v>
                </c:pt>
                <c:pt idx="119">
                  <c:v>7.8178900075727142E-3</c:v>
                </c:pt>
                <c:pt idx="120">
                  <c:v>8.0079600011231378E-3</c:v>
                </c:pt>
                <c:pt idx="121">
                  <c:v>9.4413250044453889E-3</c:v>
                </c:pt>
                <c:pt idx="123">
                  <c:v>9.7536950052017346E-3</c:v>
                </c:pt>
                <c:pt idx="124">
                  <c:v>1.4245334998122416E-2</c:v>
                </c:pt>
                <c:pt idx="127">
                  <c:v>9.701710005174391E-3</c:v>
                </c:pt>
                <c:pt idx="128">
                  <c:v>1.0201710007095244E-2</c:v>
                </c:pt>
                <c:pt idx="129">
                  <c:v>9.4863000049372204E-3</c:v>
                </c:pt>
                <c:pt idx="130">
                  <c:v>9.9738200078718364E-3</c:v>
                </c:pt>
                <c:pt idx="131">
                  <c:v>1.1123680000309832E-2</c:v>
                </c:pt>
                <c:pt idx="132">
                  <c:v>1.2259545001143124E-2</c:v>
                </c:pt>
                <c:pt idx="133">
                  <c:v>1.0275280001224019E-2</c:v>
                </c:pt>
                <c:pt idx="134">
                  <c:v>9.8071300017181784E-3</c:v>
                </c:pt>
                <c:pt idx="135">
                  <c:v>1.0644010006217286E-2</c:v>
                </c:pt>
                <c:pt idx="136">
                  <c:v>1.0654010009602644E-2</c:v>
                </c:pt>
                <c:pt idx="137">
                  <c:v>1.0265730008541141E-2</c:v>
                </c:pt>
                <c:pt idx="138">
                  <c:v>1.0503819998120889E-2</c:v>
                </c:pt>
                <c:pt idx="139">
                  <c:v>1.2654710008064285E-2</c:v>
                </c:pt>
                <c:pt idx="140">
                  <c:v>1.4780700003029779E-2</c:v>
                </c:pt>
                <c:pt idx="141">
                  <c:v>1.3843315005942713E-2</c:v>
                </c:pt>
                <c:pt idx="142">
                  <c:v>1.375210500555113E-2</c:v>
                </c:pt>
                <c:pt idx="143">
                  <c:v>1.4774185001442675E-2</c:v>
                </c:pt>
                <c:pt idx="144">
                  <c:v>1.5062030004628468E-2</c:v>
                </c:pt>
                <c:pt idx="145">
                  <c:v>1.4138534999801777E-2</c:v>
                </c:pt>
                <c:pt idx="146">
                  <c:v>1.4138534999801777E-2</c:v>
                </c:pt>
                <c:pt idx="147">
                  <c:v>1.418853500217665E-2</c:v>
                </c:pt>
                <c:pt idx="148">
                  <c:v>1.418853500217665E-2</c:v>
                </c:pt>
                <c:pt idx="149">
                  <c:v>1.4238534997275565E-2</c:v>
                </c:pt>
                <c:pt idx="150">
                  <c:v>1.4238534997275565E-2</c:v>
                </c:pt>
                <c:pt idx="151">
                  <c:v>1.433853500202531E-2</c:v>
                </c:pt>
                <c:pt idx="152">
                  <c:v>1.4388534997124225E-2</c:v>
                </c:pt>
                <c:pt idx="153">
                  <c:v>1.467369500460336E-2</c:v>
                </c:pt>
                <c:pt idx="154">
                  <c:v>1.467369500460336E-2</c:v>
                </c:pt>
                <c:pt idx="155">
                  <c:v>1.3704460005101282E-2</c:v>
                </c:pt>
                <c:pt idx="156">
                  <c:v>1.5095995004230645E-2</c:v>
                </c:pt>
                <c:pt idx="157">
                  <c:v>1.5295614997739904E-2</c:v>
                </c:pt>
                <c:pt idx="158">
                  <c:v>9.5674000040162355E-3</c:v>
                </c:pt>
                <c:pt idx="159">
                  <c:v>1.5167125005973503E-2</c:v>
                </c:pt>
                <c:pt idx="160">
                  <c:v>1.4624260002165101E-2</c:v>
                </c:pt>
                <c:pt idx="161">
                  <c:v>1.467075999971712E-2</c:v>
                </c:pt>
                <c:pt idx="162">
                  <c:v>1.4700760002597235E-2</c:v>
                </c:pt>
                <c:pt idx="163">
                  <c:v>1.4870760001940653E-2</c:v>
                </c:pt>
                <c:pt idx="164">
                  <c:v>1.490075999754481E-2</c:v>
                </c:pt>
                <c:pt idx="165">
                  <c:v>1.4537390008626971E-2</c:v>
                </c:pt>
                <c:pt idx="166">
                  <c:v>1.4803315003518946E-2</c:v>
                </c:pt>
                <c:pt idx="167">
                  <c:v>1.5703309996752068E-2</c:v>
                </c:pt>
                <c:pt idx="168">
                  <c:v>1.6665925002598669E-2</c:v>
                </c:pt>
                <c:pt idx="169">
                  <c:v>1.95823649992235E-2</c:v>
                </c:pt>
                <c:pt idx="170">
                  <c:v>1.794905499991728E-2</c:v>
                </c:pt>
                <c:pt idx="171">
                  <c:v>1.7979055002797395E-2</c:v>
                </c:pt>
                <c:pt idx="172">
                  <c:v>1.7561525004566647E-2</c:v>
                </c:pt>
                <c:pt idx="173">
                  <c:v>1.9283120003819931E-2</c:v>
                </c:pt>
                <c:pt idx="174">
                  <c:v>1.6922295006224886E-2</c:v>
                </c:pt>
                <c:pt idx="175">
                  <c:v>1.6678669999237172E-2</c:v>
                </c:pt>
                <c:pt idx="176">
                  <c:v>1.6778670003986917E-2</c:v>
                </c:pt>
                <c:pt idx="177">
                  <c:v>1.8797334996634163E-2</c:v>
                </c:pt>
                <c:pt idx="178">
                  <c:v>1.6059950008639134E-2</c:v>
                </c:pt>
                <c:pt idx="179">
                  <c:v>1.7958480006200261E-2</c:v>
                </c:pt>
                <c:pt idx="180">
                  <c:v>1.9396515002881642E-2</c:v>
                </c:pt>
                <c:pt idx="181">
                  <c:v>1.9061079998209607E-2</c:v>
                </c:pt>
                <c:pt idx="182">
                  <c:v>1.8918540110462345E-2</c:v>
                </c:pt>
                <c:pt idx="183">
                  <c:v>1.9162815005984157E-2</c:v>
                </c:pt>
                <c:pt idx="184">
                  <c:v>1.9194284999684896E-2</c:v>
                </c:pt>
                <c:pt idx="185">
                  <c:v>1.9194284999684896E-2</c:v>
                </c:pt>
                <c:pt idx="186">
                  <c:v>1.9213380001019686E-2</c:v>
                </c:pt>
                <c:pt idx="187">
                  <c:v>1.9213380001019686E-2</c:v>
                </c:pt>
                <c:pt idx="188">
                  <c:v>1.9757655005378183E-2</c:v>
                </c:pt>
                <c:pt idx="189">
                  <c:v>1.8273770008818246E-2</c:v>
                </c:pt>
                <c:pt idx="190">
                  <c:v>1.9181040006515104E-2</c:v>
                </c:pt>
                <c:pt idx="191">
                  <c:v>2.0152550001512282E-2</c:v>
                </c:pt>
                <c:pt idx="192">
                  <c:v>1.9320589999551885E-2</c:v>
                </c:pt>
                <c:pt idx="193">
                  <c:v>1.9893839998985641E-2</c:v>
                </c:pt>
                <c:pt idx="194">
                  <c:v>2.0126070005062502E-2</c:v>
                </c:pt>
                <c:pt idx="195">
                  <c:v>1.1001869999745395E-2</c:v>
                </c:pt>
                <c:pt idx="196">
                  <c:v>1.978314999723807E-2</c:v>
                </c:pt>
                <c:pt idx="197">
                  <c:v>2.0855040005699266E-2</c:v>
                </c:pt>
                <c:pt idx="198">
                  <c:v>2.0050210005138069E-2</c:v>
                </c:pt>
                <c:pt idx="199">
                  <c:v>1.9872184995620046E-2</c:v>
                </c:pt>
                <c:pt idx="200">
                  <c:v>1.8073650004225783E-2</c:v>
                </c:pt>
                <c:pt idx="201">
                  <c:v>1.9405500002903864E-2</c:v>
                </c:pt>
                <c:pt idx="202">
                  <c:v>1.9506964999891352E-2</c:v>
                </c:pt>
                <c:pt idx="203">
                  <c:v>2.0946845004800707E-2</c:v>
                </c:pt>
                <c:pt idx="204">
                  <c:v>2.1709945001930464E-2</c:v>
                </c:pt>
                <c:pt idx="205">
                  <c:v>2.0520850004686508E-2</c:v>
                </c:pt>
                <c:pt idx="206">
                  <c:v>2.0711300006951205E-2</c:v>
                </c:pt>
                <c:pt idx="207">
                  <c:v>2.3826705000828952E-2</c:v>
                </c:pt>
                <c:pt idx="208">
                  <c:v>2.3242820003360976E-2</c:v>
                </c:pt>
                <c:pt idx="209">
                  <c:v>2.2953075007535517E-2</c:v>
                </c:pt>
                <c:pt idx="210">
                  <c:v>2.3381614999379963E-2</c:v>
                </c:pt>
                <c:pt idx="211">
                  <c:v>2.3131425004976336E-2</c:v>
                </c:pt>
                <c:pt idx="212">
                  <c:v>2.1705755003495142E-2</c:v>
                </c:pt>
                <c:pt idx="213">
                  <c:v>2.287639999849489E-2</c:v>
                </c:pt>
                <c:pt idx="214">
                  <c:v>2.3243790004926268E-2</c:v>
                </c:pt>
                <c:pt idx="215">
                  <c:v>2.3518505004176404E-2</c:v>
                </c:pt>
                <c:pt idx="216">
                  <c:v>2.3505100005422719E-2</c:v>
                </c:pt>
                <c:pt idx="217">
                  <c:v>2.4405100004514679E-2</c:v>
                </c:pt>
                <c:pt idx="218">
                  <c:v>2.4405100004514679E-2</c:v>
                </c:pt>
                <c:pt idx="219">
                  <c:v>2.372843000193825E-2</c:v>
                </c:pt>
                <c:pt idx="220">
                  <c:v>2.3763534998579416E-2</c:v>
                </c:pt>
                <c:pt idx="221">
                  <c:v>2.366500000061933E-2</c:v>
                </c:pt>
                <c:pt idx="222">
                  <c:v>2.4498315004166216E-2</c:v>
                </c:pt>
                <c:pt idx="223">
                  <c:v>2.3820719849027228E-2</c:v>
                </c:pt>
                <c:pt idx="224">
                  <c:v>2.4308239997480996E-2</c:v>
                </c:pt>
                <c:pt idx="225">
                  <c:v>2.38586999985273E-2</c:v>
                </c:pt>
                <c:pt idx="226">
                  <c:v>2.5722705002408475E-2</c:v>
                </c:pt>
                <c:pt idx="227">
                  <c:v>2.554084500297904E-2</c:v>
                </c:pt>
                <c:pt idx="228">
                  <c:v>2.5174050002533477E-2</c:v>
                </c:pt>
                <c:pt idx="229">
                  <c:v>2.4788320006337017E-2</c:v>
                </c:pt>
                <c:pt idx="230">
                  <c:v>2.6894169997831341E-2</c:v>
                </c:pt>
                <c:pt idx="231">
                  <c:v>2.6268510002410039E-2</c:v>
                </c:pt>
                <c:pt idx="232">
                  <c:v>2.6878764998400584E-2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C4-46D1-83FC-BBFBE6B9EA9A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2'!$N$21:$N$202</c:f>
              <c:numCache>
                <c:formatCode>General</c:formatCode>
                <c:ptCount val="1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C4-46D1-83FC-BBFBE6B9EA9A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2'!$F$21:$F$2020</c:f>
              <c:numCache>
                <c:formatCode>General</c:formatCode>
                <c:ptCount val="2000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  <c:pt idx="216">
                  <c:v>40070</c:v>
                </c:pt>
                <c:pt idx="217">
                  <c:v>40070</c:v>
                </c:pt>
                <c:pt idx="218">
                  <c:v>40070</c:v>
                </c:pt>
                <c:pt idx="219">
                  <c:v>40351</c:v>
                </c:pt>
                <c:pt idx="220">
                  <c:v>40499.5</c:v>
                </c:pt>
                <c:pt idx="221">
                  <c:v>40500</c:v>
                </c:pt>
                <c:pt idx="222">
                  <c:v>40545.5</c:v>
                </c:pt>
                <c:pt idx="223">
                  <c:v>41304</c:v>
                </c:pt>
                <c:pt idx="224">
                  <c:v>41368</c:v>
                </c:pt>
                <c:pt idx="225">
                  <c:v>41590</c:v>
                </c:pt>
                <c:pt idx="226">
                  <c:v>42468.5</c:v>
                </c:pt>
                <c:pt idx="227">
                  <c:v>42266.5</c:v>
                </c:pt>
                <c:pt idx="228">
                  <c:v>42585</c:v>
                </c:pt>
                <c:pt idx="229">
                  <c:v>42624</c:v>
                </c:pt>
                <c:pt idx="230">
                  <c:v>43469</c:v>
                </c:pt>
                <c:pt idx="231">
                  <c:v>43607</c:v>
                </c:pt>
                <c:pt idx="232">
                  <c:v>43610.5</c:v>
                </c:pt>
              </c:numCache>
            </c:numRef>
          </c:xVal>
          <c:yVal>
            <c:numRef>
              <c:f>'Active 2'!$O$21:$O$2020</c:f>
              <c:numCache>
                <c:formatCode>General</c:formatCode>
                <c:ptCount val="2000"/>
                <c:pt idx="17">
                  <c:v>-1.4863824078866069E-2</c:v>
                </c:pt>
                <c:pt idx="18">
                  <c:v>-1.3222646593205011E-2</c:v>
                </c:pt>
                <c:pt idx="22">
                  <c:v>-1.0306956409227144E-2</c:v>
                </c:pt>
                <c:pt idx="30">
                  <c:v>-5.7879891863569771E-3</c:v>
                </c:pt>
                <c:pt idx="31">
                  <c:v>-5.7831414547935313E-3</c:v>
                </c:pt>
                <c:pt idx="32">
                  <c:v>-5.7831414547935313E-3</c:v>
                </c:pt>
                <c:pt idx="33">
                  <c:v>-5.7831414547935313E-3</c:v>
                </c:pt>
                <c:pt idx="34">
                  <c:v>-5.7606656084539199E-3</c:v>
                </c:pt>
                <c:pt idx="35">
                  <c:v>-5.7606656084539199E-3</c:v>
                </c:pt>
                <c:pt idx="36">
                  <c:v>-5.7584620941068991E-3</c:v>
                </c:pt>
                <c:pt idx="37">
                  <c:v>-5.7584620941068991E-3</c:v>
                </c:pt>
                <c:pt idx="38">
                  <c:v>-5.758021391237495E-3</c:v>
                </c:pt>
                <c:pt idx="39">
                  <c:v>-5.758021391237495E-3</c:v>
                </c:pt>
                <c:pt idx="40">
                  <c:v>-5.7558178768904742E-3</c:v>
                </c:pt>
                <c:pt idx="41">
                  <c:v>-5.7558178768904742E-3</c:v>
                </c:pt>
                <c:pt idx="42">
                  <c:v>-5.7558178768904742E-3</c:v>
                </c:pt>
                <c:pt idx="43">
                  <c:v>-5.6046567926848504E-3</c:v>
                </c:pt>
                <c:pt idx="44">
                  <c:v>-4.8968879844217836E-3</c:v>
                </c:pt>
                <c:pt idx="45">
                  <c:v>-4.8968879844217836E-3</c:v>
                </c:pt>
                <c:pt idx="46">
                  <c:v>-4.8968879844217836E-3</c:v>
                </c:pt>
                <c:pt idx="47">
                  <c:v>-4.7580665805594755E-3</c:v>
                </c:pt>
                <c:pt idx="48">
                  <c:v>-3.9339522147737128E-3</c:v>
                </c:pt>
                <c:pt idx="49">
                  <c:v>-3.9141205856505264E-3</c:v>
                </c:pt>
                <c:pt idx="50">
                  <c:v>-3.9039844196542307E-3</c:v>
                </c:pt>
                <c:pt idx="51">
                  <c:v>-3.8418453150682449E-3</c:v>
                </c:pt>
                <c:pt idx="52">
                  <c:v>-3.8418453150682449E-3</c:v>
                </c:pt>
                <c:pt idx="53">
                  <c:v>-3.0525464759654109E-3</c:v>
                </c:pt>
                <c:pt idx="54">
                  <c:v>-3.0476987444019651E-3</c:v>
                </c:pt>
                <c:pt idx="55">
                  <c:v>-2.9304717811404601E-3</c:v>
                </c:pt>
                <c:pt idx="56">
                  <c:v>-2.0988654665748275E-3</c:v>
                </c:pt>
                <c:pt idx="57">
                  <c:v>-2.0640499398918988E-3</c:v>
                </c:pt>
                <c:pt idx="58">
                  <c:v>-2.0415740935522866E-3</c:v>
                </c:pt>
                <c:pt idx="59">
                  <c:v>-2.0217424644291011E-3</c:v>
                </c:pt>
                <c:pt idx="60">
                  <c:v>-1.2249516765463955E-3</c:v>
                </c:pt>
                <c:pt idx="61">
                  <c:v>-1.2051200474232082E-3</c:v>
                </c:pt>
                <c:pt idx="62">
                  <c:v>-1.1976280986433375E-3</c:v>
                </c:pt>
                <c:pt idx="63">
                  <c:v>-1.182644201083596E-3</c:v>
                </c:pt>
                <c:pt idx="64">
                  <c:v>-1.1601683547439838E-3</c:v>
                </c:pt>
                <c:pt idx="65">
                  <c:v>6.9475002257808789E-4</c:v>
                </c:pt>
                <c:pt idx="66">
                  <c:v>7.3705749804088734E-4</c:v>
                </c:pt>
                <c:pt idx="67">
                  <c:v>1.4888965932443685E-3</c:v>
                </c:pt>
                <c:pt idx="68">
                  <c:v>1.5087282223675558E-3</c:v>
                </c:pt>
                <c:pt idx="69">
                  <c:v>1.5188643883638515E-3</c:v>
                </c:pt>
                <c:pt idx="70">
                  <c:v>1.5611718638266492E-3</c:v>
                </c:pt>
                <c:pt idx="71">
                  <c:v>1.5726301384311574E-3</c:v>
                </c:pt>
                <c:pt idx="72">
                  <c:v>1.6607707123119878E-3</c:v>
                </c:pt>
                <c:pt idx="73">
                  <c:v>2.4002701271721542E-3</c:v>
                </c:pt>
                <c:pt idx="74">
                  <c:v>2.4531544715006518E-3</c:v>
                </c:pt>
                <c:pt idx="75">
                  <c:v>2.4575615001946934E-3</c:v>
                </c:pt>
                <c:pt idx="76">
                  <c:v>2.4575615001946934E-3</c:v>
                </c:pt>
                <c:pt idx="77">
                  <c:v>2.5271925535605491E-3</c:v>
                </c:pt>
                <c:pt idx="78">
                  <c:v>2.572584949109176E-3</c:v>
                </c:pt>
                <c:pt idx="79">
                  <c:v>3.281675865980457E-3</c:v>
                </c:pt>
                <c:pt idx="80">
                  <c:v>3.291812031976751E-3</c:v>
                </c:pt>
                <c:pt idx="81">
                  <c:v>4.1956936171246659E-3</c:v>
                </c:pt>
                <c:pt idx="82">
                  <c:v>4.2137624347702365E-3</c:v>
                </c:pt>
                <c:pt idx="83">
                  <c:v>4.2476965557143552E-3</c:v>
                </c:pt>
                <c:pt idx="84">
                  <c:v>4.2476965557143552E-3</c:v>
                </c:pt>
                <c:pt idx="85">
                  <c:v>4.2974959799570254E-3</c:v>
                </c:pt>
                <c:pt idx="86">
                  <c:v>5.2361930917878673E-3</c:v>
                </c:pt>
                <c:pt idx="87">
                  <c:v>5.2710086184707943E-3</c:v>
                </c:pt>
                <c:pt idx="88">
                  <c:v>5.2710086184707943E-3</c:v>
                </c:pt>
                <c:pt idx="89">
                  <c:v>6.0232884165436814E-3</c:v>
                </c:pt>
                <c:pt idx="90">
                  <c:v>6.1158360191185517E-3</c:v>
                </c:pt>
                <c:pt idx="91">
                  <c:v>6.1250907793760408E-3</c:v>
                </c:pt>
                <c:pt idx="92">
                  <c:v>6.7720425916613352E-3</c:v>
                </c:pt>
                <c:pt idx="93">
                  <c:v>6.8258083417286394E-3</c:v>
                </c:pt>
                <c:pt idx="94">
                  <c:v>6.8266897474674477E-3</c:v>
                </c:pt>
                <c:pt idx="95">
                  <c:v>6.8773705774489279E-3</c:v>
                </c:pt>
                <c:pt idx="96">
                  <c:v>6.9342212476020629E-3</c:v>
                </c:pt>
                <c:pt idx="97">
                  <c:v>6.9844613747141338E-3</c:v>
                </c:pt>
                <c:pt idx="98">
                  <c:v>6.9981231636656645E-3</c:v>
                </c:pt>
                <c:pt idx="99">
                  <c:v>7.555612293461916E-3</c:v>
                </c:pt>
                <c:pt idx="100">
                  <c:v>7.6860603428055441E-3</c:v>
                </c:pt>
                <c:pt idx="101">
                  <c:v>7.8491204044850802E-3</c:v>
                </c:pt>
                <c:pt idx="102">
                  <c:v>7.8491204044850802E-3</c:v>
                </c:pt>
                <c:pt idx="103">
                  <c:v>7.8579344618731634E-3</c:v>
                </c:pt>
                <c:pt idx="104">
                  <c:v>7.8614600848283967E-3</c:v>
                </c:pt>
                <c:pt idx="105">
                  <c:v>7.8887836627314547E-3</c:v>
                </c:pt>
                <c:pt idx="106">
                  <c:v>7.921836377936765E-3</c:v>
                </c:pt>
                <c:pt idx="107">
                  <c:v>7.9707543964406252E-3</c:v>
                </c:pt>
                <c:pt idx="108">
                  <c:v>8.0403854498064826E-3</c:v>
                </c:pt>
                <c:pt idx="109">
                  <c:v>8.4951908110315662E-3</c:v>
                </c:pt>
                <c:pt idx="110">
                  <c:v>8.6357750263714918E-3</c:v>
                </c:pt>
                <c:pt idx="111">
                  <c:v>8.7842918933606889E-3</c:v>
                </c:pt>
                <c:pt idx="112">
                  <c:v>8.7842918933606889E-3</c:v>
                </c:pt>
                <c:pt idx="113">
                  <c:v>8.7869361105771138E-3</c:v>
                </c:pt>
                <c:pt idx="114">
                  <c:v>8.7869361105771138E-3</c:v>
                </c:pt>
                <c:pt idx="115">
                  <c:v>8.8014793052674494E-3</c:v>
                </c:pt>
                <c:pt idx="116">
                  <c:v>8.8014793052674494E-3</c:v>
                </c:pt>
                <c:pt idx="117">
                  <c:v>8.8041235224838744E-3</c:v>
                </c:pt>
                <c:pt idx="118">
                  <c:v>8.8041235224838744E-3</c:v>
                </c:pt>
                <c:pt idx="119">
                  <c:v>8.8072084425697052E-3</c:v>
                </c:pt>
                <c:pt idx="120">
                  <c:v>8.8944676107117256E-3</c:v>
                </c:pt>
                <c:pt idx="121">
                  <c:v>9.6264750767920213E-3</c:v>
                </c:pt>
                <c:pt idx="122">
                  <c:v>9.6577649805197185E-3</c:v>
                </c:pt>
                <c:pt idx="123">
                  <c:v>9.8106888762029571E-3</c:v>
                </c:pt>
                <c:pt idx="124">
                  <c:v>1.0469980368831568E-2</c:v>
                </c:pt>
                <c:pt idx="125">
                  <c:v>1.0536526502111595E-2</c:v>
                </c:pt>
                <c:pt idx="126">
                  <c:v>1.053917071932802E-2</c:v>
                </c:pt>
                <c:pt idx="127">
                  <c:v>1.0547103370977294E-2</c:v>
                </c:pt>
                <c:pt idx="128">
                  <c:v>1.0547103370977294E-2</c:v>
                </c:pt>
                <c:pt idx="129">
                  <c:v>1.0602631932522219E-2</c:v>
                </c:pt>
                <c:pt idx="130">
                  <c:v>1.0659041899805948E-2</c:v>
                </c:pt>
                <c:pt idx="131">
                  <c:v>1.1365929302330208E-2</c:v>
                </c:pt>
                <c:pt idx="132">
                  <c:v>1.1436882464304276E-2</c:v>
                </c:pt>
                <c:pt idx="133">
                  <c:v>1.1471697990987203E-2</c:v>
                </c:pt>
                <c:pt idx="134">
                  <c:v>1.1511361249233578E-2</c:v>
                </c:pt>
                <c:pt idx="135">
                  <c:v>1.1525463741054511E-2</c:v>
                </c:pt>
                <c:pt idx="136">
                  <c:v>1.1525463741054511E-2</c:v>
                </c:pt>
                <c:pt idx="137">
                  <c:v>1.1528989364009744E-2</c:v>
                </c:pt>
                <c:pt idx="138">
                  <c:v>1.1540447638614252E-2</c:v>
                </c:pt>
                <c:pt idx="139">
                  <c:v>1.2398055422474729E-2</c:v>
                </c:pt>
                <c:pt idx="140">
                  <c:v>1.2435955869243486E-2</c:v>
                </c:pt>
                <c:pt idx="141">
                  <c:v>1.2484873887747347E-2</c:v>
                </c:pt>
                <c:pt idx="142">
                  <c:v>1.2487518104963772E-2</c:v>
                </c:pt>
                <c:pt idx="143">
                  <c:v>1.306572026962202E-2</c:v>
                </c:pt>
                <c:pt idx="144">
                  <c:v>1.3212474325133601E-2</c:v>
                </c:pt>
                <c:pt idx="145">
                  <c:v>1.3325734962570468E-2</c:v>
                </c:pt>
                <c:pt idx="146">
                  <c:v>1.3325734962570468E-2</c:v>
                </c:pt>
                <c:pt idx="147">
                  <c:v>1.3325734962570468E-2</c:v>
                </c:pt>
                <c:pt idx="148">
                  <c:v>1.3325734962570468E-2</c:v>
                </c:pt>
                <c:pt idx="149">
                  <c:v>1.3325734962570468E-2</c:v>
                </c:pt>
                <c:pt idx="150">
                  <c:v>1.3325734962570468E-2</c:v>
                </c:pt>
                <c:pt idx="151">
                  <c:v>1.3325734962570468E-2</c:v>
                </c:pt>
                <c:pt idx="152">
                  <c:v>1.3325734962570468E-2</c:v>
                </c:pt>
                <c:pt idx="153">
                  <c:v>1.3336311831436168E-2</c:v>
                </c:pt>
                <c:pt idx="154">
                  <c:v>1.3336311831436168E-2</c:v>
                </c:pt>
                <c:pt idx="155">
                  <c:v>1.3345566591693654E-2</c:v>
                </c:pt>
                <c:pt idx="156">
                  <c:v>1.343326646270508E-2</c:v>
                </c:pt>
                <c:pt idx="157">
                  <c:v>1.3463234257824563E-2</c:v>
                </c:pt>
                <c:pt idx="158">
                  <c:v>1.3484828698425365E-2</c:v>
                </c:pt>
                <c:pt idx="159">
                  <c:v>1.4086388115162033E-2</c:v>
                </c:pt>
                <c:pt idx="160">
                  <c:v>1.4103575527068797E-2</c:v>
                </c:pt>
                <c:pt idx="161">
                  <c:v>1.4147645814009209E-2</c:v>
                </c:pt>
                <c:pt idx="162">
                  <c:v>1.4147645814009209E-2</c:v>
                </c:pt>
                <c:pt idx="163">
                  <c:v>1.4147645814009209E-2</c:v>
                </c:pt>
                <c:pt idx="164">
                  <c:v>1.4147645814009209E-2</c:v>
                </c:pt>
                <c:pt idx="165">
                  <c:v>1.4227853736240767E-2</c:v>
                </c:pt>
                <c:pt idx="166">
                  <c:v>1.4247685365363952E-2</c:v>
                </c:pt>
                <c:pt idx="167">
                  <c:v>1.5059900753675805E-2</c:v>
                </c:pt>
                <c:pt idx="168">
                  <c:v>1.5108818772179665E-2</c:v>
                </c:pt>
                <c:pt idx="169">
                  <c:v>1.5204010591970961E-2</c:v>
                </c:pt>
                <c:pt idx="170">
                  <c:v>1.5233096981351635E-2</c:v>
                </c:pt>
                <c:pt idx="171">
                  <c:v>1.5233096981351635E-2</c:v>
                </c:pt>
                <c:pt idx="172">
                  <c:v>1.5919712051883306E-2</c:v>
                </c:pt>
                <c:pt idx="173">
                  <c:v>1.5956290390043849E-2</c:v>
                </c:pt>
                <c:pt idx="174">
                  <c:v>1.5998157162637243E-2</c:v>
                </c:pt>
                <c:pt idx="175">
                  <c:v>1.6075280164782969E-2</c:v>
                </c:pt>
                <c:pt idx="176">
                  <c:v>1.6075280164782969E-2</c:v>
                </c:pt>
                <c:pt idx="177">
                  <c:v>1.6110977097204701E-2</c:v>
                </c:pt>
                <c:pt idx="178">
                  <c:v>1.6159895115708568E-2</c:v>
                </c:pt>
                <c:pt idx="179">
                  <c:v>1.6971669801151015E-2</c:v>
                </c:pt>
                <c:pt idx="180">
                  <c:v>1.7103439959102851E-2</c:v>
                </c:pt>
                <c:pt idx="181">
                  <c:v>1.7694422506973818E-2</c:v>
                </c:pt>
                <c:pt idx="182">
                  <c:v>1.7801954007108434E-2</c:v>
                </c:pt>
                <c:pt idx="183">
                  <c:v>1.790551918141841E-2</c:v>
                </c:pt>
                <c:pt idx="184">
                  <c:v>1.7975150234784264E-2</c:v>
                </c:pt>
                <c:pt idx="185">
                  <c:v>1.7975150234784264E-2</c:v>
                </c:pt>
                <c:pt idx="186">
                  <c:v>1.8672782877051035E-2</c:v>
                </c:pt>
                <c:pt idx="187">
                  <c:v>1.8672782877051035E-2</c:v>
                </c:pt>
                <c:pt idx="188">
                  <c:v>1.8776348051361011E-2</c:v>
                </c:pt>
                <c:pt idx="189">
                  <c:v>1.8781195782924455E-2</c:v>
                </c:pt>
                <c:pt idx="190">
                  <c:v>1.8903711180618808E-2</c:v>
                </c:pt>
                <c:pt idx="191">
                  <c:v>1.9526865037956281E-2</c:v>
                </c:pt>
                <c:pt idx="192">
                  <c:v>1.9727825546404572E-2</c:v>
                </c:pt>
                <c:pt idx="193">
                  <c:v>1.9749860689874783E-2</c:v>
                </c:pt>
                <c:pt idx="194">
                  <c:v>1.9759556153001671E-2</c:v>
                </c:pt>
                <c:pt idx="195">
                  <c:v>1.9812440497330171E-2</c:v>
                </c:pt>
                <c:pt idx="196">
                  <c:v>1.989705544825577E-2</c:v>
                </c:pt>
                <c:pt idx="197">
                  <c:v>2.049024151047376E-2</c:v>
                </c:pt>
                <c:pt idx="198">
                  <c:v>2.0639199080332363E-2</c:v>
                </c:pt>
                <c:pt idx="199">
                  <c:v>2.0645809623373423E-2</c:v>
                </c:pt>
                <c:pt idx="200">
                  <c:v>2.0646250326242829E-2</c:v>
                </c:pt>
                <c:pt idx="201">
                  <c:v>2.06859135844892E-2</c:v>
                </c:pt>
                <c:pt idx="202">
                  <c:v>2.0686354287358606E-2</c:v>
                </c:pt>
                <c:pt idx="203">
                  <c:v>2.0788597353060365E-2</c:v>
                </c:pt>
                <c:pt idx="204">
                  <c:v>2.1379139198061933E-2</c:v>
                </c:pt>
                <c:pt idx="205">
                  <c:v>2.1562912294603463E-2</c:v>
                </c:pt>
                <c:pt idx="206">
                  <c:v>2.1620203667626001E-2</c:v>
                </c:pt>
                <c:pt idx="207">
                  <c:v>2.2376890494392926E-2</c:v>
                </c:pt>
                <c:pt idx="208">
                  <c:v>2.2381738225956377E-2</c:v>
                </c:pt>
                <c:pt idx="209">
                  <c:v>2.2384823146042204E-2</c:v>
                </c:pt>
                <c:pt idx="210">
                  <c:v>2.2453572793669253E-2</c:v>
                </c:pt>
                <c:pt idx="211">
                  <c:v>2.2468556691228991E-2</c:v>
                </c:pt>
                <c:pt idx="212">
                  <c:v>2.3333215720999938E-2</c:v>
                </c:pt>
                <c:pt idx="213">
                  <c:v>2.3444713546959185E-2</c:v>
                </c:pt>
                <c:pt idx="214">
                  <c:v>2.346498587895178E-2</c:v>
                </c:pt>
                <c:pt idx="215">
                  <c:v>2.3487461725291391E-2</c:v>
                </c:pt>
                <c:pt idx="216">
                  <c:v>2.3964742932856088E-2</c:v>
                </c:pt>
                <c:pt idx="217">
                  <c:v>2.3964742932856088E-2</c:v>
                </c:pt>
                <c:pt idx="218">
                  <c:v>2.3964742932856088E-2</c:v>
                </c:pt>
                <c:pt idx="219">
                  <c:v>2.4212417945461216E-2</c:v>
                </c:pt>
                <c:pt idx="220">
                  <c:v>2.4343306697674254E-2</c:v>
                </c:pt>
                <c:pt idx="221">
                  <c:v>2.434374740054366E-2</c:v>
                </c:pt>
                <c:pt idx="222">
                  <c:v>2.4383851361659437E-2</c:v>
                </c:pt>
                <c:pt idx="223">
                  <c:v>2.505239761454553E-2</c:v>
                </c:pt>
                <c:pt idx="224">
                  <c:v>2.5108807581829262E-2</c:v>
                </c:pt>
                <c:pt idx="225">
                  <c:v>2.530447965584471E-2</c:v>
                </c:pt>
                <c:pt idx="226">
                  <c:v>2.6078794597387801E-2</c:v>
                </c:pt>
                <c:pt idx="227">
                  <c:v>2.590075063814852E-2</c:v>
                </c:pt>
                <c:pt idx="228">
                  <c:v>2.6181478365958966E-2</c:v>
                </c:pt>
                <c:pt idx="229">
                  <c:v>2.6215853189772494E-2</c:v>
                </c:pt>
                <c:pt idx="230">
                  <c:v>2.6960641039065508E-2</c:v>
                </c:pt>
                <c:pt idx="231">
                  <c:v>2.708227503102105E-2</c:v>
                </c:pt>
                <c:pt idx="232">
                  <c:v>2.7085359951106884E-2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C4-46D1-83FC-BBFBE6B9EA9A}"/>
            </c:ext>
          </c:extLst>
        </c:ser>
        <c:ser>
          <c:idx val="8"/>
          <c:order val="8"/>
          <c:tx>
            <c:strRef>
              <c:f>'Active 2'!$Y$1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2'!$X$2:$X$21</c:f>
              <c:numCache>
                <c:formatCode>General</c:formatCode>
                <c:ptCount val="20"/>
                <c:pt idx="0">
                  <c:v>-50000</c:v>
                </c:pt>
                <c:pt idx="1">
                  <c:v>-45000</c:v>
                </c:pt>
                <c:pt idx="2">
                  <c:v>-40000</c:v>
                </c:pt>
                <c:pt idx="3">
                  <c:v>-35000</c:v>
                </c:pt>
                <c:pt idx="4">
                  <c:v>-30000</c:v>
                </c:pt>
                <c:pt idx="5">
                  <c:v>-25000</c:v>
                </c:pt>
                <c:pt idx="6">
                  <c:v>-20000</c:v>
                </c:pt>
                <c:pt idx="7">
                  <c:v>-15000</c:v>
                </c:pt>
                <c:pt idx="8">
                  <c:v>-10000</c:v>
                </c:pt>
                <c:pt idx="9">
                  <c:v>-5000</c:v>
                </c:pt>
                <c:pt idx="10">
                  <c:v>0</c:v>
                </c:pt>
                <c:pt idx="11">
                  <c:v>5000</c:v>
                </c:pt>
                <c:pt idx="12">
                  <c:v>10000</c:v>
                </c:pt>
                <c:pt idx="13">
                  <c:v>15000</c:v>
                </c:pt>
                <c:pt idx="14">
                  <c:v>20000</c:v>
                </c:pt>
                <c:pt idx="15">
                  <c:v>25000</c:v>
                </c:pt>
                <c:pt idx="16">
                  <c:v>30000</c:v>
                </c:pt>
                <c:pt idx="17">
                  <c:v>35000</c:v>
                </c:pt>
                <c:pt idx="18">
                  <c:v>40000</c:v>
                </c:pt>
                <c:pt idx="19">
                  <c:v>45000</c:v>
                </c:pt>
              </c:numCache>
            </c:numRef>
          </c:xVal>
          <c:yVal>
            <c:numRef>
              <c:f>'Active 2'!$Y$2:$Y$21</c:f>
              <c:numCache>
                <c:formatCode>General</c:formatCode>
                <c:ptCount val="20"/>
                <c:pt idx="0">
                  <c:v>-5.1641733286356788E-3</c:v>
                </c:pt>
                <c:pt idx="1">
                  <c:v>-6.5470528384910746E-3</c:v>
                </c:pt>
                <c:pt idx="2">
                  <c:v>-7.5929323483464716E-3</c:v>
                </c:pt>
                <c:pt idx="3">
                  <c:v>-8.3018118582018664E-3</c:v>
                </c:pt>
                <c:pt idx="4">
                  <c:v>-8.6736913680572608E-3</c:v>
                </c:pt>
                <c:pt idx="5">
                  <c:v>-8.708570877912658E-3</c:v>
                </c:pt>
                <c:pt idx="6">
                  <c:v>-8.4064503877680531E-3</c:v>
                </c:pt>
                <c:pt idx="7">
                  <c:v>-7.7673298976234477E-3</c:v>
                </c:pt>
                <c:pt idx="8">
                  <c:v>-6.7912094074788444E-3</c:v>
                </c:pt>
                <c:pt idx="9">
                  <c:v>-5.4780889173342406E-3</c:v>
                </c:pt>
                <c:pt idx="10">
                  <c:v>-3.8279684271896363E-3</c:v>
                </c:pt>
                <c:pt idx="11">
                  <c:v>-1.8408479370450317E-3</c:v>
                </c:pt>
                <c:pt idx="12">
                  <c:v>4.8327255309957241E-4</c:v>
                </c:pt>
                <c:pt idx="13">
                  <c:v>3.1443930432441766E-3</c:v>
                </c:pt>
                <c:pt idx="14">
                  <c:v>6.1425135333887815E-3</c:v>
                </c:pt>
                <c:pt idx="15">
                  <c:v>9.4776340235333857E-3</c:v>
                </c:pt>
                <c:pt idx="16">
                  <c:v>1.3149754513677989E-2</c:v>
                </c:pt>
                <c:pt idx="17">
                  <c:v>1.7158875003822592E-2</c:v>
                </c:pt>
                <c:pt idx="18">
                  <c:v>2.1504995493967199E-2</c:v>
                </c:pt>
                <c:pt idx="19">
                  <c:v>2.6188115984111804E-2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2C4-46D1-83FC-BBFBE6B9E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70384"/>
        <c:axId val="1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'Active 2'!$L$20</c15:sqref>
                        </c15:formulaRef>
                      </c:ext>
                    </c:extLst>
                    <c:strCache>
                      <c:ptCount val="1"/>
                      <c:pt idx="0">
                        <c:v>S4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quare"/>
                  <c:size val="4"/>
                  <c:spPr>
                    <a:solidFill>
                      <a:srgbClr val="00FF00"/>
                    </a:solidFill>
                    <a:ln>
                      <a:solidFill>
                        <a:srgbClr val="00FF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2'!$F$21:$F$202</c15:sqref>
                        </c15:formulaRef>
                      </c:ext>
                    </c:extLst>
                    <c:numCache>
                      <c:formatCode>General</c:formatCode>
                      <c:ptCount val="182"/>
                      <c:pt idx="0">
                        <c:v>-54639.5</c:v>
                      </c:pt>
                      <c:pt idx="1">
                        <c:v>-54484</c:v>
                      </c:pt>
                      <c:pt idx="2">
                        <c:v>-52709.5</c:v>
                      </c:pt>
                      <c:pt idx="3">
                        <c:v>-51557.5</c:v>
                      </c:pt>
                      <c:pt idx="4">
                        <c:v>-50472.5</c:v>
                      </c:pt>
                      <c:pt idx="5">
                        <c:v>-50402</c:v>
                      </c:pt>
                      <c:pt idx="6">
                        <c:v>-50371</c:v>
                      </c:pt>
                      <c:pt idx="7">
                        <c:v>-49388</c:v>
                      </c:pt>
                      <c:pt idx="8">
                        <c:v>-49376.5</c:v>
                      </c:pt>
                      <c:pt idx="9">
                        <c:v>-49292</c:v>
                      </c:pt>
                      <c:pt idx="10">
                        <c:v>-48464</c:v>
                      </c:pt>
                      <c:pt idx="11">
                        <c:v>-48450</c:v>
                      </c:pt>
                      <c:pt idx="12">
                        <c:v>-48444</c:v>
                      </c:pt>
                      <c:pt idx="13">
                        <c:v>-48441</c:v>
                      </c:pt>
                      <c:pt idx="14">
                        <c:v>-29936</c:v>
                      </c:pt>
                      <c:pt idx="15">
                        <c:v>-29017</c:v>
                      </c:pt>
                      <c:pt idx="16">
                        <c:v>-28633</c:v>
                      </c:pt>
                      <c:pt idx="17">
                        <c:v>-3983</c:v>
                      </c:pt>
                      <c:pt idx="18">
                        <c:v>-2121</c:v>
                      </c:pt>
                      <c:pt idx="19">
                        <c:v>-1839.5</c:v>
                      </c:pt>
                      <c:pt idx="20">
                        <c:v>-56.5</c:v>
                      </c:pt>
                      <c:pt idx="21">
                        <c:v>0</c:v>
                      </c:pt>
                      <c:pt idx="22">
                        <c:v>1187</c:v>
                      </c:pt>
                      <c:pt idx="23">
                        <c:v>1318.5</c:v>
                      </c:pt>
                      <c:pt idx="24">
                        <c:v>5313</c:v>
                      </c:pt>
                      <c:pt idx="25">
                        <c:v>5327</c:v>
                      </c:pt>
                      <c:pt idx="26">
                        <c:v>5330</c:v>
                      </c:pt>
                      <c:pt idx="27">
                        <c:v>6166.5</c:v>
                      </c:pt>
                      <c:pt idx="28">
                        <c:v>6251</c:v>
                      </c:pt>
                      <c:pt idx="29">
                        <c:v>6314</c:v>
                      </c:pt>
                      <c:pt idx="30">
                        <c:v>6314</c:v>
                      </c:pt>
                      <c:pt idx="31">
                        <c:v>6319.5</c:v>
                      </c:pt>
                      <c:pt idx="32">
                        <c:v>6319.5</c:v>
                      </c:pt>
                      <c:pt idx="33">
                        <c:v>6319.5</c:v>
                      </c:pt>
                      <c:pt idx="34">
                        <c:v>6345</c:v>
                      </c:pt>
                      <c:pt idx="35">
                        <c:v>6345</c:v>
                      </c:pt>
                      <c:pt idx="36">
                        <c:v>6347.5</c:v>
                      </c:pt>
                      <c:pt idx="37">
                        <c:v>6347.5</c:v>
                      </c:pt>
                      <c:pt idx="38">
                        <c:v>6348</c:v>
                      </c:pt>
                      <c:pt idx="39">
                        <c:v>6348</c:v>
                      </c:pt>
                      <c:pt idx="40">
                        <c:v>6350.5</c:v>
                      </c:pt>
                      <c:pt idx="41">
                        <c:v>6350.5</c:v>
                      </c:pt>
                      <c:pt idx="42">
                        <c:v>6350.5</c:v>
                      </c:pt>
                      <c:pt idx="43">
                        <c:v>6522</c:v>
                      </c:pt>
                      <c:pt idx="44">
                        <c:v>7325</c:v>
                      </c:pt>
                      <c:pt idx="45">
                        <c:v>7325</c:v>
                      </c:pt>
                      <c:pt idx="46">
                        <c:v>7325</c:v>
                      </c:pt>
                      <c:pt idx="47">
                        <c:v>7482.5</c:v>
                      </c:pt>
                      <c:pt idx="48">
                        <c:v>8417.5</c:v>
                      </c:pt>
                      <c:pt idx="49">
                        <c:v>8440</c:v>
                      </c:pt>
                      <c:pt idx="50">
                        <c:v>8451.5</c:v>
                      </c:pt>
                      <c:pt idx="51">
                        <c:v>8522</c:v>
                      </c:pt>
                      <c:pt idx="52">
                        <c:v>8522</c:v>
                      </c:pt>
                      <c:pt idx="53">
                        <c:v>9417.5</c:v>
                      </c:pt>
                      <c:pt idx="54">
                        <c:v>9423</c:v>
                      </c:pt>
                      <c:pt idx="55">
                        <c:v>9556</c:v>
                      </c:pt>
                      <c:pt idx="56">
                        <c:v>10499.5</c:v>
                      </c:pt>
                      <c:pt idx="57">
                        <c:v>10539</c:v>
                      </c:pt>
                      <c:pt idx="58">
                        <c:v>10564.5</c:v>
                      </c:pt>
                      <c:pt idx="59">
                        <c:v>10587</c:v>
                      </c:pt>
                      <c:pt idx="60">
                        <c:v>11491</c:v>
                      </c:pt>
                      <c:pt idx="61">
                        <c:v>11513.5</c:v>
                      </c:pt>
                      <c:pt idx="62">
                        <c:v>11522</c:v>
                      </c:pt>
                      <c:pt idx="63">
                        <c:v>11539</c:v>
                      </c:pt>
                      <c:pt idx="64">
                        <c:v>11564.5</c:v>
                      </c:pt>
                      <c:pt idx="65">
                        <c:v>13669</c:v>
                      </c:pt>
                      <c:pt idx="66">
                        <c:v>13717</c:v>
                      </c:pt>
                      <c:pt idx="67">
                        <c:v>14570</c:v>
                      </c:pt>
                      <c:pt idx="68">
                        <c:v>14592.5</c:v>
                      </c:pt>
                      <c:pt idx="69">
                        <c:v>14604</c:v>
                      </c:pt>
                      <c:pt idx="70">
                        <c:v>14652</c:v>
                      </c:pt>
                      <c:pt idx="71">
                        <c:v>14665</c:v>
                      </c:pt>
                      <c:pt idx="72">
                        <c:v>14765</c:v>
                      </c:pt>
                      <c:pt idx="73">
                        <c:v>15604</c:v>
                      </c:pt>
                      <c:pt idx="74">
                        <c:v>15664</c:v>
                      </c:pt>
                      <c:pt idx="75">
                        <c:v>15669</c:v>
                      </c:pt>
                      <c:pt idx="76">
                        <c:v>15669</c:v>
                      </c:pt>
                      <c:pt idx="77">
                        <c:v>15748</c:v>
                      </c:pt>
                      <c:pt idx="78">
                        <c:v>15799.5</c:v>
                      </c:pt>
                      <c:pt idx="79">
                        <c:v>16604</c:v>
                      </c:pt>
                      <c:pt idx="80">
                        <c:v>16615.5</c:v>
                      </c:pt>
                      <c:pt idx="81">
                        <c:v>17641</c:v>
                      </c:pt>
                      <c:pt idx="82">
                        <c:v>17661.5</c:v>
                      </c:pt>
                      <c:pt idx="83">
                        <c:v>17700</c:v>
                      </c:pt>
                      <c:pt idx="84">
                        <c:v>17700</c:v>
                      </c:pt>
                      <c:pt idx="85">
                        <c:v>17756.5</c:v>
                      </c:pt>
                      <c:pt idx="86">
                        <c:v>18821.5</c:v>
                      </c:pt>
                      <c:pt idx="87">
                        <c:v>18861</c:v>
                      </c:pt>
                      <c:pt idx="88">
                        <c:v>18861</c:v>
                      </c:pt>
                      <c:pt idx="89">
                        <c:v>19714.5</c:v>
                      </c:pt>
                      <c:pt idx="90">
                        <c:v>19819.5</c:v>
                      </c:pt>
                      <c:pt idx="91">
                        <c:v>19830</c:v>
                      </c:pt>
                      <c:pt idx="92">
                        <c:v>20564</c:v>
                      </c:pt>
                      <c:pt idx="93">
                        <c:v>20625</c:v>
                      </c:pt>
                      <c:pt idx="94">
                        <c:v>20626</c:v>
                      </c:pt>
                      <c:pt idx="95">
                        <c:v>20683.5</c:v>
                      </c:pt>
                      <c:pt idx="96">
                        <c:v>20748</c:v>
                      </c:pt>
                      <c:pt idx="97">
                        <c:v>20805</c:v>
                      </c:pt>
                      <c:pt idx="98">
                        <c:v>20820.5</c:v>
                      </c:pt>
                      <c:pt idx="99">
                        <c:v>21453</c:v>
                      </c:pt>
                      <c:pt idx="100">
                        <c:v>21601</c:v>
                      </c:pt>
                      <c:pt idx="101">
                        <c:v>21786</c:v>
                      </c:pt>
                      <c:pt idx="102">
                        <c:v>21786</c:v>
                      </c:pt>
                      <c:pt idx="103">
                        <c:v>21796</c:v>
                      </c:pt>
                      <c:pt idx="104">
                        <c:v>21800</c:v>
                      </c:pt>
                      <c:pt idx="105">
                        <c:v>21831</c:v>
                      </c:pt>
                      <c:pt idx="106">
                        <c:v>21868.5</c:v>
                      </c:pt>
                      <c:pt idx="107">
                        <c:v>21924</c:v>
                      </c:pt>
                      <c:pt idx="108">
                        <c:v>22003</c:v>
                      </c:pt>
                      <c:pt idx="109">
                        <c:v>22519</c:v>
                      </c:pt>
                      <c:pt idx="110">
                        <c:v>22678.5</c:v>
                      </c:pt>
                      <c:pt idx="111">
                        <c:v>22847</c:v>
                      </c:pt>
                      <c:pt idx="112">
                        <c:v>22847</c:v>
                      </c:pt>
                      <c:pt idx="113">
                        <c:v>22850</c:v>
                      </c:pt>
                      <c:pt idx="114">
                        <c:v>22850</c:v>
                      </c:pt>
                      <c:pt idx="115">
                        <c:v>22866.5</c:v>
                      </c:pt>
                      <c:pt idx="116">
                        <c:v>22866.5</c:v>
                      </c:pt>
                      <c:pt idx="117">
                        <c:v>22869.5</c:v>
                      </c:pt>
                      <c:pt idx="118">
                        <c:v>22869.5</c:v>
                      </c:pt>
                      <c:pt idx="119">
                        <c:v>22873</c:v>
                      </c:pt>
                      <c:pt idx="120">
                        <c:v>22972</c:v>
                      </c:pt>
                      <c:pt idx="121">
                        <c:v>23802.5</c:v>
                      </c:pt>
                      <c:pt idx="122">
                        <c:v>23838</c:v>
                      </c:pt>
                      <c:pt idx="123">
                        <c:v>24011.5</c:v>
                      </c:pt>
                      <c:pt idx="124">
                        <c:v>24759.5</c:v>
                      </c:pt>
                      <c:pt idx="125">
                        <c:v>24835</c:v>
                      </c:pt>
                      <c:pt idx="126">
                        <c:v>24838</c:v>
                      </c:pt>
                      <c:pt idx="127">
                        <c:v>24847</c:v>
                      </c:pt>
                      <c:pt idx="128">
                        <c:v>24847</c:v>
                      </c:pt>
                      <c:pt idx="129">
                        <c:v>24910</c:v>
                      </c:pt>
                      <c:pt idx="130">
                        <c:v>24974</c:v>
                      </c:pt>
                      <c:pt idx="131">
                        <c:v>25776</c:v>
                      </c:pt>
                      <c:pt idx="132">
                        <c:v>25856.5</c:v>
                      </c:pt>
                      <c:pt idx="133">
                        <c:v>25896</c:v>
                      </c:pt>
                      <c:pt idx="134">
                        <c:v>25941</c:v>
                      </c:pt>
                      <c:pt idx="135">
                        <c:v>25957</c:v>
                      </c:pt>
                      <c:pt idx="136">
                        <c:v>25957</c:v>
                      </c:pt>
                      <c:pt idx="137">
                        <c:v>25961</c:v>
                      </c:pt>
                      <c:pt idx="138">
                        <c:v>25974</c:v>
                      </c:pt>
                      <c:pt idx="139">
                        <c:v>26947</c:v>
                      </c:pt>
                      <c:pt idx="140">
                        <c:v>26990</c:v>
                      </c:pt>
                      <c:pt idx="141">
                        <c:v>27045.5</c:v>
                      </c:pt>
                      <c:pt idx="142">
                        <c:v>27048.5</c:v>
                      </c:pt>
                      <c:pt idx="143">
                        <c:v>27704.5</c:v>
                      </c:pt>
                      <c:pt idx="144">
                        <c:v>27871</c:v>
                      </c:pt>
                      <c:pt idx="145">
                        <c:v>27999.5</c:v>
                      </c:pt>
                      <c:pt idx="146">
                        <c:v>27999.5</c:v>
                      </c:pt>
                      <c:pt idx="147">
                        <c:v>27999.5</c:v>
                      </c:pt>
                      <c:pt idx="148">
                        <c:v>27999.5</c:v>
                      </c:pt>
                      <c:pt idx="149">
                        <c:v>27999.5</c:v>
                      </c:pt>
                      <c:pt idx="150">
                        <c:v>27999.5</c:v>
                      </c:pt>
                      <c:pt idx="151">
                        <c:v>27999.5</c:v>
                      </c:pt>
                      <c:pt idx="152">
                        <c:v>27999.5</c:v>
                      </c:pt>
                      <c:pt idx="153">
                        <c:v>28011.5</c:v>
                      </c:pt>
                      <c:pt idx="154">
                        <c:v>28011.5</c:v>
                      </c:pt>
                      <c:pt idx="155">
                        <c:v>28022</c:v>
                      </c:pt>
                      <c:pt idx="156">
                        <c:v>28121.5</c:v>
                      </c:pt>
                      <c:pt idx="157">
                        <c:v>28155.5</c:v>
                      </c:pt>
                      <c:pt idx="158">
                        <c:v>28180</c:v>
                      </c:pt>
                      <c:pt idx="159">
                        <c:v>28862.5</c:v>
                      </c:pt>
                      <c:pt idx="160">
                        <c:v>28882</c:v>
                      </c:pt>
                      <c:pt idx="161">
                        <c:v>28932</c:v>
                      </c:pt>
                      <c:pt idx="162">
                        <c:v>28932</c:v>
                      </c:pt>
                      <c:pt idx="163">
                        <c:v>28932</c:v>
                      </c:pt>
                      <c:pt idx="164">
                        <c:v>28932</c:v>
                      </c:pt>
                      <c:pt idx="165">
                        <c:v>29023</c:v>
                      </c:pt>
                      <c:pt idx="166">
                        <c:v>29045.5</c:v>
                      </c:pt>
                      <c:pt idx="167">
                        <c:v>29967</c:v>
                      </c:pt>
                      <c:pt idx="168">
                        <c:v>30022.5</c:v>
                      </c:pt>
                      <c:pt idx="169">
                        <c:v>30130.5</c:v>
                      </c:pt>
                      <c:pt idx="170">
                        <c:v>30163.5</c:v>
                      </c:pt>
                      <c:pt idx="171">
                        <c:v>30163.5</c:v>
                      </c:pt>
                      <c:pt idx="172">
                        <c:v>30942.5</c:v>
                      </c:pt>
                      <c:pt idx="173">
                        <c:v>30984</c:v>
                      </c:pt>
                      <c:pt idx="174">
                        <c:v>31031.5</c:v>
                      </c:pt>
                      <c:pt idx="175">
                        <c:v>31119</c:v>
                      </c:pt>
                      <c:pt idx="176">
                        <c:v>31119</c:v>
                      </c:pt>
                      <c:pt idx="177">
                        <c:v>31159.5</c:v>
                      </c:pt>
                      <c:pt idx="178">
                        <c:v>31215</c:v>
                      </c:pt>
                      <c:pt idx="179">
                        <c:v>32136</c:v>
                      </c:pt>
                      <c:pt idx="180">
                        <c:v>32285.5</c:v>
                      </c:pt>
                      <c:pt idx="181">
                        <c:v>32956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2'!$L$21:$L$202</c15:sqref>
                        </c15:formulaRef>
                      </c:ext>
                    </c:extLst>
                    <c:numCache>
                      <c:formatCode>General</c:formatCode>
                      <c:ptCount val="182"/>
                      <c:pt idx="101">
                        <c:v>6.2007192900637165E-3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42C4-46D1-83FC-BBFBE6B9EA9A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2'!$M$20</c15:sqref>
                        </c15:formulaRef>
                      </c:ext>
                    </c:extLst>
                    <c:strCache>
                      <c:ptCount val="1"/>
                      <c:pt idx="0">
                        <c:v>S5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circle"/>
                  <c:size val="4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2'!$F$21:$F$202</c15:sqref>
                        </c15:formulaRef>
                      </c:ext>
                    </c:extLst>
                    <c:numCache>
                      <c:formatCode>General</c:formatCode>
                      <c:ptCount val="182"/>
                      <c:pt idx="0">
                        <c:v>-54639.5</c:v>
                      </c:pt>
                      <c:pt idx="1">
                        <c:v>-54484</c:v>
                      </c:pt>
                      <c:pt idx="2">
                        <c:v>-52709.5</c:v>
                      </c:pt>
                      <c:pt idx="3">
                        <c:v>-51557.5</c:v>
                      </c:pt>
                      <c:pt idx="4">
                        <c:v>-50472.5</c:v>
                      </c:pt>
                      <c:pt idx="5">
                        <c:v>-50402</c:v>
                      </c:pt>
                      <c:pt idx="6">
                        <c:v>-50371</c:v>
                      </c:pt>
                      <c:pt idx="7">
                        <c:v>-49388</c:v>
                      </c:pt>
                      <c:pt idx="8">
                        <c:v>-49376.5</c:v>
                      </c:pt>
                      <c:pt idx="9">
                        <c:v>-49292</c:v>
                      </c:pt>
                      <c:pt idx="10">
                        <c:v>-48464</c:v>
                      </c:pt>
                      <c:pt idx="11">
                        <c:v>-48450</c:v>
                      </c:pt>
                      <c:pt idx="12">
                        <c:v>-48444</c:v>
                      </c:pt>
                      <c:pt idx="13">
                        <c:v>-48441</c:v>
                      </c:pt>
                      <c:pt idx="14">
                        <c:v>-29936</c:v>
                      </c:pt>
                      <c:pt idx="15">
                        <c:v>-29017</c:v>
                      </c:pt>
                      <c:pt idx="16">
                        <c:v>-28633</c:v>
                      </c:pt>
                      <c:pt idx="17">
                        <c:v>-3983</c:v>
                      </c:pt>
                      <c:pt idx="18">
                        <c:v>-2121</c:v>
                      </c:pt>
                      <c:pt idx="19">
                        <c:v>-1839.5</c:v>
                      </c:pt>
                      <c:pt idx="20">
                        <c:v>-56.5</c:v>
                      </c:pt>
                      <c:pt idx="21">
                        <c:v>0</c:v>
                      </c:pt>
                      <c:pt idx="22">
                        <c:v>1187</c:v>
                      </c:pt>
                      <c:pt idx="23">
                        <c:v>1318.5</c:v>
                      </c:pt>
                      <c:pt idx="24">
                        <c:v>5313</c:v>
                      </c:pt>
                      <c:pt idx="25">
                        <c:v>5327</c:v>
                      </c:pt>
                      <c:pt idx="26">
                        <c:v>5330</c:v>
                      </c:pt>
                      <c:pt idx="27">
                        <c:v>6166.5</c:v>
                      </c:pt>
                      <c:pt idx="28">
                        <c:v>6251</c:v>
                      </c:pt>
                      <c:pt idx="29">
                        <c:v>6314</c:v>
                      </c:pt>
                      <c:pt idx="30">
                        <c:v>6314</c:v>
                      </c:pt>
                      <c:pt idx="31">
                        <c:v>6319.5</c:v>
                      </c:pt>
                      <c:pt idx="32">
                        <c:v>6319.5</c:v>
                      </c:pt>
                      <c:pt idx="33">
                        <c:v>6319.5</c:v>
                      </c:pt>
                      <c:pt idx="34">
                        <c:v>6345</c:v>
                      </c:pt>
                      <c:pt idx="35">
                        <c:v>6345</c:v>
                      </c:pt>
                      <c:pt idx="36">
                        <c:v>6347.5</c:v>
                      </c:pt>
                      <c:pt idx="37">
                        <c:v>6347.5</c:v>
                      </c:pt>
                      <c:pt idx="38">
                        <c:v>6348</c:v>
                      </c:pt>
                      <c:pt idx="39">
                        <c:v>6348</c:v>
                      </c:pt>
                      <c:pt idx="40">
                        <c:v>6350.5</c:v>
                      </c:pt>
                      <c:pt idx="41">
                        <c:v>6350.5</c:v>
                      </c:pt>
                      <c:pt idx="42">
                        <c:v>6350.5</c:v>
                      </c:pt>
                      <c:pt idx="43">
                        <c:v>6522</c:v>
                      </c:pt>
                      <c:pt idx="44">
                        <c:v>7325</c:v>
                      </c:pt>
                      <c:pt idx="45">
                        <c:v>7325</c:v>
                      </c:pt>
                      <c:pt idx="46">
                        <c:v>7325</c:v>
                      </c:pt>
                      <c:pt idx="47">
                        <c:v>7482.5</c:v>
                      </c:pt>
                      <c:pt idx="48">
                        <c:v>8417.5</c:v>
                      </c:pt>
                      <c:pt idx="49">
                        <c:v>8440</c:v>
                      </c:pt>
                      <c:pt idx="50">
                        <c:v>8451.5</c:v>
                      </c:pt>
                      <c:pt idx="51">
                        <c:v>8522</c:v>
                      </c:pt>
                      <c:pt idx="52">
                        <c:v>8522</c:v>
                      </c:pt>
                      <c:pt idx="53">
                        <c:v>9417.5</c:v>
                      </c:pt>
                      <c:pt idx="54">
                        <c:v>9423</c:v>
                      </c:pt>
                      <c:pt idx="55">
                        <c:v>9556</c:v>
                      </c:pt>
                      <c:pt idx="56">
                        <c:v>10499.5</c:v>
                      </c:pt>
                      <c:pt idx="57">
                        <c:v>10539</c:v>
                      </c:pt>
                      <c:pt idx="58">
                        <c:v>10564.5</c:v>
                      </c:pt>
                      <c:pt idx="59">
                        <c:v>10587</c:v>
                      </c:pt>
                      <c:pt idx="60">
                        <c:v>11491</c:v>
                      </c:pt>
                      <c:pt idx="61">
                        <c:v>11513.5</c:v>
                      </c:pt>
                      <c:pt idx="62">
                        <c:v>11522</c:v>
                      </c:pt>
                      <c:pt idx="63">
                        <c:v>11539</c:v>
                      </c:pt>
                      <c:pt idx="64">
                        <c:v>11564.5</c:v>
                      </c:pt>
                      <c:pt idx="65">
                        <c:v>13669</c:v>
                      </c:pt>
                      <c:pt idx="66">
                        <c:v>13717</c:v>
                      </c:pt>
                      <c:pt idx="67">
                        <c:v>14570</c:v>
                      </c:pt>
                      <c:pt idx="68">
                        <c:v>14592.5</c:v>
                      </c:pt>
                      <c:pt idx="69">
                        <c:v>14604</c:v>
                      </c:pt>
                      <c:pt idx="70">
                        <c:v>14652</c:v>
                      </c:pt>
                      <c:pt idx="71">
                        <c:v>14665</c:v>
                      </c:pt>
                      <c:pt idx="72">
                        <c:v>14765</c:v>
                      </c:pt>
                      <c:pt idx="73">
                        <c:v>15604</c:v>
                      </c:pt>
                      <c:pt idx="74">
                        <c:v>15664</c:v>
                      </c:pt>
                      <c:pt idx="75">
                        <c:v>15669</c:v>
                      </c:pt>
                      <c:pt idx="76">
                        <c:v>15669</c:v>
                      </c:pt>
                      <c:pt idx="77">
                        <c:v>15748</c:v>
                      </c:pt>
                      <c:pt idx="78">
                        <c:v>15799.5</c:v>
                      </c:pt>
                      <c:pt idx="79">
                        <c:v>16604</c:v>
                      </c:pt>
                      <c:pt idx="80">
                        <c:v>16615.5</c:v>
                      </c:pt>
                      <c:pt idx="81">
                        <c:v>17641</c:v>
                      </c:pt>
                      <c:pt idx="82">
                        <c:v>17661.5</c:v>
                      </c:pt>
                      <c:pt idx="83">
                        <c:v>17700</c:v>
                      </c:pt>
                      <c:pt idx="84">
                        <c:v>17700</c:v>
                      </c:pt>
                      <c:pt idx="85">
                        <c:v>17756.5</c:v>
                      </c:pt>
                      <c:pt idx="86">
                        <c:v>18821.5</c:v>
                      </c:pt>
                      <c:pt idx="87">
                        <c:v>18861</c:v>
                      </c:pt>
                      <c:pt idx="88">
                        <c:v>18861</c:v>
                      </c:pt>
                      <c:pt idx="89">
                        <c:v>19714.5</c:v>
                      </c:pt>
                      <c:pt idx="90">
                        <c:v>19819.5</c:v>
                      </c:pt>
                      <c:pt idx="91">
                        <c:v>19830</c:v>
                      </c:pt>
                      <c:pt idx="92">
                        <c:v>20564</c:v>
                      </c:pt>
                      <c:pt idx="93">
                        <c:v>20625</c:v>
                      </c:pt>
                      <c:pt idx="94">
                        <c:v>20626</c:v>
                      </c:pt>
                      <c:pt idx="95">
                        <c:v>20683.5</c:v>
                      </c:pt>
                      <c:pt idx="96">
                        <c:v>20748</c:v>
                      </c:pt>
                      <c:pt idx="97">
                        <c:v>20805</c:v>
                      </c:pt>
                      <c:pt idx="98">
                        <c:v>20820.5</c:v>
                      </c:pt>
                      <c:pt idx="99">
                        <c:v>21453</c:v>
                      </c:pt>
                      <c:pt idx="100">
                        <c:v>21601</c:v>
                      </c:pt>
                      <c:pt idx="101">
                        <c:v>21786</c:v>
                      </c:pt>
                      <c:pt idx="102">
                        <c:v>21786</c:v>
                      </c:pt>
                      <c:pt idx="103">
                        <c:v>21796</c:v>
                      </c:pt>
                      <c:pt idx="104">
                        <c:v>21800</c:v>
                      </c:pt>
                      <c:pt idx="105">
                        <c:v>21831</c:v>
                      </c:pt>
                      <c:pt idx="106">
                        <c:v>21868.5</c:v>
                      </c:pt>
                      <c:pt idx="107">
                        <c:v>21924</c:v>
                      </c:pt>
                      <c:pt idx="108">
                        <c:v>22003</c:v>
                      </c:pt>
                      <c:pt idx="109">
                        <c:v>22519</c:v>
                      </c:pt>
                      <c:pt idx="110">
                        <c:v>22678.5</c:v>
                      </c:pt>
                      <c:pt idx="111">
                        <c:v>22847</c:v>
                      </c:pt>
                      <c:pt idx="112">
                        <c:v>22847</c:v>
                      </c:pt>
                      <c:pt idx="113">
                        <c:v>22850</c:v>
                      </c:pt>
                      <c:pt idx="114">
                        <c:v>22850</c:v>
                      </c:pt>
                      <c:pt idx="115">
                        <c:v>22866.5</c:v>
                      </c:pt>
                      <c:pt idx="116">
                        <c:v>22866.5</c:v>
                      </c:pt>
                      <c:pt idx="117">
                        <c:v>22869.5</c:v>
                      </c:pt>
                      <c:pt idx="118">
                        <c:v>22869.5</c:v>
                      </c:pt>
                      <c:pt idx="119">
                        <c:v>22873</c:v>
                      </c:pt>
                      <c:pt idx="120">
                        <c:v>22972</c:v>
                      </c:pt>
                      <c:pt idx="121">
                        <c:v>23802.5</c:v>
                      </c:pt>
                      <c:pt idx="122">
                        <c:v>23838</c:v>
                      </c:pt>
                      <c:pt idx="123">
                        <c:v>24011.5</c:v>
                      </c:pt>
                      <c:pt idx="124">
                        <c:v>24759.5</c:v>
                      </c:pt>
                      <c:pt idx="125">
                        <c:v>24835</c:v>
                      </c:pt>
                      <c:pt idx="126">
                        <c:v>24838</c:v>
                      </c:pt>
                      <c:pt idx="127">
                        <c:v>24847</c:v>
                      </c:pt>
                      <c:pt idx="128">
                        <c:v>24847</c:v>
                      </c:pt>
                      <c:pt idx="129">
                        <c:v>24910</c:v>
                      </c:pt>
                      <c:pt idx="130">
                        <c:v>24974</c:v>
                      </c:pt>
                      <c:pt idx="131">
                        <c:v>25776</c:v>
                      </c:pt>
                      <c:pt idx="132">
                        <c:v>25856.5</c:v>
                      </c:pt>
                      <c:pt idx="133">
                        <c:v>25896</c:v>
                      </c:pt>
                      <c:pt idx="134">
                        <c:v>25941</c:v>
                      </c:pt>
                      <c:pt idx="135">
                        <c:v>25957</c:v>
                      </c:pt>
                      <c:pt idx="136">
                        <c:v>25957</c:v>
                      </c:pt>
                      <c:pt idx="137">
                        <c:v>25961</c:v>
                      </c:pt>
                      <c:pt idx="138">
                        <c:v>25974</c:v>
                      </c:pt>
                      <c:pt idx="139">
                        <c:v>26947</c:v>
                      </c:pt>
                      <c:pt idx="140">
                        <c:v>26990</c:v>
                      </c:pt>
                      <c:pt idx="141">
                        <c:v>27045.5</c:v>
                      </c:pt>
                      <c:pt idx="142">
                        <c:v>27048.5</c:v>
                      </c:pt>
                      <c:pt idx="143">
                        <c:v>27704.5</c:v>
                      </c:pt>
                      <c:pt idx="144">
                        <c:v>27871</c:v>
                      </c:pt>
                      <c:pt idx="145">
                        <c:v>27999.5</c:v>
                      </c:pt>
                      <c:pt idx="146">
                        <c:v>27999.5</c:v>
                      </c:pt>
                      <c:pt idx="147">
                        <c:v>27999.5</c:v>
                      </c:pt>
                      <c:pt idx="148">
                        <c:v>27999.5</c:v>
                      </c:pt>
                      <c:pt idx="149">
                        <c:v>27999.5</c:v>
                      </c:pt>
                      <c:pt idx="150">
                        <c:v>27999.5</c:v>
                      </c:pt>
                      <c:pt idx="151">
                        <c:v>27999.5</c:v>
                      </c:pt>
                      <c:pt idx="152">
                        <c:v>27999.5</c:v>
                      </c:pt>
                      <c:pt idx="153">
                        <c:v>28011.5</c:v>
                      </c:pt>
                      <c:pt idx="154">
                        <c:v>28011.5</c:v>
                      </c:pt>
                      <c:pt idx="155">
                        <c:v>28022</c:v>
                      </c:pt>
                      <c:pt idx="156">
                        <c:v>28121.5</c:v>
                      </c:pt>
                      <c:pt idx="157">
                        <c:v>28155.5</c:v>
                      </c:pt>
                      <c:pt idx="158">
                        <c:v>28180</c:v>
                      </c:pt>
                      <c:pt idx="159">
                        <c:v>28862.5</c:v>
                      </c:pt>
                      <c:pt idx="160">
                        <c:v>28882</c:v>
                      </c:pt>
                      <c:pt idx="161">
                        <c:v>28932</c:v>
                      </c:pt>
                      <c:pt idx="162">
                        <c:v>28932</c:v>
                      </c:pt>
                      <c:pt idx="163">
                        <c:v>28932</c:v>
                      </c:pt>
                      <c:pt idx="164">
                        <c:v>28932</c:v>
                      </c:pt>
                      <c:pt idx="165">
                        <c:v>29023</c:v>
                      </c:pt>
                      <c:pt idx="166">
                        <c:v>29045.5</c:v>
                      </c:pt>
                      <c:pt idx="167">
                        <c:v>29967</c:v>
                      </c:pt>
                      <c:pt idx="168">
                        <c:v>30022.5</c:v>
                      </c:pt>
                      <c:pt idx="169">
                        <c:v>30130.5</c:v>
                      </c:pt>
                      <c:pt idx="170">
                        <c:v>30163.5</c:v>
                      </c:pt>
                      <c:pt idx="171">
                        <c:v>30163.5</c:v>
                      </c:pt>
                      <c:pt idx="172">
                        <c:v>30942.5</c:v>
                      </c:pt>
                      <c:pt idx="173">
                        <c:v>30984</c:v>
                      </c:pt>
                      <c:pt idx="174">
                        <c:v>31031.5</c:v>
                      </c:pt>
                      <c:pt idx="175">
                        <c:v>31119</c:v>
                      </c:pt>
                      <c:pt idx="176">
                        <c:v>31119</c:v>
                      </c:pt>
                      <c:pt idx="177">
                        <c:v>31159.5</c:v>
                      </c:pt>
                      <c:pt idx="178">
                        <c:v>31215</c:v>
                      </c:pt>
                      <c:pt idx="179">
                        <c:v>32136</c:v>
                      </c:pt>
                      <c:pt idx="180">
                        <c:v>32285.5</c:v>
                      </c:pt>
                      <c:pt idx="181">
                        <c:v>32956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2'!$M$21:$M$202</c15:sqref>
                        </c15:formulaRef>
                      </c:ext>
                    </c:extLst>
                    <c:numCache>
                      <c:formatCode>General</c:formatCode>
                      <c:ptCount val="182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2C4-46D1-83FC-BBFBE6B9EA9A}"/>
                  </c:ext>
                </c:extLst>
              </c15:ser>
            </c15:filteredScatterSeries>
          </c:ext>
        </c:extLst>
      </c:scatterChart>
      <c:valAx>
        <c:axId val="104207038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29478591295486"/>
              <c:y val="0.870839349829045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514480408858604E-2"/>
              <c:y val="0.430722891566265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703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517883025815803E-3"/>
          <c:y val="0.93243300077104607"/>
          <c:w val="0.94548551959114135"/>
          <c:h val="6.02409638554216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Vir - O-C Diagr.</a:t>
            </a:r>
          </a:p>
        </c:rich>
      </c:tx>
      <c:layout>
        <c:manualLayout>
          <c:xMode val="edge"/>
          <c:yMode val="edge"/>
          <c:x val="0.41569481439422407"/>
          <c:y val="3.7542662116040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25605351962583"/>
          <c:y val="0.19386087608614141"/>
          <c:w val="0.84268940066702192"/>
          <c:h val="0.59453513962928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2'!$F$21:$F$2002</c:f>
              <c:numCache>
                <c:formatCode>General</c:formatCode>
                <c:ptCount val="19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  <c:pt idx="216">
                  <c:v>40070</c:v>
                </c:pt>
                <c:pt idx="217">
                  <c:v>40070</c:v>
                </c:pt>
                <c:pt idx="218">
                  <c:v>40070</c:v>
                </c:pt>
                <c:pt idx="219">
                  <c:v>40351</c:v>
                </c:pt>
                <c:pt idx="220">
                  <c:v>40499.5</c:v>
                </c:pt>
                <c:pt idx="221">
                  <c:v>40500</c:v>
                </c:pt>
                <c:pt idx="222">
                  <c:v>40545.5</c:v>
                </c:pt>
                <c:pt idx="223">
                  <c:v>41304</c:v>
                </c:pt>
                <c:pt idx="224">
                  <c:v>41368</c:v>
                </c:pt>
                <c:pt idx="225">
                  <c:v>41590</c:v>
                </c:pt>
                <c:pt idx="226">
                  <c:v>42468.5</c:v>
                </c:pt>
                <c:pt idx="227">
                  <c:v>42266.5</c:v>
                </c:pt>
                <c:pt idx="228">
                  <c:v>42585</c:v>
                </c:pt>
                <c:pt idx="229">
                  <c:v>42624</c:v>
                </c:pt>
                <c:pt idx="230">
                  <c:v>43469</c:v>
                </c:pt>
                <c:pt idx="231">
                  <c:v>43607</c:v>
                </c:pt>
                <c:pt idx="232">
                  <c:v>43610.5</c:v>
                </c:pt>
              </c:numCache>
            </c:numRef>
          </c:xVal>
          <c:yVal>
            <c:numRef>
              <c:f>'Active 2'!$H$21:$H$2002</c:f>
              <c:numCache>
                <c:formatCode>General</c:formatCode>
                <c:ptCount val="1982"/>
                <c:pt idx="0">
                  <c:v>2.3062650034262333E-3</c:v>
                </c:pt>
                <c:pt idx="1">
                  <c:v>-5.2381199966475833E-3</c:v>
                </c:pt>
                <c:pt idx="2">
                  <c:v>1.0961165004118811E-2</c:v>
                </c:pt>
                <c:pt idx="3">
                  <c:v>1.333652500397875E-2</c:v>
                </c:pt>
                <c:pt idx="4">
                  <c:v>-1.0484424994501751E-2</c:v>
                </c:pt>
                <c:pt idx="5">
                  <c:v>-1.7277859995374456E-2</c:v>
                </c:pt>
                <c:pt idx="6">
                  <c:v>1.8129700038116425E-3</c:v>
                </c:pt>
                <c:pt idx="7">
                  <c:v>2.3693160004768288E-2</c:v>
                </c:pt>
                <c:pt idx="8">
                  <c:v>-1.527314499617205E-2</c:v>
                </c:pt>
                <c:pt idx="9">
                  <c:v>9.744400049385149E-4</c:v>
                </c:pt>
                <c:pt idx="10">
                  <c:v>5.4004800040274858E-3</c:v>
                </c:pt>
                <c:pt idx="11">
                  <c:v>1.4415000041481107E-3</c:v>
                </c:pt>
                <c:pt idx="12">
                  <c:v>3.4590800023579504E-3</c:v>
                </c:pt>
                <c:pt idx="13">
                  <c:v>-3.5321299983479548E-3</c:v>
                </c:pt>
                <c:pt idx="21">
                  <c:v>-4.6000000002095476E-3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86-4FA8-8FD5-87E210E0ADBD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2'!$F$21:$F$2002</c:f>
              <c:numCache>
                <c:formatCode>General</c:formatCode>
                <c:ptCount val="19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  <c:pt idx="216">
                  <c:v>40070</c:v>
                </c:pt>
                <c:pt idx="217">
                  <c:v>40070</c:v>
                </c:pt>
                <c:pt idx="218">
                  <c:v>40070</c:v>
                </c:pt>
                <c:pt idx="219">
                  <c:v>40351</c:v>
                </c:pt>
                <c:pt idx="220">
                  <c:v>40499.5</c:v>
                </c:pt>
                <c:pt idx="221">
                  <c:v>40500</c:v>
                </c:pt>
                <c:pt idx="222">
                  <c:v>40545.5</c:v>
                </c:pt>
                <c:pt idx="223">
                  <c:v>41304</c:v>
                </c:pt>
                <c:pt idx="224">
                  <c:v>41368</c:v>
                </c:pt>
                <c:pt idx="225">
                  <c:v>41590</c:v>
                </c:pt>
                <c:pt idx="226">
                  <c:v>42468.5</c:v>
                </c:pt>
                <c:pt idx="227">
                  <c:v>42266.5</c:v>
                </c:pt>
                <c:pt idx="228">
                  <c:v>42585</c:v>
                </c:pt>
                <c:pt idx="229">
                  <c:v>42624</c:v>
                </c:pt>
                <c:pt idx="230">
                  <c:v>43469</c:v>
                </c:pt>
                <c:pt idx="231">
                  <c:v>43607</c:v>
                </c:pt>
                <c:pt idx="232">
                  <c:v>43610.5</c:v>
                </c:pt>
              </c:numCache>
            </c:numRef>
          </c:xVal>
          <c:yVal>
            <c:numRef>
              <c:f>'Active 2'!$I$21:$I$2002</c:f>
              <c:numCache>
                <c:formatCode>General</c:formatCode>
                <c:ptCount val="1982"/>
                <c:pt idx="17">
                  <c:v>2.7298100030748174E-3</c:v>
                </c:pt>
                <c:pt idx="18">
                  <c:v>6.1854700034018606E-3</c:v>
                </c:pt>
                <c:pt idx="19">
                  <c:v>-4.9897350036189891E-3</c:v>
                </c:pt>
                <c:pt idx="22">
                  <c:v>-2.1220900016487576E-3</c:v>
                </c:pt>
                <c:pt idx="23">
                  <c:v>-3.7367949917097576E-3</c:v>
                </c:pt>
                <c:pt idx="24">
                  <c:v>3.96709000779083E-3</c:v>
                </c:pt>
                <c:pt idx="25">
                  <c:v>-3.99189000017941E-3</c:v>
                </c:pt>
                <c:pt idx="26">
                  <c:v>3.0169000019668601E-3</c:v>
                </c:pt>
                <c:pt idx="27">
                  <c:v>7.4678450037026778E-3</c:v>
                </c:pt>
                <c:pt idx="28">
                  <c:v>7.1543000376550481E-4</c:v>
                </c:pt>
                <c:pt idx="43">
                  <c:v>-3.4905399952549487E-3</c:v>
                </c:pt>
                <c:pt idx="47">
                  <c:v>-2.6762749985209666E-3</c:v>
                </c:pt>
                <c:pt idx="48">
                  <c:v>7.063275006657932E-3</c:v>
                </c:pt>
                <c:pt idx="49">
                  <c:v>1.292000015382655E-4</c:v>
                </c:pt>
                <c:pt idx="50">
                  <c:v>7.1628950099693611E-3</c:v>
                </c:pt>
                <c:pt idx="51">
                  <c:v>2.369460002228152E-3</c:v>
                </c:pt>
                <c:pt idx="52">
                  <c:v>1.236946000426542E-2</c:v>
                </c:pt>
                <c:pt idx="53">
                  <c:v>-4.0067249938147143E-3</c:v>
                </c:pt>
                <c:pt idx="54">
                  <c:v>-2.9906100025982596E-3</c:v>
                </c:pt>
                <c:pt idx="55">
                  <c:v>-2.6009200009866618E-3</c:v>
                </c:pt>
                <c:pt idx="56">
                  <c:v>8.1635349997668527E-3</c:v>
                </c:pt>
                <c:pt idx="57">
                  <c:v>1.0279269998136442E-2</c:v>
                </c:pt>
                <c:pt idx="58">
                  <c:v>3.5398500040173531E-4</c:v>
                </c:pt>
                <c:pt idx="59">
                  <c:v>-3.5800899931928143E-3</c:v>
                </c:pt>
                <c:pt idx="60">
                  <c:v>6.8630004534497857E-5</c:v>
                </c:pt>
                <c:pt idx="61">
                  <c:v>1.3455499720294029E-4</c:v>
                </c:pt>
                <c:pt idx="62">
                  <c:v>2.1594600038952194E-3</c:v>
                </c:pt>
                <c:pt idx="63">
                  <c:v>2.0927000150550157E-4</c:v>
                </c:pt>
                <c:pt idx="64">
                  <c:v>2.8398500580806285E-4</c:v>
                </c:pt>
                <c:pt idx="65">
                  <c:v>5.3501700022025034E-3</c:v>
                </c:pt>
                <c:pt idx="66">
                  <c:v>4.5908100000815466E-3</c:v>
                </c:pt>
                <c:pt idx="67">
                  <c:v>1.0090099996887147E-2</c:v>
                </c:pt>
                <c:pt idx="68">
                  <c:v>9.1560250002657995E-3</c:v>
                </c:pt>
                <c:pt idx="69">
                  <c:v>9.1897200036328286E-3</c:v>
                </c:pt>
                <c:pt idx="70">
                  <c:v>1.333036000141874E-2</c:v>
                </c:pt>
                <c:pt idx="72">
                  <c:v>5.6614499990246259E-3</c:v>
                </c:pt>
                <c:pt idx="73">
                  <c:v>5.1197200082242489E-3</c:v>
                </c:pt>
                <c:pt idx="77">
                  <c:v>1.1541640000359621E-2</c:v>
                </c:pt>
                <c:pt idx="79">
                  <c:v>1.0049720003735274E-2</c:v>
                </c:pt>
                <c:pt idx="87">
                  <c:v>1.5662730002077296E-2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86-4FA8-8FD5-87E210E0ADBD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2'!$F$21:$F$2002</c:f>
              <c:numCache>
                <c:formatCode>General</c:formatCode>
                <c:ptCount val="19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  <c:pt idx="216">
                  <c:v>40070</c:v>
                </c:pt>
                <c:pt idx="217">
                  <c:v>40070</c:v>
                </c:pt>
                <c:pt idx="218">
                  <c:v>40070</c:v>
                </c:pt>
                <c:pt idx="219">
                  <c:v>40351</c:v>
                </c:pt>
                <c:pt idx="220">
                  <c:v>40499.5</c:v>
                </c:pt>
                <c:pt idx="221">
                  <c:v>40500</c:v>
                </c:pt>
                <c:pt idx="222">
                  <c:v>40545.5</c:v>
                </c:pt>
                <c:pt idx="223">
                  <c:v>41304</c:v>
                </c:pt>
                <c:pt idx="224">
                  <c:v>41368</c:v>
                </c:pt>
                <c:pt idx="225">
                  <c:v>41590</c:v>
                </c:pt>
                <c:pt idx="226">
                  <c:v>42468.5</c:v>
                </c:pt>
                <c:pt idx="227">
                  <c:v>42266.5</c:v>
                </c:pt>
                <c:pt idx="228">
                  <c:v>42585</c:v>
                </c:pt>
                <c:pt idx="229">
                  <c:v>42624</c:v>
                </c:pt>
                <c:pt idx="230">
                  <c:v>43469</c:v>
                </c:pt>
                <c:pt idx="231">
                  <c:v>43607</c:v>
                </c:pt>
                <c:pt idx="232">
                  <c:v>43610.5</c:v>
                </c:pt>
              </c:numCache>
            </c:numRef>
          </c:xVal>
          <c:yVal>
            <c:numRef>
              <c:f>'Active 2'!$J$21:$J$2002</c:f>
              <c:numCache>
                <c:formatCode>General</c:formatCode>
                <c:ptCount val="1982"/>
                <c:pt idx="14">
                  <c:v>-8.3124799930374138E-3</c:v>
                </c:pt>
                <c:pt idx="15">
                  <c:v>-6.1980999453226104E-4</c:v>
                </c:pt>
                <c:pt idx="20">
                  <c:v>-3.7655449996236712E-3</c:v>
                </c:pt>
                <c:pt idx="29">
                  <c:v>-2.7999800004181452E-3</c:v>
                </c:pt>
                <c:pt idx="30">
                  <c:v>-1.5999800016288646E-3</c:v>
                </c:pt>
                <c:pt idx="31">
                  <c:v>-1.0838649977813475E-3</c:v>
                </c:pt>
                <c:pt idx="32">
                  <c:v>-9.8386500030755997E-4</c:v>
                </c:pt>
                <c:pt idx="33">
                  <c:v>-8.8386499555781484E-4</c:v>
                </c:pt>
                <c:pt idx="34">
                  <c:v>-1.7091499976231717E-3</c:v>
                </c:pt>
                <c:pt idx="35">
                  <c:v>-1.3091499931761064E-3</c:v>
                </c:pt>
                <c:pt idx="36">
                  <c:v>-1.301825002883561E-3</c:v>
                </c:pt>
                <c:pt idx="37">
                  <c:v>-9.0182499843649566E-4</c:v>
                </c:pt>
                <c:pt idx="38">
                  <c:v>-6.0035999922547489E-4</c:v>
                </c:pt>
                <c:pt idx="39">
                  <c:v>-6.0035999922547489E-4</c:v>
                </c:pt>
                <c:pt idx="40">
                  <c:v>-1.5930349982227199E-3</c:v>
                </c:pt>
                <c:pt idx="41">
                  <c:v>-1.1930350010516122E-3</c:v>
                </c:pt>
                <c:pt idx="42">
                  <c:v>-9.9303499882807955E-4</c:v>
                </c:pt>
                <c:pt idx="44">
                  <c:v>-1.1377499977243133E-3</c:v>
                </c:pt>
                <c:pt idx="45">
                  <c:v>-9.3775000277673826E-4</c:v>
                </c:pt>
                <c:pt idx="46">
                  <c:v>-8.3774999802699313E-4</c:v>
                </c:pt>
                <c:pt idx="89">
                  <c:v>5.7634850018075667E-3</c:v>
                </c:pt>
                <c:pt idx="92">
                  <c:v>5.4525200030184351E-3</c:v>
                </c:pt>
                <c:pt idx="94">
                  <c:v>6.1341800028458238E-3</c:v>
                </c:pt>
                <c:pt idx="95">
                  <c:v>6.0026549981557764E-3</c:v>
                </c:pt>
                <c:pt idx="98">
                  <c:v>6.3040649984031916E-3</c:v>
                </c:pt>
                <c:pt idx="100">
                  <c:v>6.1909299984108657E-3</c:v>
                </c:pt>
                <c:pt idx="102">
                  <c:v>6.2329800057341345E-3</c:v>
                </c:pt>
                <c:pt idx="106">
                  <c:v>6.674705000477843E-3</c:v>
                </c:pt>
                <c:pt idx="109">
                  <c:v>6.9806699975742958E-3</c:v>
                </c:pt>
                <c:pt idx="112">
                  <c:v>7.3417099993093871E-3</c:v>
                </c:pt>
                <c:pt idx="113">
                  <c:v>6.7504999969969504E-3</c:v>
                </c:pt>
                <c:pt idx="115">
                  <c:v>5.498845006513875E-3</c:v>
                </c:pt>
                <c:pt idx="117">
                  <c:v>7.9076350011746399E-3</c:v>
                </c:pt>
                <c:pt idx="122">
                  <c:v>9.0453400043770671E-3</c:v>
                </c:pt>
                <c:pt idx="125">
                  <c:v>9.5665499975439161E-3</c:v>
                </c:pt>
                <c:pt idx="126">
                  <c:v>9.4753399971523322E-3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86-4FA8-8FD5-87E210E0ADBD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2'!$F$21:$F$2001</c:f>
              <c:numCache>
                <c:formatCode>General</c:formatCode>
                <c:ptCount val="1981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  <c:pt idx="216">
                  <c:v>40070</c:v>
                </c:pt>
                <c:pt idx="217">
                  <c:v>40070</c:v>
                </c:pt>
                <c:pt idx="218">
                  <c:v>40070</c:v>
                </c:pt>
                <c:pt idx="219">
                  <c:v>40351</c:v>
                </c:pt>
                <c:pt idx="220">
                  <c:v>40499.5</c:v>
                </c:pt>
                <c:pt idx="221">
                  <c:v>40500</c:v>
                </c:pt>
                <c:pt idx="222">
                  <c:v>40545.5</c:v>
                </c:pt>
                <c:pt idx="223">
                  <c:v>41304</c:v>
                </c:pt>
                <c:pt idx="224">
                  <c:v>41368</c:v>
                </c:pt>
                <c:pt idx="225">
                  <c:v>41590</c:v>
                </c:pt>
                <c:pt idx="226">
                  <c:v>42468.5</c:v>
                </c:pt>
                <c:pt idx="227">
                  <c:v>42266.5</c:v>
                </c:pt>
                <c:pt idx="228">
                  <c:v>42585</c:v>
                </c:pt>
                <c:pt idx="229">
                  <c:v>42624</c:v>
                </c:pt>
                <c:pt idx="230">
                  <c:v>43469</c:v>
                </c:pt>
                <c:pt idx="231">
                  <c:v>43607</c:v>
                </c:pt>
                <c:pt idx="232">
                  <c:v>43610.5</c:v>
                </c:pt>
              </c:numCache>
            </c:numRef>
          </c:xVal>
          <c:yVal>
            <c:numRef>
              <c:f>'Active 2'!$K$21:$K$2001</c:f>
              <c:numCache>
                <c:formatCode>General</c:formatCode>
                <c:ptCount val="1981"/>
                <c:pt idx="71">
                  <c:v>-2.6315499926568009E-3</c:v>
                </c:pt>
                <c:pt idx="74">
                  <c:v>-7.0448000042233616E-4</c:v>
                </c:pt>
                <c:pt idx="75">
                  <c:v>3.0101700031082146E-3</c:v>
                </c:pt>
                <c:pt idx="76">
                  <c:v>3.0101700031082146E-3</c:v>
                </c:pt>
                <c:pt idx="78">
                  <c:v>4.6925350034143776E-3</c:v>
                </c:pt>
                <c:pt idx="80">
                  <c:v>4.7834150027483702E-3</c:v>
                </c:pt>
                <c:pt idx="81">
                  <c:v>6.8881300030625425E-3</c:v>
                </c:pt>
                <c:pt idx="82">
                  <c:v>1.481950021116063E-4</c:v>
                </c:pt>
                <c:pt idx="83">
                  <c:v>-1.4389999996637926E-3</c:v>
                </c:pt>
                <c:pt idx="84">
                  <c:v>3.4610000002430752E-3</c:v>
                </c:pt>
                <c:pt idx="85">
                  <c:v>5.9265449963277206E-3</c:v>
                </c:pt>
                <c:pt idx="86">
                  <c:v>7.6469949999591336E-3</c:v>
                </c:pt>
                <c:pt idx="90">
                  <c:v>5.8711350066005252E-3</c:v>
                </c:pt>
                <c:pt idx="91">
                  <c:v>5.2019000067957677E-3</c:v>
                </c:pt>
                <c:pt idx="93">
                  <c:v>5.9312500015948899E-3</c:v>
                </c:pt>
                <c:pt idx="96">
                  <c:v>5.8916400012094527E-3</c:v>
                </c:pt>
                <c:pt idx="97">
                  <c:v>5.5586500020581298E-3</c:v>
                </c:pt>
                <c:pt idx="99">
                  <c:v>6.0572900038096122E-3</c:v>
                </c:pt>
                <c:pt idx="103">
                  <c:v>5.6622799966135062E-3</c:v>
                </c:pt>
                <c:pt idx="104">
                  <c:v>7.0740000082878396E-3</c:v>
                </c:pt>
                <c:pt idx="105">
                  <c:v>6.1648300033994019E-3</c:v>
                </c:pt>
                <c:pt idx="107">
                  <c:v>5.4373200036934577E-3</c:v>
                </c:pt>
                <c:pt idx="108">
                  <c:v>6.0687900040647946E-3</c:v>
                </c:pt>
                <c:pt idx="110">
                  <c:v>7.4480050025158562E-3</c:v>
                </c:pt>
                <c:pt idx="111">
                  <c:v>7.1417099970858544E-3</c:v>
                </c:pt>
                <c:pt idx="114">
                  <c:v>7.0504999966942705E-3</c:v>
                </c:pt>
                <c:pt idx="116">
                  <c:v>7.1988450072240084E-3</c:v>
                </c:pt>
                <c:pt idx="118">
                  <c:v>1.0507635000976734E-2</c:v>
                </c:pt>
                <c:pt idx="119">
                  <c:v>7.8178900075727142E-3</c:v>
                </c:pt>
                <c:pt idx="120">
                  <c:v>8.0079600011231378E-3</c:v>
                </c:pt>
                <c:pt idx="121">
                  <c:v>9.4413250044453889E-3</c:v>
                </c:pt>
                <c:pt idx="123">
                  <c:v>9.7536950052017346E-3</c:v>
                </c:pt>
                <c:pt idx="124">
                  <c:v>1.4245334998122416E-2</c:v>
                </c:pt>
                <c:pt idx="127">
                  <c:v>9.701710005174391E-3</c:v>
                </c:pt>
                <c:pt idx="128">
                  <c:v>1.0201710007095244E-2</c:v>
                </c:pt>
                <c:pt idx="129">
                  <c:v>9.4863000049372204E-3</c:v>
                </c:pt>
                <c:pt idx="130">
                  <c:v>9.9738200078718364E-3</c:v>
                </c:pt>
                <c:pt idx="131">
                  <c:v>1.1123680000309832E-2</c:v>
                </c:pt>
                <c:pt idx="132">
                  <c:v>1.2259545001143124E-2</c:v>
                </c:pt>
                <c:pt idx="133">
                  <c:v>1.0275280001224019E-2</c:v>
                </c:pt>
                <c:pt idx="134">
                  <c:v>9.8071300017181784E-3</c:v>
                </c:pt>
                <c:pt idx="135">
                  <c:v>1.0644010006217286E-2</c:v>
                </c:pt>
                <c:pt idx="136">
                  <c:v>1.0654010009602644E-2</c:v>
                </c:pt>
                <c:pt idx="137">
                  <c:v>1.0265730008541141E-2</c:v>
                </c:pt>
                <c:pt idx="138">
                  <c:v>1.0503819998120889E-2</c:v>
                </c:pt>
                <c:pt idx="139">
                  <c:v>1.2654710008064285E-2</c:v>
                </c:pt>
                <c:pt idx="140">
                  <c:v>1.4780700003029779E-2</c:v>
                </c:pt>
                <c:pt idx="141">
                  <c:v>1.3843315005942713E-2</c:v>
                </c:pt>
                <c:pt idx="142">
                  <c:v>1.375210500555113E-2</c:v>
                </c:pt>
                <c:pt idx="143">
                  <c:v>1.4774185001442675E-2</c:v>
                </c:pt>
                <c:pt idx="144">
                  <c:v>1.5062030004628468E-2</c:v>
                </c:pt>
                <c:pt idx="145">
                  <c:v>1.4138534999801777E-2</c:v>
                </c:pt>
                <c:pt idx="146">
                  <c:v>1.4138534999801777E-2</c:v>
                </c:pt>
                <c:pt idx="147">
                  <c:v>1.418853500217665E-2</c:v>
                </c:pt>
                <c:pt idx="148">
                  <c:v>1.418853500217665E-2</c:v>
                </c:pt>
                <c:pt idx="149">
                  <c:v>1.4238534997275565E-2</c:v>
                </c:pt>
                <c:pt idx="150">
                  <c:v>1.4238534997275565E-2</c:v>
                </c:pt>
                <c:pt idx="151">
                  <c:v>1.433853500202531E-2</c:v>
                </c:pt>
                <c:pt idx="152">
                  <c:v>1.4388534997124225E-2</c:v>
                </c:pt>
                <c:pt idx="153">
                  <c:v>1.467369500460336E-2</c:v>
                </c:pt>
                <c:pt idx="154">
                  <c:v>1.467369500460336E-2</c:v>
                </c:pt>
                <c:pt idx="155">
                  <c:v>1.3704460005101282E-2</c:v>
                </c:pt>
                <c:pt idx="156">
                  <c:v>1.5095995004230645E-2</c:v>
                </c:pt>
                <c:pt idx="157">
                  <c:v>1.5295614997739904E-2</c:v>
                </c:pt>
                <c:pt idx="158">
                  <c:v>9.5674000040162355E-3</c:v>
                </c:pt>
                <c:pt idx="159">
                  <c:v>1.5167125005973503E-2</c:v>
                </c:pt>
                <c:pt idx="160">
                  <c:v>1.4624260002165101E-2</c:v>
                </c:pt>
                <c:pt idx="161">
                  <c:v>1.467075999971712E-2</c:v>
                </c:pt>
                <c:pt idx="162">
                  <c:v>1.4700760002597235E-2</c:v>
                </c:pt>
                <c:pt idx="163">
                  <c:v>1.4870760001940653E-2</c:v>
                </c:pt>
                <c:pt idx="164">
                  <c:v>1.490075999754481E-2</c:v>
                </c:pt>
                <c:pt idx="165">
                  <c:v>1.4537390008626971E-2</c:v>
                </c:pt>
                <c:pt idx="166">
                  <c:v>1.4803315003518946E-2</c:v>
                </c:pt>
                <c:pt idx="167">
                  <c:v>1.5703309996752068E-2</c:v>
                </c:pt>
                <c:pt idx="168">
                  <c:v>1.6665925002598669E-2</c:v>
                </c:pt>
                <c:pt idx="169">
                  <c:v>1.95823649992235E-2</c:v>
                </c:pt>
                <c:pt idx="170">
                  <c:v>1.794905499991728E-2</c:v>
                </c:pt>
                <c:pt idx="171">
                  <c:v>1.7979055002797395E-2</c:v>
                </c:pt>
                <c:pt idx="172">
                  <c:v>1.7561525004566647E-2</c:v>
                </c:pt>
                <c:pt idx="173">
                  <c:v>1.9283120003819931E-2</c:v>
                </c:pt>
                <c:pt idx="174">
                  <c:v>1.6922295006224886E-2</c:v>
                </c:pt>
                <c:pt idx="175">
                  <c:v>1.6678669999237172E-2</c:v>
                </c:pt>
                <c:pt idx="176">
                  <c:v>1.6778670003986917E-2</c:v>
                </c:pt>
                <c:pt idx="177">
                  <c:v>1.8797334996634163E-2</c:v>
                </c:pt>
                <c:pt idx="178">
                  <c:v>1.6059950008639134E-2</c:v>
                </c:pt>
                <c:pt idx="179">
                  <c:v>1.7958480006200261E-2</c:v>
                </c:pt>
                <c:pt idx="180">
                  <c:v>1.9396515002881642E-2</c:v>
                </c:pt>
                <c:pt idx="181">
                  <c:v>1.9061079998209607E-2</c:v>
                </c:pt>
                <c:pt idx="182">
                  <c:v>1.8918540110462345E-2</c:v>
                </c:pt>
                <c:pt idx="183">
                  <c:v>1.9162815005984157E-2</c:v>
                </c:pt>
                <c:pt idx="184">
                  <c:v>1.9194284999684896E-2</c:v>
                </c:pt>
                <c:pt idx="185">
                  <c:v>1.9194284999684896E-2</c:v>
                </c:pt>
                <c:pt idx="186">
                  <c:v>1.9213380001019686E-2</c:v>
                </c:pt>
                <c:pt idx="187">
                  <c:v>1.9213380001019686E-2</c:v>
                </c:pt>
                <c:pt idx="188">
                  <c:v>1.9757655005378183E-2</c:v>
                </c:pt>
                <c:pt idx="189">
                  <c:v>1.8273770008818246E-2</c:v>
                </c:pt>
                <c:pt idx="190">
                  <c:v>1.9181040006515104E-2</c:v>
                </c:pt>
                <c:pt idx="191">
                  <c:v>2.0152550001512282E-2</c:v>
                </c:pt>
                <c:pt idx="192">
                  <c:v>1.9320589999551885E-2</c:v>
                </c:pt>
                <c:pt idx="193">
                  <c:v>1.9893839998985641E-2</c:v>
                </c:pt>
                <c:pt idx="194">
                  <c:v>2.0126070005062502E-2</c:v>
                </c:pt>
                <c:pt idx="195">
                  <c:v>1.1001869999745395E-2</c:v>
                </c:pt>
                <c:pt idx="196">
                  <c:v>1.978314999723807E-2</c:v>
                </c:pt>
                <c:pt idx="197">
                  <c:v>2.0855040005699266E-2</c:v>
                </c:pt>
                <c:pt idx="198">
                  <c:v>2.0050210005138069E-2</c:v>
                </c:pt>
                <c:pt idx="199">
                  <c:v>1.9872184995620046E-2</c:v>
                </c:pt>
                <c:pt idx="200">
                  <c:v>1.8073650004225783E-2</c:v>
                </c:pt>
                <c:pt idx="201">
                  <c:v>1.9405500002903864E-2</c:v>
                </c:pt>
                <c:pt idx="202">
                  <c:v>1.9506964999891352E-2</c:v>
                </c:pt>
                <c:pt idx="203">
                  <c:v>2.0946845004800707E-2</c:v>
                </c:pt>
                <c:pt idx="204">
                  <c:v>2.1709945001930464E-2</c:v>
                </c:pt>
                <c:pt idx="205">
                  <c:v>2.0520850004686508E-2</c:v>
                </c:pt>
                <c:pt idx="206">
                  <c:v>2.0711300006951205E-2</c:v>
                </c:pt>
                <c:pt idx="207">
                  <c:v>2.3826705000828952E-2</c:v>
                </c:pt>
                <c:pt idx="208">
                  <c:v>2.3242820003360976E-2</c:v>
                </c:pt>
                <c:pt idx="209">
                  <c:v>2.2953075007535517E-2</c:v>
                </c:pt>
                <c:pt idx="210">
                  <c:v>2.3381614999379963E-2</c:v>
                </c:pt>
                <c:pt idx="211">
                  <c:v>2.3131425004976336E-2</c:v>
                </c:pt>
                <c:pt idx="212">
                  <c:v>2.1705755003495142E-2</c:v>
                </c:pt>
                <c:pt idx="213">
                  <c:v>2.287639999849489E-2</c:v>
                </c:pt>
                <c:pt idx="214">
                  <c:v>2.3243790004926268E-2</c:v>
                </c:pt>
                <c:pt idx="215">
                  <c:v>2.3518505004176404E-2</c:v>
                </c:pt>
                <c:pt idx="216">
                  <c:v>2.3505100005422719E-2</c:v>
                </c:pt>
                <c:pt idx="217">
                  <c:v>2.4405100004514679E-2</c:v>
                </c:pt>
                <c:pt idx="218">
                  <c:v>2.4405100004514679E-2</c:v>
                </c:pt>
                <c:pt idx="219">
                  <c:v>2.372843000193825E-2</c:v>
                </c:pt>
                <c:pt idx="220">
                  <c:v>2.3763534998579416E-2</c:v>
                </c:pt>
                <c:pt idx="221">
                  <c:v>2.366500000061933E-2</c:v>
                </c:pt>
                <c:pt idx="222">
                  <c:v>2.4498315004166216E-2</c:v>
                </c:pt>
                <c:pt idx="223">
                  <c:v>2.3820719849027228E-2</c:v>
                </c:pt>
                <c:pt idx="224">
                  <c:v>2.4308239997480996E-2</c:v>
                </c:pt>
                <c:pt idx="225">
                  <c:v>2.38586999985273E-2</c:v>
                </c:pt>
                <c:pt idx="226">
                  <c:v>2.5722705002408475E-2</c:v>
                </c:pt>
                <c:pt idx="227">
                  <c:v>2.554084500297904E-2</c:v>
                </c:pt>
                <c:pt idx="228">
                  <c:v>2.5174050002533477E-2</c:v>
                </c:pt>
                <c:pt idx="229">
                  <c:v>2.4788320006337017E-2</c:v>
                </c:pt>
                <c:pt idx="230">
                  <c:v>2.6894169997831341E-2</c:v>
                </c:pt>
                <c:pt idx="231">
                  <c:v>2.6268510002410039E-2</c:v>
                </c:pt>
                <c:pt idx="232">
                  <c:v>2.6878764998400584E-2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86-4FA8-8FD5-87E210E0ADBD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2'!$N$21:$N$202</c:f>
              <c:numCache>
                <c:formatCode>General</c:formatCode>
                <c:ptCount val="1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086-4FA8-8FD5-87E210E0ADBD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2'!$F$21:$F$2020</c:f>
              <c:numCache>
                <c:formatCode>General</c:formatCode>
                <c:ptCount val="2000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  <c:pt idx="216">
                  <c:v>40070</c:v>
                </c:pt>
                <c:pt idx="217">
                  <c:v>40070</c:v>
                </c:pt>
                <c:pt idx="218">
                  <c:v>40070</c:v>
                </c:pt>
                <c:pt idx="219">
                  <c:v>40351</c:v>
                </c:pt>
                <c:pt idx="220">
                  <c:v>40499.5</c:v>
                </c:pt>
                <c:pt idx="221">
                  <c:v>40500</c:v>
                </c:pt>
                <c:pt idx="222">
                  <c:v>40545.5</c:v>
                </c:pt>
                <c:pt idx="223">
                  <c:v>41304</c:v>
                </c:pt>
                <c:pt idx="224">
                  <c:v>41368</c:v>
                </c:pt>
                <c:pt idx="225">
                  <c:v>41590</c:v>
                </c:pt>
                <c:pt idx="226">
                  <c:v>42468.5</c:v>
                </c:pt>
                <c:pt idx="227">
                  <c:v>42266.5</c:v>
                </c:pt>
                <c:pt idx="228">
                  <c:v>42585</c:v>
                </c:pt>
                <c:pt idx="229">
                  <c:v>42624</c:v>
                </c:pt>
                <c:pt idx="230">
                  <c:v>43469</c:v>
                </c:pt>
                <c:pt idx="231">
                  <c:v>43607</c:v>
                </c:pt>
                <c:pt idx="232">
                  <c:v>43610.5</c:v>
                </c:pt>
              </c:numCache>
            </c:numRef>
          </c:xVal>
          <c:yVal>
            <c:numRef>
              <c:f>'Active 2'!$O$21:$O$2020</c:f>
              <c:numCache>
                <c:formatCode>General</c:formatCode>
                <c:ptCount val="2000"/>
                <c:pt idx="17">
                  <c:v>-1.4863824078866069E-2</c:v>
                </c:pt>
                <c:pt idx="18">
                  <c:v>-1.3222646593205011E-2</c:v>
                </c:pt>
                <c:pt idx="22">
                  <c:v>-1.0306956409227144E-2</c:v>
                </c:pt>
                <c:pt idx="30">
                  <c:v>-5.7879891863569771E-3</c:v>
                </c:pt>
                <c:pt idx="31">
                  <c:v>-5.7831414547935313E-3</c:v>
                </c:pt>
                <c:pt idx="32">
                  <c:v>-5.7831414547935313E-3</c:v>
                </c:pt>
                <c:pt idx="33">
                  <c:v>-5.7831414547935313E-3</c:v>
                </c:pt>
                <c:pt idx="34">
                  <c:v>-5.7606656084539199E-3</c:v>
                </c:pt>
                <c:pt idx="35">
                  <c:v>-5.7606656084539199E-3</c:v>
                </c:pt>
                <c:pt idx="36">
                  <c:v>-5.7584620941068991E-3</c:v>
                </c:pt>
                <c:pt idx="37">
                  <c:v>-5.7584620941068991E-3</c:v>
                </c:pt>
                <c:pt idx="38">
                  <c:v>-5.758021391237495E-3</c:v>
                </c:pt>
                <c:pt idx="39">
                  <c:v>-5.758021391237495E-3</c:v>
                </c:pt>
                <c:pt idx="40">
                  <c:v>-5.7558178768904742E-3</c:v>
                </c:pt>
                <c:pt idx="41">
                  <c:v>-5.7558178768904742E-3</c:v>
                </c:pt>
                <c:pt idx="42">
                  <c:v>-5.7558178768904742E-3</c:v>
                </c:pt>
                <c:pt idx="43">
                  <c:v>-5.6046567926848504E-3</c:v>
                </c:pt>
                <c:pt idx="44">
                  <c:v>-4.8968879844217836E-3</c:v>
                </c:pt>
                <c:pt idx="45">
                  <c:v>-4.8968879844217836E-3</c:v>
                </c:pt>
                <c:pt idx="46">
                  <c:v>-4.8968879844217836E-3</c:v>
                </c:pt>
                <c:pt idx="47">
                  <c:v>-4.7580665805594755E-3</c:v>
                </c:pt>
                <c:pt idx="48">
                  <c:v>-3.9339522147737128E-3</c:v>
                </c:pt>
                <c:pt idx="49">
                  <c:v>-3.9141205856505264E-3</c:v>
                </c:pt>
                <c:pt idx="50">
                  <c:v>-3.9039844196542307E-3</c:v>
                </c:pt>
                <c:pt idx="51">
                  <c:v>-3.8418453150682449E-3</c:v>
                </c:pt>
                <c:pt idx="52">
                  <c:v>-3.8418453150682449E-3</c:v>
                </c:pt>
                <c:pt idx="53">
                  <c:v>-3.0525464759654109E-3</c:v>
                </c:pt>
                <c:pt idx="54">
                  <c:v>-3.0476987444019651E-3</c:v>
                </c:pt>
                <c:pt idx="55">
                  <c:v>-2.9304717811404601E-3</c:v>
                </c:pt>
                <c:pt idx="56">
                  <c:v>-2.0988654665748275E-3</c:v>
                </c:pt>
                <c:pt idx="57">
                  <c:v>-2.0640499398918988E-3</c:v>
                </c:pt>
                <c:pt idx="58">
                  <c:v>-2.0415740935522866E-3</c:v>
                </c:pt>
                <c:pt idx="59">
                  <c:v>-2.0217424644291011E-3</c:v>
                </c:pt>
                <c:pt idx="60">
                  <c:v>-1.2249516765463955E-3</c:v>
                </c:pt>
                <c:pt idx="61">
                  <c:v>-1.2051200474232082E-3</c:v>
                </c:pt>
                <c:pt idx="62">
                  <c:v>-1.1976280986433375E-3</c:v>
                </c:pt>
                <c:pt idx="63">
                  <c:v>-1.182644201083596E-3</c:v>
                </c:pt>
                <c:pt idx="64">
                  <c:v>-1.1601683547439838E-3</c:v>
                </c:pt>
                <c:pt idx="65">
                  <c:v>6.9475002257808789E-4</c:v>
                </c:pt>
                <c:pt idx="66">
                  <c:v>7.3705749804088734E-4</c:v>
                </c:pt>
                <c:pt idx="67">
                  <c:v>1.4888965932443685E-3</c:v>
                </c:pt>
                <c:pt idx="68">
                  <c:v>1.5087282223675558E-3</c:v>
                </c:pt>
                <c:pt idx="69">
                  <c:v>1.5188643883638515E-3</c:v>
                </c:pt>
                <c:pt idx="70">
                  <c:v>1.5611718638266492E-3</c:v>
                </c:pt>
                <c:pt idx="71">
                  <c:v>1.5726301384311574E-3</c:v>
                </c:pt>
                <c:pt idx="72">
                  <c:v>1.6607707123119878E-3</c:v>
                </c:pt>
                <c:pt idx="73">
                  <c:v>2.4002701271721542E-3</c:v>
                </c:pt>
                <c:pt idx="74">
                  <c:v>2.4531544715006518E-3</c:v>
                </c:pt>
                <c:pt idx="75">
                  <c:v>2.4575615001946934E-3</c:v>
                </c:pt>
                <c:pt idx="76">
                  <c:v>2.4575615001946934E-3</c:v>
                </c:pt>
                <c:pt idx="77">
                  <c:v>2.5271925535605491E-3</c:v>
                </c:pt>
                <c:pt idx="78">
                  <c:v>2.572584949109176E-3</c:v>
                </c:pt>
                <c:pt idx="79">
                  <c:v>3.281675865980457E-3</c:v>
                </c:pt>
                <c:pt idx="80">
                  <c:v>3.291812031976751E-3</c:v>
                </c:pt>
                <c:pt idx="81">
                  <c:v>4.1956936171246659E-3</c:v>
                </c:pt>
                <c:pt idx="82">
                  <c:v>4.2137624347702365E-3</c:v>
                </c:pt>
                <c:pt idx="83">
                  <c:v>4.2476965557143552E-3</c:v>
                </c:pt>
                <c:pt idx="84">
                  <c:v>4.2476965557143552E-3</c:v>
                </c:pt>
                <c:pt idx="85">
                  <c:v>4.2974959799570254E-3</c:v>
                </c:pt>
                <c:pt idx="86">
                  <c:v>5.2361930917878673E-3</c:v>
                </c:pt>
                <c:pt idx="87">
                  <c:v>5.2710086184707943E-3</c:v>
                </c:pt>
                <c:pt idx="88">
                  <c:v>5.2710086184707943E-3</c:v>
                </c:pt>
                <c:pt idx="89">
                  <c:v>6.0232884165436814E-3</c:v>
                </c:pt>
                <c:pt idx="90">
                  <c:v>6.1158360191185517E-3</c:v>
                </c:pt>
                <c:pt idx="91">
                  <c:v>6.1250907793760408E-3</c:v>
                </c:pt>
                <c:pt idx="92">
                  <c:v>6.7720425916613352E-3</c:v>
                </c:pt>
                <c:pt idx="93">
                  <c:v>6.8258083417286394E-3</c:v>
                </c:pt>
                <c:pt idx="94">
                  <c:v>6.8266897474674477E-3</c:v>
                </c:pt>
                <c:pt idx="95">
                  <c:v>6.8773705774489279E-3</c:v>
                </c:pt>
                <c:pt idx="96">
                  <c:v>6.9342212476020629E-3</c:v>
                </c:pt>
                <c:pt idx="97">
                  <c:v>6.9844613747141338E-3</c:v>
                </c:pt>
                <c:pt idx="98">
                  <c:v>6.9981231636656645E-3</c:v>
                </c:pt>
                <c:pt idx="99">
                  <c:v>7.555612293461916E-3</c:v>
                </c:pt>
                <c:pt idx="100">
                  <c:v>7.6860603428055441E-3</c:v>
                </c:pt>
                <c:pt idx="101">
                  <c:v>7.8491204044850802E-3</c:v>
                </c:pt>
                <c:pt idx="102">
                  <c:v>7.8491204044850802E-3</c:v>
                </c:pt>
                <c:pt idx="103">
                  <c:v>7.8579344618731634E-3</c:v>
                </c:pt>
                <c:pt idx="104">
                  <c:v>7.8614600848283967E-3</c:v>
                </c:pt>
                <c:pt idx="105">
                  <c:v>7.8887836627314547E-3</c:v>
                </c:pt>
                <c:pt idx="106">
                  <c:v>7.921836377936765E-3</c:v>
                </c:pt>
                <c:pt idx="107">
                  <c:v>7.9707543964406252E-3</c:v>
                </c:pt>
                <c:pt idx="108">
                  <c:v>8.0403854498064826E-3</c:v>
                </c:pt>
                <c:pt idx="109">
                  <c:v>8.4951908110315662E-3</c:v>
                </c:pt>
                <c:pt idx="110">
                  <c:v>8.6357750263714918E-3</c:v>
                </c:pt>
                <c:pt idx="111">
                  <c:v>8.7842918933606889E-3</c:v>
                </c:pt>
                <c:pt idx="112">
                  <c:v>8.7842918933606889E-3</c:v>
                </c:pt>
                <c:pt idx="113">
                  <c:v>8.7869361105771138E-3</c:v>
                </c:pt>
                <c:pt idx="114">
                  <c:v>8.7869361105771138E-3</c:v>
                </c:pt>
                <c:pt idx="115">
                  <c:v>8.8014793052674494E-3</c:v>
                </c:pt>
                <c:pt idx="116">
                  <c:v>8.8014793052674494E-3</c:v>
                </c:pt>
                <c:pt idx="117">
                  <c:v>8.8041235224838744E-3</c:v>
                </c:pt>
                <c:pt idx="118">
                  <c:v>8.8041235224838744E-3</c:v>
                </c:pt>
                <c:pt idx="119">
                  <c:v>8.8072084425697052E-3</c:v>
                </c:pt>
                <c:pt idx="120">
                  <c:v>8.8944676107117256E-3</c:v>
                </c:pt>
                <c:pt idx="121">
                  <c:v>9.6264750767920213E-3</c:v>
                </c:pt>
                <c:pt idx="122">
                  <c:v>9.6577649805197185E-3</c:v>
                </c:pt>
                <c:pt idx="123">
                  <c:v>9.8106888762029571E-3</c:v>
                </c:pt>
                <c:pt idx="124">
                  <c:v>1.0469980368831568E-2</c:v>
                </c:pt>
                <c:pt idx="125">
                  <c:v>1.0536526502111595E-2</c:v>
                </c:pt>
                <c:pt idx="126">
                  <c:v>1.053917071932802E-2</c:v>
                </c:pt>
                <c:pt idx="127">
                  <c:v>1.0547103370977294E-2</c:v>
                </c:pt>
                <c:pt idx="128">
                  <c:v>1.0547103370977294E-2</c:v>
                </c:pt>
                <c:pt idx="129">
                  <c:v>1.0602631932522219E-2</c:v>
                </c:pt>
                <c:pt idx="130">
                  <c:v>1.0659041899805948E-2</c:v>
                </c:pt>
                <c:pt idx="131">
                  <c:v>1.1365929302330208E-2</c:v>
                </c:pt>
                <c:pt idx="132">
                  <c:v>1.1436882464304276E-2</c:v>
                </c:pt>
                <c:pt idx="133">
                  <c:v>1.1471697990987203E-2</c:v>
                </c:pt>
                <c:pt idx="134">
                  <c:v>1.1511361249233578E-2</c:v>
                </c:pt>
                <c:pt idx="135">
                  <c:v>1.1525463741054511E-2</c:v>
                </c:pt>
                <c:pt idx="136">
                  <c:v>1.1525463741054511E-2</c:v>
                </c:pt>
                <c:pt idx="137">
                  <c:v>1.1528989364009744E-2</c:v>
                </c:pt>
                <c:pt idx="138">
                  <c:v>1.1540447638614252E-2</c:v>
                </c:pt>
                <c:pt idx="139">
                  <c:v>1.2398055422474729E-2</c:v>
                </c:pt>
                <c:pt idx="140">
                  <c:v>1.2435955869243486E-2</c:v>
                </c:pt>
                <c:pt idx="141">
                  <c:v>1.2484873887747347E-2</c:v>
                </c:pt>
                <c:pt idx="142">
                  <c:v>1.2487518104963772E-2</c:v>
                </c:pt>
                <c:pt idx="143">
                  <c:v>1.306572026962202E-2</c:v>
                </c:pt>
                <c:pt idx="144">
                  <c:v>1.3212474325133601E-2</c:v>
                </c:pt>
                <c:pt idx="145">
                  <c:v>1.3325734962570468E-2</c:v>
                </c:pt>
                <c:pt idx="146">
                  <c:v>1.3325734962570468E-2</c:v>
                </c:pt>
                <c:pt idx="147">
                  <c:v>1.3325734962570468E-2</c:v>
                </c:pt>
                <c:pt idx="148">
                  <c:v>1.3325734962570468E-2</c:v>
                </c:pt>
                <c:pt idx="149">
                  <c:v>1.3325734962570468E-2</c:v>
                </c:pt>
                <c:pt idx="150">
                  <c:v>1.3325734962570468E-2</c:v>
                </c:pt>
                <c:pt idx="151">
                  <c:v>1.3325734962570468E-2</c:v>
                </c:pt>
                <c:pt idx="152">
                  <c:v>1.3325734962570468E-2</c:v>
                </c:pt>
                <c:pt idx="153">
                  <c:v>1.3336311831436168E-2</c:v>
                </c:pt>
                <c:pt idx="154">
                  <c:v>1.3336311831436168E-2</c:v>
                </c:pt>
                <c:pt idx="155">
                  <c:v>1.3345566591693654E-2</c:v>
                </c:pt>
                <c:pt idx="156">
                  <c:v>1.343326646270508E-2</c:v>
                </c:pt>
                <c:pt idx="157">
                  <c:v>1.3463234257824563E-2</c:v>
                </c:pt>
                <c:pt idx="158">
                  <c:v>1.3484828698425365E-2</c:v>
                </c:pt>
                <c:pt idx="159">
                  <c:v>1.4086388115162033E-2</c:v>
                </c:pt>
                <c:pt idx="160">
                  <c:v>1.4103575527068797E-2</c:v>
                </c:pt>
                <c:pt idx="161">
                  <c:v>1.4147645814009209E-2</c:v>
                </c:pt>
                <c:pt idx="162">
                  <c:v>1.4147645814009209E-2</c:v>
                </c:pt>
                <c:pt idx="163">
                  <c:v>1.4147645814009209E-2</c:v>
                </c:pt>
                <c:pt idx="164">
                  <c:v>1.4147645814009209E-2</c:v>
                </c:pt>
                <c:pt idx="165">
                  <c:v>1.4227853736240767E-2</c:v>
                </c:pt>
                <c:pt idx="166">
                  <c:v>1.4247685365363952E-2</c:v>
                </c:pt>
                <c:pt idx="167">
                  <c:v>1.5059900753675805E-2</c:v>
                </c:pt>
                <c:pt idx="168">
                  <c:v>1.5108818772179665E-2</c:v>
                </c:pt>
                <c:pt idx="169">
                  <c:v>1.5204010591970961E-2</c:v>
                </c:pt>
                <c:pt idx="170">
                  <c:v>1.5233096981351635E-2</c:v>
                </c:pt>
                <c:pt idx="171">
                  <c:v>1.5233096981351635E-2</c:v>
                </c:pt>
                <c:pt idx="172">
                  <c:v>1.5919712051883306E-2</c:v>
                </c:pt>
                <c:pt idx="173">
                  <c:v>1.5956290390043849E-2</c:v>
                </c:pt>
                <c:pt idx="174">
                  <c:v>1.5998157162637243E-2</c:v>
                </c:pt>
                <c:pt idx="175">
                  <c:v>1.6075280164782969E-2</c:v>
                </c:pt>
                <c:pt idx="176">
                  <c:v>1.6075280164782969E-2</c:v>
                </c:pt>
                <c:pt idx="177">
                  <c:v>1.6110977097204701E-2</c:v>
                </c:pt>
                <c:pt idx="178">
                  <c:v>1.6159895115708568E-2</c:v>
                </c:pt>
                <c:pt idx="179">
                  <c:v>1.6971669801151015E-2</c:v>
                </c:pt>
                <c:pt idx="180">
                  <c:v>1.7103439959102851E-2</c:v>
                </c:pt>
                <c:pt idx="181">
                  <c:v>1.7694422506973818E-2</c:v>
                </c:pt>
                <c:pt idx="182">
                  <c:v>1.7801954007108434E-2</c:v>
                </c:pt>
                <c:pt idx="183">
                  <c:v>1.790551918141841E-2</c:v>
                </c:pt>
                <c:pt idx="184">
                  <c:v>1.7975150234784264E-2</c:v>
                </c:pt>
                <c:pt idx="185">
                  <c:v>1.7975150234784264E-2</c:v>
                </c:pt>
                <c:pt idx="186">
                  <c:v>1.8672782877051035E-2</c:v>
                </c:pt>
                <c:pt idx="187">
                  <c:v>1.8672782877051035E-2</c:v>
                </c:pt>
                <c:pt idx="188">
                  <c:v>1.8776348051361011E-2</c:v>
                </c:pt>
                <c:pt idx="189">
                  <c:v>1.8781195782924455E-2</c:v>
                </c:pt>
                <c:pt idx="190">
                  <c:v>1.8903711180618808E-2</c:v>
                </c:pt>
                <c:pt idx="191">
                  <c:v>1.9526865037956281E-2</c:v>
                </c:pt>
                <c:pt idx="192">
                  <c:v>1.9727825546404572E-2</c:v>
                </c:pt>
                <c:pt idx="193">
                  <c:v>1.9749860689874783E-2</c:v>
                </c:pt>
                <c:pt idx="194">
                  <c:v>1.9759556153001671E-2</c:v>
                </c:pt>
                <c:pt idx="195">
                  <c:v>1.9812440497330171E-2</c:v>
                </c:pt>
                <c:pt idx="196">
                  <c:v>1.989705544825577E-2</c:v>
                </c:pt>
                <c:pt idx="197">
                  <c:v>2.049024151047376E-2</c:v>
                </c:pt>
                <c:pt idx="198">
                  <c:v>2.0639199080332363E-2</c:v>
                </c:pt>
                <c:pt idx="199">
                  <c:v>2.0645809623373423E-2</c:v>
                </c:pt>
                <c:pt idx="200">
                  <c:v>2.0646250326242829E-2</c:v>
                </c:pt>
                <c:pt idx="201">
                  <c:v>2.06859135844892E-2</c:v>
                </c:pt>
                <c:pt idx="202">
                  <c:v>2.0686354287358606E-2</c:v>
                </c:pt>
                <c:pt idx="203">
                  <c:v>2.0788597353060365E-2</c:v>
                </c:pt>
                <c:pt idx="204">
                  <c:v>2.1379139198061933E-2</c:v>
                </c:pt>
                <c:pt idx="205">
                  <c:v>2.1562912294603463E-2</c:v>
                </c:pt>
                <c:pt idx="206">
                  <c:v>2.1620203667626001E-2</c:v>
                </c:pt>
                <c:pt idx="207">
                  <c:v>2.2376890494392926E-2</c:v>
                </c:pt>
                <c:pt idx="208">
                  <c:v>2.2381738225956377E-2</c:v>
                </c:pt>
                <c:pt idx="209">
                  <c:v>2.2384823146042204E-2</c:v>
                </c:pt>
                <c:pt idx="210">
                  <c:v>2.2453572793669253E-2</c:v>
                </c:pt>
                <c:pt idx="211">
                  <c:v>2.2468556691228991E-2</c:v>
                </c:pt>
                <c:pt idx="212">
                  <c:v>2.3333215720999938E-2</c:v>
                </c:pt>
                <c:pt idx="213">
                  <c:v>2.3444713546959185E-2</c:v>
                </c:pt>
                <c:pt idx="214">
                  <c:v>2.346498587895178E-2</c:v>
                </c:pt>
                <c:pt idx="215">
                  <c:v>2.3487461725291391E-2</c:v>
                </c:pt>
                <c:pt idx="216">
                  <c:v>2.3964742932856088E-2</c:v>
                </c:pt>
                <c:pt idx="217">
                  <c:v>2.3964742932856088E-2</c:v>
                </c:pt>
                <c:pt idx="218">
                  <c:v>2.3964742932856088E-2</c:v>
                </c:pt>
                <c:pt idx="219">
                  <c:v>2.4212417945461216E-2</c:v>
                </c:pt>
                <c:pt idx="220">
                  <c:v>2.4343306697674254E-2</c:v>
                </c:pt>
                <c:pt idx="221">
                  <c:v>2.434374740054366E-2</c:v>
                </c:pt>
                <c:pt idx="222">
                  <c:v>2.4383851361659437E-2</c:v>
                </c:pt>
                <c:pt idx="223">
                  <c:v>2.505239761454553E-2</c:v>
                </c:pt>
                <c:pt idx="224">
                  <c:v>2.5108807581829262E-2</c:v>
                </c:pt>
                <c:pt idx="225">
                  <c:v>2.530447965584471E-2</c:v>
                </c:pt>
                <c:pt idx="226">
                  <c:v>2.6078794597387801E-2</c:v>
                </c:pt>
                <c:pt idx="227">
                  <c:v>2.590075063814852E-2</c:v>
                </c:pt>
                <c:pt idx="228">
                  <c:v>2.6181478365958966E-2</c:v>
                </c:pt>
                <c:pt idx="229">
                  <c:v>2.6215853189772494E-2</c:v>
                </c:pt>
                <c:pt idx="230">
                  <c:v>2.6960641039065508E-2</c:v>
                </c:pt>
                <c:pt idx="231">
                  <c:v>2.708227503102105E-2</c:v>
                </c:pt>
                <c:pt idx="232">
                  <c:v>2.7085359951106884E-2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086-4FA8-8FD5-87E210E0ADBD}"/>
            </c:ext>
          </c:extLst>
        </c:ser>
        <c:ser>
          <c:idx val="8"/>
          <c:order val="8"/>
          <c:tx>
            <c:strRef>
              <c:f>'Active 2'!$Y$1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2'!$X$2:$X$21</c:f>
              <c:numCache>
                <c:formatCode>General</c:formatCode>
                <c:ptCount val="20"/>
                <c:pt idx="0">
                  <c:v>-50000</c:v>
                </c:pt>
                <c:pt idx="1">
                  <c:v>-45000</c:v>
                </c:pt>
                <c:pt idx="2">
                  <c:v>-40000</c:v>
                </c:pt>
                <c:pt idx="3">
                  <c:v>-35000</c:v>
                </c:pt>
                <c:pt idx="4">
                  <c:v>-30000</c:v>
                </c:pt>
                <c:pt idx="5">
                  <c:v>-25000</c:v>
                </c:pt>
                <c:pt idx="6">
                  <c:v>-20000</c:v>
                </c:pt>
                <c:pt idx="7">
                  <c:v>-15000</c:v>
                </c:pt>
                <c:pt idx="8">
                  <c:v>-10000</c:v>
                </c:pt>
                <c:pt idx="9">
                  <c:v>-5000</c:v>
                </c:pt>
                <c:pt idx="10">
                  <c:v>0</c:v>
                </c:pt>
                <c:pt idx="11">
                  <c:v>5000</c:v>
                </c:pt>
                <c:pt idx="12">
                  <c:v>10000</c:v>
                </c:pt>
                <c:pt idx="13">
                  <c:v>15000</c:v>
                </c:pt>
                <c:pt idx="14">
                  <c:v>20000</c:v>
                </c:pt>
                <c:pt idx="15">
                  <c:v>25000</c:v>
                </c:pt>
                <c:pt idx="16">
                  <c:v>30000</c:v>
                </c:pt>
                <c:pt idx="17">
                  <c:v>35000</c:v>
                </c:pt>
                <c:pt idx="18">
                  <c:v>40000</c:v>
                </c:pt>
                <c:pt idx="19">
                  <c:v>45000</c:v>
                </c:pt>
              </c:numCache>
            </c:numRef>
          </c:xVal>
          <c:yVal>
            <c:numRef>
              <c:f>'Active 2'!$Y$2:$Y$21</c:f>
              <c:numCache>
                <c:formatCode>General</c:formatCode>
                <c:ptCount val="20"/>
                <c:pt idx="0">
                  <c:v>-5.1641733286356788E-3</c:v>
                </c:pt>
                <c:pt idx="1">
                  <c:v>-6.5470528384910746E-3</c:v>
                </c:pt>
                <c:pt idx="2">
                  <c:v>-7.5929323483464716E-3</c:v>
                </c:pt>
                <c:pt idx="3">
                  <c:v>-8.3018118582018664E-3</c:v>
                </c:pt>
                <c:pt idx="4">
                  <c:v>-8.6736913680572608E-3</c:v>
                </c:pt>
                <c:pt idx="5">
                  <c:v>-8.708570877912658E-3</c:v>
                </c:pt>
                <c:pt idx="6">
                  <c:v>-8.4064503877680531E-3</c:v>
                </c:pt>
                <c:pt idx="7">
                  <c:v>-7.7673298976234477E-3</c:v>
                </c:pt>
                <c:pt idx="8">
                  <c:v>-6.7912094074788444E-3</c:v>
                </c:pt>
                <c:pt idx="9">
                  <c:v>-5.4780889173342406E-3</c:v>
                </c:pt>
                <c:pt idx="10">
                  <c:v>-3.8279684271896363E-3</c:v>
                </c:pt>
                <c:pt idx="11">
                  <c:v>-1.8408479370450317E-3</c:v>
                </c:pt>
                <c:pt idx="12">
                  <c:v>4.8327255309957241E-4</c:v>
                </c:pt>
                <c:pt idx="13">
                  <c:v>3.1443930432441766E-3</c:v>
                </c:pt>
                <c:pt idx="14">
                  <c:v>6.1425135333887815E-3</c:v>
                </c:pt>
                <c:pt idx="15">
                  <c:v>9.4776340235333857E-3</c:v>
                </c:pt>
                <c:pt idx="16">
                  <c:v>1.3149754513677989E-2</c:v>
                </c:pt>
                <c:pt idx="17">
                  <c:v>1.7158875003822592E-2</c:v>
                </c:pt>
                <c:pt idx="18">
                  <c:v>2.1504995493967199E-2</c:v>
                </c:pt>
                <c:pt idx="19">
                  <c:v>2.6188115984111804E-2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086-4FA8-8FD5-87E210E0A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74320"/>
        <c:axId val="1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'Active 2'!$L$20</c15:sqref>
                        </c15:formulaRef>
                      </c:ext>
                    </c:extLst>
                    <c:strCache>
                      <c:ptCount val="1"/>
                      <c:pt idx="0">
                        <c:v>S4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quare"/>
                  <c:size val="4"/>
                  <c:spPr>
                    <a:solidFill>
                      <a:srgbClr val="00FF00"/>
                    </a:solidFill>
                    <a:ln>
                      <a:solidFill>
                        <a:srgbClr val="00FF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2'!$F$21:$F$202</c15:sqref>
                        </c15:formulaRef>
                      </c:ext>
                    </c:extLst>
                    <c:numCache>
                      <c:formatCode>General</c:formatCode>
                      <c:ptCount val="182"/>
                      <c:pt idx="0">
                        <c:v>-54639.5</c:v>
                      </c:pt>
                      <c:pt idx="1">
                        <c:v>-54484</c:v>
                      </c:pt>
                      <c:pt idx="2">
                        <c:v>-52709.5</c:v>
                      </c:pt>
                      <c:pt idx="3">
                        <c:v>-51557.5</c:v>
                      </c:pt>
                      <c:pt idx="4">
                        <c:v>-50472.5</c:v>
                      </c:pt>
                      <c:pt idx="5">
                        <c:v>-50402</c:v>
                      </c:pt>
                      <c:pt idx="6">
                        <c:v>-50371</c:v>
                      </c:pt>
                      <c:pt idx="7">
                        <c:v>-49388</c:v>
                      </c:pt>
                      <c:pt idx="8">
                        <c:v>-49376.5</c:v>
                      </c:pt>
                      <c:pt idx="9">
                        <c:v>-49292</c:v>
                      </c:pt>
                      <c:pt idx="10">
                        <c:v>-48464</c:v>
                      </c:pt>
                      <c:pt idx="11">
                        <c:v>-48450</c:v>
                      </c:pt>
                      <c:pt idx="12">
                        <c:v>-48444</c:v>
                      </c:pt>
                      <c:pt idx="13">
                        <c:v>-48441</c:v>
                      </c:pt>
                      <c:pt idx="14">
                        <c:v>-29936</c:v>
                      </c:pt>
                      <c:pt idx="15">
                        <c:v>-29017</c:v>
                      </c:pt>
                      <c:pt idx="16">
                        <c:v>-28633</c:v>
                      </c:pt>
                      <c:pt idx="17">
                        <c:v>-3983</c:v>
                      </c:pt>
                      <c:pt idx="18">
                        <c:v>-2121</c:v>
                      </c:pt>
                      <c:pt idx="19">
                        <c:v>-1839.5</c:v>
                      </c:pt>
                      <c:pt idx="20">
                        <c:v>-56.5</c:v>
                      </c:pt>
                      <c:pt idx="21">
                        <c:v>0</c:v>
                      </c:pt>
                      <c:pt idx="22">
                        <c:v>1187</c:v>
                      </c:pt>
                      <c:pt idx="23">
                        <c:v>1318.5</c:v>
                      </c:pt>
                      <c:pt idx="24">
                        <c:v>5313</c:v>
                      </c:pt>
                      <c:pt idx="25">
                        <c:v>5327</c:v>
                      </c:pt>
                      <c:pt idx="26">
                        <c:v>5330</c:v>
                      </c:pt>
                      <c:pt idx="27">
                        <c:v>6166.5</c:v>
                      </c:pt>
                      <c:pt idx="28">
                        <c:v>6251</c:v>
                      </c:pt>
                      <c:pt idx="29">
                        <c:v>6314</c:v>
                      </c:pt>
                      <c:pt idx="30">
                        <c:v>6314</c:v>
                      </c:pt>
                      <c:pt idx="31">
                        <c:v>6319.5</c:v>
                      </c:pt>
                      <c:pt idx="32">
                        <c:v>6319.5</c:v>
                      </c:pt>
                      <c:pt idx="33">
                        <c:v>6319.5</c:v>
                      </c:pt>
                      <c:pt idx="34">
                        <c:v>6345</c:v>
                      </c:pt>
                      <c:pt idx="35">
                        <c:v>6345</c:v>
                      </c:pt>
                      <c:pt idx="36">
                        <c:v>6347.5</c:v>
                      </c:pt>
                      <c:pt idx="37">
                        <c:v>6347.5</c:v>
                      </c:pt>
                      <c:pt idx="38">
                        <c:v>6348</c:v>
                      </c:pt>
                      <c:pt idx="39">
                        <c:v>6348</c:v>
                      </c:pt>
                      <c:pt idx="40">
                        <c:v>6350.5</c:v>
                      </c:pt>
                      <c:pt idx="41">
                        <c:v>6350.5</c:v>
                      </c:pt>
                      <c:pt idx="42">
                        <c:v>6350.5</c:v>
                      </c:pt>
                      <c:pt idx="43">
                        <c:v>6522</c:v>
                      </c:pt>
                      <c:pt idx="44">
                        <c:v>7325</c:v>
                      </c:pt>
                      <c:pt idx="45">
                        <c:v>7325</c:v>
                      </c:pt>
                      <c:pt idx="46">
                        <c:v>7325</c:v>
                      </c:pt>
                      <c:pt idx="47">
                        <c:v>7482.5</c:v>
                      </c:pt>
                      <c:pt idx="48">
                        <c:v>8417.5</c:v>
                      </c:pt>
                      <c:pt idx="49">
                        <c:v>8440</c:v>
                      </c:pt>
                      <c:pt idx="50">
                        <c:v>8451.5</c:v>
                      </c:pt>
                      <c:pt idx="51">
                        <c:v>8522</c:v>
                      </c:pt>
                      <c:pt idx="52">
                        <c:v>8522</c:v>
                      </c:pt>
                      <c:pt idx="53">
                        <c:v>9417.5</c:v>
                      </c:pt>
                      <c:pt idx="54">
                        <c:v>9423</c:v>
                      </c:pt>
                      <c:pt idx="55">
                        <c:v>9556</c:v>
                      </c:pt>
                      <c:pt idx="56">
                        <c:v>10499.5</c:v>
                      </c:pt>
                      <c:pt idx="57">
                        <c:v>10539</c:v>
                      </c:pt>
                      <c:pt idx="58">
                        <c:v>10564.5</c:v>
                      </c:pt>
                      <c:pt idx="59">
                        <c:v>10587</c:v>
                      </c:pt>
                      <c:pt idx="60">
                        <c:v>11491</c:v>
                      </c:pt>
                      <c:pt idx="61">
                        <c:v>11513.5</c:v>
                      </c:pt>
                      <c:pt idx="62">
                        <c:v>11522</c:v>
                      </c:pt>
                      <c:pt idx="63">
                        <c:v>11539</c:v>
                      </c:pt>
                      <c:pt idx="64">
                        <c:v>11564.5</c:v>
                      </c:pt>
                      <c:pt idx="65">
                        <c:v>13669</c:v>
                      </c:pt>
                      <c:pt idx="66">
                        <c:v>13717</c:v>
                      </c:pt>
                      <c:pt idx="67">
                        <c:v>14570</c:v>
                      </c:pt>
                      <c:pt idx="68">
                        <c:v>14592.5</c:v>
                      </c:pt>
                      <c:pt idx="69">
                        <c:v>14604</c:v>
                      </c:pt>
                      <c:pt idx="70">
                        <c:v>14652</c:v>
                      </c:pt>
                      <c:pt idx="71">
                        <c:v>14665</c:v>
                      </c:pt>
                      <c:pt idx="72">
                        <c:v>14765</c:v>
                      </c:pt>
                      <c:pt idx="73">
                        <c:v>15604</c:v>
                      </c:pt>
                      <c:pt idx="74">
                        <c:v>15664</c:v>
                      </c:pt>
                      <c:pt idx="75">
                        <c:v>15669</c:v>
                      </c:pt>
                      <c:pt idx="76">
                        <c:v>15669</c:v>
                      </c:pt>
                      <c:pt idx="77">
                        <c:v>15748</c:v>
                      </c:pt>
                      <c:pt idx="78">
                        <c:v>15799.5</c:v>
                      </c:pt>
                      <c:pt idx="79">
                        <c:v>16604</c:v>
                      </c:pt>
                      <c:pt idx="80">
                        <c:v>16615.5</c:v>
                      </c:pt>
                      <c:pt idx="81">
                        <c:v>17641</c:v>
                      </c:pt>
                      <c:pt idx="82">
                        <c:v>17661.5</c:v>
                      </c:pt>
                      <c:pt idx="83">
                        <c:v>17700</c:v>
                      </c:pt>
                      <c:pt idx="84">
                        <c:v>17700</c:v>
                      </c:pt>
                      <c:pt idx="85">
                        <c:v>17756.5</c:v>
                      </c:pt>
                      <c:pt idx="86">
                        <c:v>18821.5</c:v>
                      </c:pt>
                      <c:pt idx="87">
                        <c:v>18861</c:v>
                      </c:pt>
                      <c:pt idx="88">
                        <c:v>18861</c:v>
                      </c:pt>
                      <c:pt idx="89">
                        <c:v>19714.5</c:v>
                      </c:pt>
                      <c:pt idx="90">
                        <c:v>19819.5</c:v>
                      </c:pt>
                      <c:pt idx="91">
                        <c:v>19830</c:v>
                      </c:pt>
                      <c:pt idx="92">
                        <c:v>20564</c:v>
                      </c:pt>
                      <c:pt idx="93">
                        <c:v>20625</c:v>
                      </c:pt>
                      <c:pt idx="94">
                        <c:v>20626</c:v>
                      </c:pt>
                      <c:pt idx="95">
                        <c:v>20683.5</c:v>
                      </c:pt>
                      <c:pt idx="96">
                        <c:v>20748</c:v>
                      </c:pt>
                      <c:pt idx="97">
                        <c:v>20805</c:v>
                      </c:pt>
                      <c:pt idx="98">
                        <c:v>20820.5</c:v>
                      </c:pt>
                      <c:pt idx="99">
                        <c:v>21453</c:v>
                      </c:pt>
                      <c:pt idx="100">
                        <c:v>21601</c:v>
                      </c:pt>
                      <c:pt idx="101">
                        <c:v>21786</c:v>
                      </c:pt>
                      <c:pt idx="102">
                        <c:v>21786</c:v>
                      </c:pt>
                      <c:pt idx="103">
                        <c:v>21796</c:v>
                      </c:pt>
                      <c:pt idx="104">
                        <c:v>21800</c:v>
                      </c:pt>
                      <c:pt idx="105">
                        <c:v>21831</c:v>
                      </c:pt>
                      <c:pt idx="106">
                        <c:v>21868.5</c:v>
                      </c:pt>
                      <c:pt idx="107">
                        <c:v>21924</c:v>
                      </c:pt>
                      <c:pt idx="108">
                        <c:v>22003</c:v>
                      </c:pt>
                      <c:pt idx="109">
                        <c:v>22519</c:v>
                      </c:pt>
                      <c:pt idx="110">
                        <c:v>22678.5</c:v>
                      </c:pt>
                      <c:pt idx="111">
                        <c:v>22847</c:v>
                      </c:pt>
                      <c:pt idx="112">
                        <c:v>22847</c:v>
                      </c:pt>
                      <c:pt idx="113">
                        <c:v>22850</c:v>
                      </c:pt>
                      <c:pt idx="114">
                        <c:v>22850</c:v>
                      </c:pt>
                      <c:pt idx="115">
                        <c:v>22866.5</c:v>
                      </c:pt>
                      <c:pt idx="116">
                        <c:v>22866.5</c:v>
                      </c:pt>
                      <c:pt idx="117">
                        <c:v>22869.5</c:v>
                      </c:pt>
                      <c:pt idx="118">
                        <c:v>22869.5</c:v>
                      </c:pt>
                      <c:pt idx="119">
                        <c:v>22873</c:v>
                      </c:pt>
                      <c:pt idx="120">
                        <c:v>22972</c:v>
                      </c:pt>
                      <c:pt idx="121">
                        <c:v>23802.5</c:v>
                      </c:pt>
                      <c:pt idx="122">
                        <c:v>23838</c:v>
                      </c:pt>
                      <c:pt idx="123">
                        <c:v>24011.5</c:v>
                      </c:pt>
                      <c:pt idx="124">
                        <c:v>24759.5</c:v>
                      </c:pt>
                      <c:pt idx="125">
                        <c:v>24835</c:v>
                      </c:pt>
                      <c:pt idx="126">
                        <c:v>24838</c:v>
                      </c:pt>
                      <c:pt idx="127">
                        <c:v>24847</c:v>
                      </c:pt>
                      <c:pt idx="128">
                        <c:v>24847</c:v>
                      </c:pt>
                      <c:pt idx="129">
                        <c:v>24910</c:v>
                      </c:pt>
                      <c:pt idx="130">
                        <c:v>24974</c:v>
                      </c:pt>
                      <c:pt idx="131">
                        <c:v>25776</c:v>
                      </c:pt>
                      <c:pt idx="132">
                        <c:v>25856.5</c:v>
                      </c:pt>
                      <c:pt idx="133">
                        <c:v>25896</c:v>
                      </c:pt>
                      <c:pt idx="134">
                        <c:v>25941</c:v>
                      </c:pt>
                      <c:pt idx="135">
                        <c:v>25957</c:v>
                      </c:pt>
                      <c:pt idx="136">
                        <c:v>25957</c:v>
                      </c:pt>
                      <c:pt idx="137">
                        <c:v>25961</c:v>
                      </c:pt>
                      <c:pt idx="138">
                        <c:v>25974</c:v>
                      </c:pt>
                      <c:pt idx="139">
                        <c:v>26947</c:v>
                      </c:pt>
                      <c:pt idx="140">
                        <c:v>26990</c:v>
                      </c:pt>
                      <c:pt idx="141">
                        <c:v>27045.5</c:v>
                      </c:pt>
                      <c:pt idx="142">
                        <c:v>27048.5</c:v>
                      </c:pt>
                      <c:pt idx="143">
                        <c:v>27704.5</c:v>
                      </c:pt>
                      <c:pt idx="144">
                        <c:v>27871</c:v>
                      </c:pt>
                      <c:pt idx="145">
                        <c:v>27999.5</c:v>
                      </c:pt>
                      <c:pt idx="146">
                        <c:v>27999.5</c:v>
                      </c:pt>
                      <c:pt idx="147">
                        <c:v>27999.5</c:v>
                      </c:pt>
                      <c:pt idx="148">
                        <c:v>27999.5</c:v>
                      </c:pt>
                      <c:pt idx="149">
                        <c:v>27999.5</c:v>
                      </c:pt>
                      <c:pt idx="150">
                        <c:v>27999.5</c:v>
                      </c:pt>
                      <c:pt idx="151">
                        <c:v>27999.5</c:v>
                      </c:pt>
                      <c:pt idx="152">
                        <c:v>27999.5</c:v>
                      </c:pt>
                      <c:pt idx="153">
                        <c:v>28011.5</c:v>
                      </c:pt>
                      <c:pt idx="154">
                        <c:v>28011.5</c:v>
                      </c:pt>
                      <c:pt idx="155">
                        <c:v>28022</c:v>
                      </c:pt>
                      <c:pt idx="156">
                        <c:v>28121.5</c:v>
                      </c:pt>
                      <c:pt idx="157">
                        <c:v>28155.5</c:v>
                      </c:pt>
                      <c:pt idx="158">
                        <c:v>28180</c:v>
                      </c:pt>
                      <c:pt idx="159">
                        <c:v>28862.5</c:v>
                      </c:pt>
                      <c:pt idx="160">
                        <c:v>28882</c:v>
                      </c:pt>
                      <c:pt idx="161">
                        <c:v>28932</c:v>
                      </c:pt>
                      <c:pt idx="162">
                        <c:v>28932</c:v>
                      </c:pt>
                      <c:pt idx="163">
                        <c:v>28932</c:v>
                      </c:pt>
                      <c:pt idx="164">
                        <c:v>28932</c:v>
                      </c:pt>
                      <c:pt idx="165">
                        <c:v>29023</c:v>
                      </c:pt>
                      <c:pt idx="166">
                        <c:v>29045.5</c:v>
                      </c:pt>
                      <c:pt idx="167">
                        <c:v>29967</c:v>
                      </c:pt>
                      <c:pt idx="168">
                        <c:v>30022.5</c:v>
                      </c:pt>
                      <c:pt idx="169">
                        <c:v>30130.5</c:v>
                      </c:pt>
                      <c:pt idx="170">
                        <c:v>30163.5</c:v>
                      </c:pt>
                      <c:pt idx="171">
                        <c:v>30163.5</c:v>
                      </c:pt>
                      <c:pt idx="172">
                        <c:v>30942.5</c:v>
                      </c:pt>
                      <c:pt idx="173">
                        <c:v>30984</c:v>
                      </c:pt>
                      <c:pt idx="174">
                        <c:v>31031.5</c:v>
                      </c:pt>
                      <c:pt idx="175">
                        <c:v>31119</c:v>
                      </c:pt>
                      <c:pt idx="176">
                        <c:v>31119</c:v>
                      </c:pt>
                      <c:pt idx="177">
                        <c:v>31159.5</c:v>
                      </c:pt>
                      <c:pt idx="178">
                        <c:v>31215</c:v>
                      </c:pt>
                      <c:pt idx="179">
                        <c:v>32136</c:v>
                      </c:pt>
                      <c:pt idx="180">
                        <c:v>32285.5</c:v>
                      </c:pt>
                      <c:pt idx="181">
                        <c:v>32956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2'!$L$21:$L$202</c15:sqref>
                        </c15:formulaRef>
                      </c:ext>
                    </c:extLst>
                    <c:numCache>
                      <c:formatCode>General</c:formatCode>
                      <c:ptCount val="182"/>
                      <c:pt idx="101">
                        <c:v>6.2007192900637165E-3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A086-4FA8-8FD5-87E210E0ADBD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2'!$M$20</c15:sqref>
                        </c15:formulaRef>
                      </c:ext>
                    </c:extLst>
                    <c:strCache>
                      <c:ptCount val="1"/>
                      <c:pt idx="0">
                        <c:v>S5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circle"/>
                  <c:size val="4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2'!$F$21:$F$202</c15:sqref>
                        </c15:formulaRef>
                      </c:ext>
                    </c:extLst>
                    <c:numCache>
                      <c:formatCode>General</c:formatCode>
                      <c:ptCount val="182"/>
                      <c:pt idx="0">
                        <c:v>-54639.5</c:v>
                      </c:pt>
                      <c:pt idx="1">
                        <c:v>-54484</c:v>
                      </c:pt>
                      <c:pt idx="2">
                        <c:v>-52709.5</c:v>
                      </c:pt>
                      <c:pt idx="3">
                        <c:v>-51557.5</c:v>
                      </c:pt>
                      <c:pt idx="4">
                        <c:v>-50472.5</c:v>
                      </c:pt>
                      <c:pt idx="5">
                        <c:v>-50402</c:v>
                      </c:pt>
                      <c:pt idx="6">
                        <c:v>-50371</c:v>
                      </c:pt>
                      <c:pt idx="7">
                        <c:v>-49388</c:v>
                      </c:pt>
                      <c:pt idx="8">
                        <c:v>-49376.5</c:v>
                      </c:pt>
                      <c:pt idx="9">
                        <c:v>-49292</c:v>
                      </c:pt>
                      <c:pt idx="10">
                        <c:v>-48464</c:v>
                      </c:pt>
                      <c:pt idx="11">
                        <c:v>-48450</c:v>
                      </c:pt>
                      <c:pt idx="12">
                        <c:v>-48444</c:v>
                      </c:pt>
                      <c:pt idx="13">
                        <c:v>-48441</c:v>
                      </c:pt>
                      <c:pt idx="14">
                        <c:v>-29936</c:v>
                      </c:pt>
                      <c:pt idx="15">
                        <c:v>-29017</c:v>
                      </c:pt>
                      <c:pt idx="16">
                        <c:v>-28633</c:v>
                      </c:pt>
                      <c:pt idx="17">
                        <c:v>-3983</c:v>
                      </c:pt>
                      <c:pt idx="18">
                        <c:v>-2121</c:v>
                      </c:pt>
                      <c:pt idx="19">
                        <c:v>-1839.5</c:v>
                      </c:pt>
                      <c:pt idx="20">
                        <c:v>-56.5</c:v>
                      </c:pt>
                      <c:pt idx="21">
                        <c:v>0</c:v>
                      </c:pt>
                      <c:pt idx="22">
                        <c:v>1187</c:v>
                      </c:pt>
                      <c:pt idx="23">
                        <c:v>1318.5</c:v>
                      </c:pt>
                      <c:pt idx="24">
                        <c:v>5313</c:v>
                      </c:pt>
                      <c:pt idx="25">
                        <c:v>5327</c:v>
                      </c:pt>
                      <c:pt idx="26">
                        <c:v>5330</c:v>
                      </c:pt>
                      <c:pt idx="27">
                        <c:v>6166.5</c:v>
                      </c:pt>
                      <c:pt idx="28">
                        <c:v>6251</c:v>
                      </c:pt>
                      <c:pt idx="29">
                        <c:v>6314</c:v>
                      </c:pt>
                      <c:pt idx="30">
                        <c:v>6314</c:v>
                      </c:pt>
                      <c:pt idx="31">
                        <c:v>6319.5</c:v>
                      </c:pt>
                      <c:pt idx="32">
                        <c:v>6319.5</c:v>
                      </c:pt>
                      <c:pt idx="33">
                        <c:v>6319.5</c:v>
                      </c:pt>
                      <c:pt idx="34">
                        <c:v>6345</c:v>
                      </c:pt>
                      <c:pt idx="35">
                        <c:v>6345</c:v>
                      </c:pt>
                      <c:pt idx="36">
                        <c:v>6347.5</c:v>
                      </c:pt>
                      <c:pt idx="37">
                        <c:v>6347.5</c:v>
                      </c:pt>
                      <c:pt idx="38">
                        <c:v>6348</c:v>
                      </c:pt>
                      <c:pt idx="39">
                        <c:v>6348</c:v>
                      </c:pt>
                      <c:pt idx="40">
                        <c:v>6350.5</c:v>
                      </c:pt>
                      <c:pt idx="41">
                        <c:v>6350.5</c:v>
                      </c:pt>
                      <c:pt idx="42">
                        <c:v>6350.5</c:v>
                      </c:pt>
                      <c:pt idx="43">
                        <c:v>6522</c:v>
                      </c:pt>
                      <c:pt idx="44">
                        <c:v>7325</c:v>
                      </c:pt>
                      <c:pt idx="45">
                        <c:v>7325</c:v>
                      </c:pt>
                      <c:pt idx="46">
                        <c:v>7325</c:v>
                      </c:pt>
                      <c:pt idx="47">
                        <c:v>7482.5</c:v>
                      </c:pt>
                      <c:pt idx="48">
                        <c:v>8417.5</c:v>
                      </c:pt>
                      <c:pt idx="49">
                        <c:v>8440</c:v>
                      </c:pt>
                      <c:pt idx="50">
                        <c:v>8451.5</c:v>
                      </c:pt>
                      <c:pt idx="51">
                        <c:v>8522</c:v>
                      </c:pt>
                      <c:pt idx="52">
                        <c:v>8522</c:v>
                      </c:pt>
                      <c:pt idx="53">
                        <c:v>9417.5</c:v>
                      </c:pt>
                      <c:pt idx="54">
                        <c:v>9423</c:v>
                      </c:pt>
                      <c:pt idx="55">
                        <c:v>9556</c:v>
                      </c:pt>
                      <c:pt idx="56">
                        <c:v>10499.5</c:v>
                      </c:pt>
                      <c:pt idx="57">
                        <c:v>10539</c:v>
                      </c:pt>
                      <c:pt idx="58">
                        <c:v>10564.5</c:v>
                      </c:pt>
                      <c:pt idx="59">
                        <c:v>10587</c:v>
                      </c:pt>
                      <c:pt idx="60">
                        <c:v>11491</c:v>
                      </c:pt>
                      <c:pt idx="61">
                        <c:v>11513.5</c:v>
                      </c:pt>
                      <c:pt idx="62">
                        <c:v>11522</c:v>
                      </c:pt>
                      <c:pt idx="63">
                        <c:v>11539</c:v>
                      </c:pt>
                      <c:pt idx="64">
                        <c:v>11564.5</c:v>
                      </c:pt>
                      <c:pt idx="65">
                        <c:v>13669</c:v>
                      </c:pt>
                      <c:pt idx="66">
                        <c:v>13717</c:v>
                      </c:pt>
                      <c:pt idx="67">
                        <c:v>14570</c:v>
                      </c:pt>
                      <c:pt idx="68">
                        <c:v>14592.5</c:v>
                      </c:pt>
                      <c:pt idx="69">
                        <c:v>14604</c:v>
                      </c:pt>
                      <c:pt idx="70">
                        <c:v>14652</c:v>
                      </c:pt>
                      <c:pt idx="71">
                        <c:v>14665</c:v>
                      </c:pt>
                      <c:pt idx="72">
                        <c:v>14765</c:v>
                      </c:pt>
                      <c:pt idx="73">
                        <c:v>15604</c:v>
                      </c:pt>
                      <c:pt idx="74">
                        <c:v>15664</c:v>
                      </c:pt>
                      <c:pt idx="75">
                        <c:v>15669</c:v>
                      </c:pt>
                      <c:pt idx="76">
                        <c:v>15669</c:v>
                      </c:pt>
                      <c:pt idx="77">
                        <c:v>15748</c:v>
                      </c:pt>
                      <c:pt idx="78">
                        <c:v>15799.5</c:v>
                      </c:pt>
                      <c:pt idx="79">
                        <c:v>16604</c:v>
                      </c:pt>
                      <c:pt idx="80">
                        <c:v>16615.5</c:v>
                      </c:pt>
                      <c:pt idx="81">
                        <c:v>17641</c:v>
                      </c:pt>
                      <c:pt idx="82">
                        <c:v>17661.5</c:v>
                      </c:pt>
                      <c:pt idx="83">
                        <c:v>17700</c:v>
                      </c:pt>
                      <c:pt idx="84">
                        <c:v>17700</c:v>
                      </c:pt>
                      <c:pt idx="85">
                        <c:v>17756.5</c:v>
                      </c:pt>
                      <c:pt idx="86">
                        <c:v>18821.5</c:v>
                      </c:pt>
                      <c:pt idx="87">
                        <c:v>18861</c:v>
                      </c:pt>
                      <c:pt idx="88">
                        <c:v>18861</c:v>
                      </c:pt>
                      <c:pt idx="89">
                        <c:v>19714.5</c:v>
                      </c:pt>
                      <c:pt idx="90">
                        <c:v>19819.5</c:v>
                      </c:pt>
                      <c:pt idx="91">
                        <c:v>19830</c:v>
                      </c:pt>
                      <c:pt idx="92">
                        <c:v>20564</c:v>
                      </c:pt>
                      <c:pt idx="93">
                        <c:v>20625</c:v>
                      </c:pt>
                      <c:pt idx="94">
                        <c:v>20626</c:v>
                      </c:pt>
                      <c:pt idx="95">
                        <c:v>20683.5</c:v>
                      </c:pt>
                      <c:pt idx="96">
                        <c:v>20748</c:v>
                      </c:pt>
                      <c:pt idx="97">
                        <c:v>20805</c:v>
                      </c:pt>
                      <c:pt idx="98">
                        <c:v>20820.5</c:v>
                      </c:pt>
                      <c:pt idx="99">
                        <c:v>21453</c:v>
                      </c:pt>
                      <c:pt idx="100">
                        <c:v>21601</c:v>
                      </c:pt>
                      <c:pt idx="101">
                        <c:v>21786</c:v>
                      </c:pt>
                      <c:pt idx="102">
                        <c:v>21786</c:v>
                      </c:pt>
                      <c:pt idx="103">
                        <c:v>21796</c:v>
                      </c:pt>
                      <c:pt idx="104">
                        <c:v>21800</c:v>
                      </c:pt>
                      <c:pt idx="105">
                        <c:v>21831</c:v>
                      </c:pt>
                      <c:pt idx="106">
                        <c:v>21868.5</c:v>
                      </c:pt>
                      <c:pt idx="107">
                        <c:v>21924</c:v>
                      </c:pt>
                      <c:pt idx="108">
                        <c:v>22003</c:v>
                      </c:pt>
                      <c:pt idx="109">
                        <c:v>22519</c:v>
                      </c:pt>
                      <c:pt idx="110">
                        <c:v>22678.5</c:v>
                      </c:pt>
                      <c:pt idx="111">
                        <c:v>22847</c:v>
                      </c:pt>
                      <c:pt idx="112">
                        <c:v>22847</c:v>
                      </c:pt>
                      <c:pt idx="113">
                        <c:v>22850</c:v>
                      </c:pt>
                      <c:pt idx="114">
                        <c:v>22850</c:v>
                      </c:pt>
                      <c:pt idx="115">
                        <c:v>22866.5</c:v>
                      </c:pt>
                      <c:pt idx="116">
                        <c:v>22866.5</c:v>
                      </c:pt>
                      <c:pt idx="117">
                        <c:v>22869.5</c:v>
                      </c:pt>
                      <c:pt idx="118">
                        <c:v>22869.5</c:v>
                      </c:pt>
                      <c:pt idx="119">
                        <c:v>22873</c:v>
                      </c:pt>
                      <c:pt idx="120">
                        <c:v>22972</c:v>
                      </c:pt>
                      <c:pt idx="121">
                        <c:v>23802.5</c:v>
                      </c:pt>
                      <c:pt idx="122">
                        <c:v>23838</c:v>
                      </c:pt>
                      <c:pt idx="123">
                        <c:v>24011.5</c:v>
                      </c:pt>
                      <c:pt idx="124">
                        <c:v>24759.5</c:v>
                      </c:pt>
                      <c:pt idx="125">
                        <c:v>24835</c:v>
                      </c:pt>
                      <c:pt idx="126">
                        <c:v>24838</c:v>
                      </c:pt>
                      <c:pt idx="127">
                        <c:v>24847</c:v>
                      </c:pt>
                      <c:pt idx="128">
                        <c:v>24847</c:v>
                      </c:pt>
                      <c:pt idx="129">
                        <c:v>24910</c:v>
                      </c:pt>
                      <c:pt idx="130">
                        <c:v>24974</c:v>
                      </c:pt>
                      <c:pt idx="131">
                        <c:v>25776</c:v>
                      </c:pt>
                      <c:pt idx="132">
                        <c:v>25856.5</c:v>
                      </c:pt>
                      <c:pt idx="133">
                        <c:v>25896</c:v>
                      </c:pt>
                      <c:pt idx="134">
                        <c:v>25941</c:v>
                      </c:pt>
                      <c:pt idx="135">
                        <c:v>25957</c:v>
                      </c:pt>
                      <c:pt idx="136">
                        <c:v>25957</c:v>
                      </c:pt>
                      <c:pt idx="137">
                        <c:v>25961</c:v>
                      </c:pt>
                      <c:pt idx="138">
                        <c:v>25974</c:v>
                      </c:pt>
                      <c:pt idx="139">
                        <c:v>26947</c:v>
                      </c:pt>
                      <c:pt idx="140">
                        <c:v>26990</c:v>
                      </c:pt>
                      <c:pt idx="141">
                        <c:v>27045.5</c:v>
                      </c:pt>
                      <c:pt idx="142">
                        <c:v>27048.5</c:v>
                      </c:pt>
                      <c:pt idx="143">
                        <c:v>27704.5</c:v>
                      </c:pt>
                      <c:pt idx="144">
                        <c:v>27871</c:v>
                      </c:pt>
                      <c:pt idx="145">
                        <c:v>27999.5</c:v>
                      </c:pt>
                      <c:pt idx="146">
                        <c:v>27999.5</c:v>
                      </c:pt>
                      <c:pt idx="147">
                        <c:v>27999.5</c:v>
                      </c:pt>
                      <c:pt idx="148">
                        <c:v>27999.5</c:v>
                      </c:pt>
                      <c:pt idx="149">
                        <c:v>27999.5</c:v>
                      </c:pt>
                      <c:pt idx="150">
                        <c:v>27999.5</c:v>
                      </c:pt>
                      <c:pt idx="151">
                        <c:v>27999.5</c:v>
                      </c:pt>
                      <c:pt idx="152">
                        <c:v>27999.5</c:v>
                      </c:pt>
                      <c:pt idx="153">
                        <c:v>28011.5</c:v>
                      </c:pt>
                      <c:pt idx="154">
                        <c:v>28011.5</c:v>
                      </c:pt>
                      <c:pt idx="155">
                        <c:v>28022</c:v>
                      </c:pt>
                      <c:pt idx="156">
                        <c:v>28121.5</c:v>
                      </c:pt>
                      <c:pt idx="157">
                        <c:v>28155.5</c:v>
                      </c:pt>
                      <c:pt idx="158">
                        <c:v>28180</c:v>
                      </c:pt>
                      <c:pt idx="159">
                        <c:v>28862.5</c:v>
                      </c:pt>
                      <c:pt idx="160">
                        <c:v>28882</c:v>
                      </c:pt>
                      <c:pt idx="161">
                        <c:v>28932</c:v>
                      </c:pt>
                      <c:pt idx="162">
                        <c:v>28932</c:v>
                      </c:pt>
                      <c:pt idx="163">
                        <c:v>28932</c:v>
                      </c:pt>
                      <c:pt idx="164">
                        <c:v>28932</c:v>
                      </c:pt>
                      <c:pt idx="165">
                        <c:v>29023</c:v>
                      </c:pt>
                      <c:pt idx="166">
                        <c:v>29045.5</c:v>
                      </c:pt>
                      <c:pt idx="167">
                        <c:v>29967</c:v>
                      </c:pt>
                      <c:pt idx="168">
                        <c:v>30022.5</c:v>
                      </c:pt>
                      <c:pt idx="169">
                        <c:v>30130.5</c:v>
                      </c:pt>
                      <c:pt idx="170">
                        <c:v>30163.5</c:v>
                      </c:pt>
                      <c:pt idx="171">
                        <c:v>30163.5</c:v>
                      </c:pt>
                      <c:pt idx="172">
                        <c:v>30942.5</c:v>
                      </c:pt>
                      <c:pt idx="173">
                        <c:v>30984</c:v>
                      </c:pt>
                      <c:pt idx="174">
                        <c:v>31031.5</c:v>
                      </c:pt>
                      <c:pt idx="175">
                        <c:v>31119</c:v>
                      </c:pt>
                      <c:pt idx="176">
                        <c:v>31119</c:v>
                      </c:pt>
                      <c:pt idx="177">
                        <c:v>31159.5</c:v>
                      </c:pt>
                      <c:pt idx="178">
                        <c:v>31215</c:v>
                      </c:pt>
                      <c:pt idx="179">
                        <c:v>32136</c:v>
                      </c:pt>
                      <c:pt idx="180">
                        <c:v>32285.5</c:v>
                      </c:pt>
                      <c:pt idx="181">
                        <c:v>32956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2'!$M$21:$M$202</c15:sqref>
                        </c15:formulaRef>
                      </c:ext>
                    </c:extLst>
                    <c:numCache>
                      <c:formatCode>General</c:formatCode>
                      <c:ptCount val="182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086-4FA8-8FD5-87E210E0ADBD}"/>
                  </c:ext>
                </c:extLst>
              </c15:ser>
            </c15:filteredScatterSeries>
          </c:ext>
        </c:extLst>
      </c:scatterChart>
      <c:valAx>
        <c:axId val="1042074320"/>
        <c:scaling>
          <c:orientation val="minMax"/>
          <c:min val="-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49251080457048"/>
              <c:y val="0.868569946720731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3478260869565216E-2"/>
              <c:y val="0.419795221843003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743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849509600773588"/>
          <c:y val="0.92098385905354641"/>
          <c:w val="0.58854752381827136"/>
          <c:h val="6.82593856655290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Vir -- O-C Diagr</a:t>
            </a:r>
          </a:p>
        </c:rich>
      </c:tx>
      <c:layout>
        <c:manualLayout>
          <c:xMode val="edge"/>
          <c:yMode val="edge"/>
          <c:x val="0.41514092789683338"/>
          <c:y val="2.94840294840294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597152583601121E-2"/>
          <c:y val="0.18427518427518427"/>
          <c:w val="0.90354198090990934"/>
          <c:h val="0.69778869778869779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Q_fit!$D$21:$D$107</c:f>
              <c:numCache>
                <c:formatCode>General</c:formatCode>
                <c:ptCount val="87"/>
                <c:pt idx="0">
                  <c:v>-5.4639499999999996</c:v>
                </c:pt>
                <c:pt idx="1">
                  <c:v>-5.4484000000000004</c:v>
                </c:pt>
                <c:pt idx="2">
                  <c:v>-5.27095</c:v>
                </c:pt>
                <c:pt idx="3">
                  <c:v>-5.1557500000000003</c:v>
                </c:pt>
                <c:pt idx="4">
                  <c:v>-5.04725</c:v>
                </c:pt>
                <c:pt idx="5">
                  <c:v>-5.0401999999999996</c:v>
                </c:pt>
                <c:pt idx="6">
                  <c:v>-5.0370999999999997</c:v>
                </c:pt>
                <c:pt idx="7">
                  <c:v>-4.9387999999999996</c:v>
                </c:pt>
                <c:pt idx="8">
                  <c:v>-4.9376499999999997</c:v>
                </c:pt>
                <c:pt idx="9">
                  <c:v>-4.9291999999999998</c:v>
                </c:pt>
                <c:pt idx="10">
                  <c:v>-4.8464</c:v>
                </c:pt>
                <c:pt idx="11">
                  <c:v>-4.8449999999999998</c:v>
                </c:pt>
                <c:pt idx="12">
                  <c:v>-4.8444000000000003</c:v>
                </c:pt>
                <c:pt idx="13">
                  <c:v>-4.8441000000000001</c:v>
                </c:pt>
                <c:pt idx="14">
                  <c:v>-2.9935999999999998</c:v>
                </c:pt>
                <c:pt idx="15">
                  <c:v>-2.9016999999999999</c:v>
                </c:pt>
                <c:pt idx="16">
                  <c:v>-0.39829999999999999</c:v>
                </c:pt>
                <c:pt idx="17">
                  <c:v>-0.21210000000000001</c:v>
                </c:pt>
                <c:pt idx="18">
                  <c:v>-0.18395</c:v>
                </c:pt>
                <c:pt idx="19">
                  <c:v>-5.6499999999999996E-3</c:v>
                </c:pt>
                <c:pt idx="20">
                  <c:v>0</c:v>
                </c:pt>
                <c:pt idx="21">
                  <c:v>0.1187</c:v>
                </c:pt>
                <c:pt idx="22">
                  <c:v>0.13184999999999999</c:v>
                </c:pt>
                <c:pt idx="23">
                  <c:v>0.53129999999999999</c:v>
                </c:pt>
                <c:pt idx="24">
                  <c:v>0.53269999999999995</c:v>
                </c:pt>
                <c:pt idx="25">
                  <c:v>0.53300000000000003</c:v>
                </c:pt>
                <c:pt idx="26">
                  <c:v>0.61665000000000003</c:v>
                </c:pt>
                <c:pt idx="27">
                  <c:v>0.62509999999999999</c:v>
                </c:pt>
                <c:pt idx="28">
                  <c:v>0.63139999999999996</c:v>
                </c:pt>
                <c:pt idx="29">
                  <c:v>0.63139999999999996</c:v>
                </c:pt>
                <c:pt idx="30">
                  <c:v>0.63195000000000001</c:v>
                </c:pt>
                <c:pt idx="31">
                  <c:v>0.63195000000000001</c:v>
                </c:pt>
                <c:pt idx="32">
                  <c:v>0.63195000000000001</c:v>
                </c:pt>
                <c:pt idx="33">
                  <c:v>0.63449999999999995</c:v>
                </c:pt>
                <c:pt idx="34">
                  <c:v>0.63449999999999995</c:v>
                </c:pt>
                <c:pt idx="35">
                  <c:v>0.63475000000000004</c:v>
                </c:pt>
                <c:pt idx="36">
                  <c:v>0.63475000000000004</c:v>
                </c:pt>
                <c:pt idx="37">
                  <c:v>0.63480000000000003</c:v>
                </c:pt>
                <c:pt idx="38">
                  <c:v>0.63480000000000003</c:v>
                </c:pt>
                <c:pt idx="39">
                  <c:v>0.63505</c:v>
                </c:pt>
                <c:pt idx="40">
                  <c:v>0.63505</c:v>
                </c:pt>
                <c:pt idx="41">
                  <c:v>0.63505</c:v>
                </c:pt>
                <c:pt idx="42">
                  <c:v>0.6522</c:v>
                </c:pt>
                <c:pt idx="43">
                  <c:v>0.73250000000000004</c:v>
                </c:pt>
                <c:pt idx="44">
                  <c:v>0.73250000000000004</c:v>
                </c:pt>
                <c:pt idx="45">
                  <c:v>0.73250000000000004</c:v>
                </c:pt>
                <c:pt idx="46">
                  <c:v>0.74824999999999997</c:v>
                </c:pt>
                <c:pt idx="47">
                  <c:v>0.84175</c:v>
                </c:pt>
                <c:pt idx="48">
                  <c:v>0.84399999999999997</c:v>
                </c:pt>
                <c:pt idx="49">
                  <c:v>0.84514999999999996</c:v>
                </c:pt>
                <c:pt idx="50">
                  <c:v>0.85219999999999996</c:v>
                </c:pt>
                <c:pt idx="51">
                  <c:v>0.85219999999999996</c:v>
                </c:pt>
                <c:pt idx="52">
                  <c:v>0.94174999999999998</c:v>
                </c:pt>
                <c:pt idx="53">
                  <c:v>0.94230000000000003</c:v>
                </c:pt>
                <c:pt idx="54">
                  <c:v>0.9556</c:v>
                </c:pt>
                <c:pt idx="55">
                  <c:v>1.0499499999999999</c:v>
                </c:pt>
                <c:pt idx="56">
                  <c:v>1.0539000000000001</c:v>
                </c:pt>
                <c:pt idx="57">
                  <c:v>1.0564499999999999</c:v>
                </c:pt>
                <c:pt idx="58">
                  <c:v>1.0587</c:v>
                </c:pt>
                <c:pt idx="59">
                  <c:v>1.1491</c:v>
                </c:pt>
                <c:pt idx="60">
                  <c:v>1.1513500000000001</c:v>
                </c:pt>
                <c:pt idx="61">
                  <c:v>1.1521999999999999</c:v>
                </c:pt>
                <c:pt idx="62">
                  <c:v>1.1538999999999999</c:v>
                </c:pt>
                <c:pt idx="63">
                  <c:v>1.15645</c:v>
                </c:pt>
                <c:pt idx="64">
                  <c:v>1.3669</c:v>
                </c:pt>
                <c:pt idx="65">
                  <c:v>1.3716999999999999</c:v>
                </c:pt>
                <c:pt idx="66">
                  <c:v>1.4570000000000001</c:v>
                </c:pt>
                <c:pt idx="67">
                  <c:v>1.4592499999999999</c:v>
                </c:pt>
                <c:pt idx="68">
                  <c:v>1.4603999999999999</c:v>
                </c:pt>
                <c:pt idx="69">
                  <c:v>1.4652000000000001</c:v>
                </c:pt>
                <c:pt idx="70">
                  <c:v>1.4664999999999999</c:v>
                </c:pt>
                <c:pt idx="71">
                  <c:v>1.4764999999999999</c:v>
                </c:pt>
                <c:pt idx="72">
                  <c:v>1.5604</c:v>
                </c:pt>
                <c:pt idx="73">
                  <c:v>1.5664</c:v>
                </c:pt>
                <c:pt idx="74">
                  <c:v>1.5669</c:v>
                </c:pt>
                <c:pt idx="75">
                  <c:v>1.5669</c:v>
                </c:pt>
                <c:pt idx="76">
                  <c:v>1.5748</c:v>
                </c:pt>
                <c:pt idx="77">
                  <c:v>1.57995</c:v>
                </c:pt>
                <c:pt idx="78">
                  <c:v>1.6604000000000001</c:v>
                </c:pt>
                <c:pt idx="79">
                  <c:v>1.6615500000000001</c:v>
                </c:pt>
                <c:pt idx="80">
                  <c:v>1.7641</c:v>
                </c:pt>
                <c:pt idx="81">
                  <c:v>1.7661500000000001</c:v>
                </c:pt>
                <c:pt idx="82">
                  <c:v>1.77</c:v>
                </c:pt>
                <c:pt idx="83">
                  <c:v>1.77</c:v>
                </c:pt>
                <c:pt idx="84">
                  <c:v>1.77565</c:v>
                </c:pt>
                <c:pt idx="85">
                  <c:v>1.88215</c:v>
                </c:pt>
                <c:pt idx="86">
                  <c:v>1.8861000000000001</c:v>
                </c:pt>
              </c:numCache>
            </c:numRef>
          </c:xVal>
          <c:yVal>
            <c:numRef>
              <c:f>Q_fit!$E$21:$E$107</c:f>
              <c:numCache>
                <c:formatCode>General</c:formatCode>
                <c:ptCount val="87"/>
                <c:pt idx="0">
                  <c:v>3.4952500209328718E-4</c:v>
                </c:pt>
                <c:pt idx="1">
                  <c:v>-7.1761999970476609E-3</c:v>
                </c:pt>
                <c:pt idx="2">
                  <c:v>9.2360250018828083E-3</c:v>
                </c:pt>
                <c:pt idx="3">
                  <c:v>1.1749625002266839E-2</c:v>
                </c:pt>
                <c:pt idx="4">
                  <c:v>-1.1941124997974839E-2</c:v>
                </c:pt>
                <c:pt idx="5">
                  <c:v>-1.8726099995546974E-2</c:v>
                </c:pt>
                <c:pt idx="6">
                  <c:v>3.6845000067842193E-4</c:v>
                </c:pt>
                <c:pt idx="7">
                  <c:v>2.2366600001987536E-2</c:v>
                </c:pt>
                <c:pt idx="8">
                  <c:v>-1.6598324997175951E-2</c:v>
                </c:pt>
                <c:pt idx="9">
                  <c:v>-3.4059999961755238E-4</c:v>
                </c:pt>
                <c:pt idx="10">
                  <c:v>4.1848000037134625E-3</c:v>
                </c:pt>
                <c:pt idx="11">
                  <c:v>2.2750000061932951E-4</c:v>
                </c:pt>
                <c:pt idx="12">
                  <c:v>2.2458000021288171E-3</c:v>
                </c:pt>
                <c:pt idx="13">
                  <c:v>-4.7450499987462536E-3</c:v>
                </c:pt>
                <c:pt idx="14">
                  <c:v>-7.3047999976552092E-3</c:v>
                </c:pt>
                <c:pt idx="15">
                  <c:v>4.981500023859553E-4</c:v>
                </c:pt>
                <c:pt idx="16">
                  <c:v>6.8518500047503039E-3</c:v>
                </c:pt>
                <c:pt idx="17">
                  <c:v>1.0530950006796047E-2</c:v>
                </c:pt>
                <c:pt idx="18">
                  <c:v>-6.1047499912092462E-4</c:v>
                </c:pt>
                <c:pt idx="19">
                  <c:v>8.2767500134650618E-4</c:v>
                </c:pt>
                <c:pt idx="20">
                  <c:v>0</c:v>
                </c:pt>
                <c:pt idx="21">
                  <c:v>2.6203500019619241E-3</c:v>
                </c:pt>
                <c:pt idx="22">
                  <c:v>1.0214250069111586E-3</c:v>
                </c:pt>
                <c:pt idx="23">
                  <c:v>9.2046500067226589E-3</c:v>
                </c:pt>
                <c:pt idx="24">
                  <c:v>1.2473500028136186E-3</c:v>
                </c:pt>
                <c:pt idx="25">
                  <c:v>8.2565000047907233E-3</c:v>
                </c:pt>
                <c:pt idx="26">
                  <c:v>1.2807825005438644E-2</c:v>
                </c:pt>
                <c:pt idx="27">
                  <c:v>6.0655499983113259E-3</c:v>
                </c:pt>
                <c:pt idx="28">
                  <c:v>2.557700005127117E-3</c:v>
                </c:pt>
                <c:pt idx="29">
                  <c:v>3.7577000039163977E-3</c:v>
                </c:pt>
                <c:pt idx="30">
                  <c:v>4.2744750026031397E-3</c:v>
                </c:pt>
                <c:pt idx="31">
                  <c:v>4.3744750000769272E-3</c:v>
                </c:pt>
                <c:pt idx="32">
                  <c:v>4.4744750048266724E-3</c:v>
                </c:pt>
                <c:pt idx="33">
                  <c:v>3.6522500013234094E-3</c:v>
                </c:pt>
                <c:pt idx="34">
                  <c:v>4.0522500057704747E-3</c:v>
                </c:pt>
                <c:pt idx="35">
                  <c:v>4.0598749983473681E-3</c:v>
                </c:pt>
                <c:pt idx="36">
                  <c:v>4.4598750027944334E-3</c:v>
                </c:pt>
                <c:pt idx="37">
                  <c:v>4.7613999995519407E-3</c:v>
                </c:pt>
                <c:pt idx="38">
                  <c:v>4.7613999995519407E-3</c:v>
                </c:pt>
                <c:pt idx="39">
                  <c:v>3.7690250028390437E-3</c:v>
                </c:pt>
                <c:pt idx="40">
                  <c:v>4.1690250000101514E-3</c:v>
                </c:pt>
                <c:pt idx="41">
                  <c:v>4.3690250022336841E-3</c:v>
                </c:pt>
                <c:pt idx="42">
                  <c:v>1.8921000009868294E-3</c:v>
                </c:pt>
                <c:pt idx="43">
                  <c:v>4.3412500090198591E-3</c:v>
                </c:pt>
                <c:pt idx="44">
                  <c:v>4.5412500039674342E-3</c:v>
                </c:pt>
                <c:pt idx="45">
                  <c:v>4.6412500087171793E-3</c:v>
                </c:pt>
                <c:pt idx="46">
                  <c:v>2.8216250066179782E-3</c:v>
                </c:pt>
                <c:pt idx="47">
                  <c:v>1.2673375007580034E-2</c:v>
                </c:pt>
                <c:pt idx="48">
                  <c:v>5.7420000084675848E-3</c:v>
                </c:pt>
                <c:pt idx="49">
                  <c:v>1.2777075004123617E-2</c:v>
                </c:pt>
                <c:pt idx="50">
                  <c:v>7.9921000069589354E-3</c:v>
                </c:pt>
                <c:pt idx="51">
                  <c:v>1.7992100008996204E-2</c:v>
                </c:pt>
                <c:pt idx="52">
                  <c:v>1.7233750040759332E-3</c:v>
                </c:pt>
                <c:pt idx="53">
                  <c:v>2.7401499974075705E-3</c:v>
                </c:pt>
                <c:pt idx="54">
                  <c:v>3.1458000012207776E-3</c:v>
                </c:pt>
                <c:pt idx="55">
                  <c:v>1.4023474999703467E-2</c:v>
                </c:pt>
                <c:pt idx="56">
                  <c:v>1.614395000069635E-2</c:v>
                </c:pt>
                <c:pt idx="57">
                  <c:v>6.2217250015237369E-3</c:v>
                </c:pt>
                <c:pt idx="58">
                  <c:v>2.2903500066604465E-3</c:v>
                </c:pt>
                <c:pt idx="59">
                  <c:v>6.0475500067695975E-3</c:v>
                </c:pt>
                <c:pt idx="60">
                  <c:v>6.1161749981692992E-3</c:v>
                </c:pt>
                <c:pt idx="61">
                  <c:v>8.1421000068075955E-3</c:v>
                </c:pt>
                <c:pt idx="62">
                  <c:v>6.1939500010339543E-3</c:v>
                </c:pt>
                <c:pt idx="63">
                  <c:v>6.2717250038986094E-3</c:v>
                </c:pt>
                <c:pt idx="64">
                  <c:v>1.1590450005314779E-2</c:v>
                </c:pt>
                <c:pt idx="65">
                  <c:v>1.0836850007763132E-2</c:v>
                </c:pt>
                <c:pt idx="66">
                  <c:v>1.6438500002550427E-2</c:v>
                </c:pt>
                <c:pt idx="67">
                  <c:v>1.5507124997384381E-2</c:v>
                </c:pt>
                <c:pt idx="68">
                  <c:v>1.5542200002528261E-2</c:v>
                </c:pt>
                <c:pt idx="69">
                  <c:v>1.9688600004883483E-2</c:v>
                </c:pt>
                <c:pt idx="70">
                  <c:v>3.728250005224254E-3</c:v>
                </c:pt>
                <c:pt idx="71">
                  <c:v>1.203325000096811E-2</c:v>
                </c:pt>
                <c:pt idx="72">
                  <c:v>1.1592200004088227E-2</c:v>
                </c:pt>
                <c:pt idx="73">
                  <c:v>5.7751999993342906E-3</c:v>
                </c:pt>
                <c:pt idx="74">
                  <c:v>9.4904500001575798E-3</c:v>
                </c:pt>
                <c:pt idx="75">
                  <c:v>9.4904500001575798E-3</c:v>
                </c:pt>
                <c:pt idx="76">
                  <c:v>1.8031400002655573E-2</c:v>
                </c:pt>
                <c:pt idx="77">
                  <c:v>1.1188475007656962E-2</c:v>
                </c:pt>
                <c:pt idx="78">
                  <c:v>1.6642200003843755E-2</c:v>
                </c:pt>
                <c:pt idx="79">
                  <c:v>1.1377275004633702E-2</c:v>
                </c:pt>
                <c:pt idx="80">
                  <c:v>1.3605050000478514E-2</c:v>
                </c:pt>
                <c:pt idx="81">
                  <c:v>6.8675750007969327E-3</c:v>
                </c:pt>
                <c:pt idx="82">
                  <c:v>5.2850000065518543E-3</c:v>
                </c:pt>
                <c:pt idx="83">
                  <c:v>1.0185000006458722E-2</c:v>
                </c:pt>
                <c:pt idx="84">
                  <c:v>1.2657325001782738E-2</c:v>
                </c:pt>
                <c:pt idx="85">
                  <c:v>1.4505575003568083E-2</c:v>
                </c:pt>
                <c:pt idx="86">
                  <c:v>2.2526050008309539E-2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A6-4233-924E-27C478702E21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-6</c:v>
                </c:pt>
                <c:pt idx="1">
                  <c:v>-5.5</c:v>
                </c:pt>
                <c:pt idx="2">
                  <c:v>-5</c:v>
                </c:pt>
                <c:pt idx="3">
                  <c:v>-4.5</c:v>
                </c:pt>
                <c:pt idx="4">
                  <c:v>-4</c:v>
                </c:pt>
                <c:pt idx="5">
                  <c:v>-3.5</c:v>
                </c:pt>
                <c:pt idx="6">
                  <c:v>-3</c:v>
                </c:pt>
                <c:pt idx="7">
                  <c:v>-2.5</c:v>
                </c:pt>
                <c:pt idx="8">
                  <c:v>-2</c:v>
                </c:pt>
                <c:pt idx="9">
                  <c:v>-1.5</c:v>
                </c:pt>
                <c:pt idx="10">
                  <c:v>-1</c:v>
                </c:pt>
                <c:pt idx="11">
                  <c:v>-0.5</c:v>
                </c:pt>
                <c:pt idx="12">
                  <c:v>0</c:v>
                </c:pt>
                <c:pt idx="13">
                  <c:v>0.5</c:v>
                </c:pt>
                <c:pt idx="14">
                  <c:v>1</c:v>
                </c:pt>
                <c:pt idx="15">
                  <c:v>1.5</c:v>
                </c:pt>
                <c:pt idx="16">
                  <c:v>2</c:v>
                </c:pt>
                <c:pt idx="17">
                  <c:v>2.5</c:v>
                </c:pt>
                <c:pt idx="18">
                  <c:v>3</c:v>
                </c:pt>
                <c:pt idx="19">
                  <c:v>3.5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4.4543507651940845E-3</c:v>
                </c:pt>
                <c:pt idx="1">
                  <c:v>1.6497807439313159E-3</c:v>
                </c:pt>
                <c:pt idx="2">
                  <c:v>-7.0062172860834229E-4</c:v>
                </c:pt>
                <c:pt idx="3">
                  <c:v>-2.5968566524248761E-3</c:v>
                </c:pt>
                <c:pt idx="4">
                  <c:v>-4.0389240275183012E-3</c:v>
                </c:pt>
                <c:pt idx="5">
                  <c:v>-5.0268238538886036E-3</c:v>
                </c:pt>
                <c:pt idx="6">
                  <c:v>-5.5605561315357974E-3</c:v>
                </c:pt>
                <c:pt idx="7">
                  <c:v>-5.6401208604598746E-3</c:v>
                </c:pt>
                <c:pt idx="8">
                  <c:v>-5.2655180406608344E-3</c:v>
                </c:pt>
                <c:pt idx="9">
                  <c:v>-4.4367476721386793E-3</c:v>
                </c:pt>
                <c:pt idx="10">
                  <c:v>-3.15380975489341E-3</c:v>
                </c:pt>
                <c:pt idx="11">
                  <c:v>-1.4167042889250247E-3</c:v>
                </c:pt>
                <c:pt idx="12">
                  <c:v>7.7456872576647622E-4</c:v>
                </c:pt>
                <c:pt idx="13">
                  <c:v>3.4200092891810926E-3</c:v>
                </c:pt>
                <c:pt idx="14">
                  <c:v>6.5196174013188238E-3</c:v>
                </c:pt>
                <c:pt idx="15">
                  <c:v>1.0073393062179671E-2</c:v>
                </c:pt>
                <c:pt idx="16">
                  <c:v>1.4081336271763634E-2</c:v>
                </c:pt>
                <c:pt idx="17">
                  <c:v>1.8543447030070711E-2</c:v>
                </c:pt>
                <c:pt idx="18">
                  <c:v>2.3459725337100903E-2</c:v>
                </c:pt>
                <c:pt idx="19">
                  <c:v>2.8830171192854213E-2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A6-4233-924E-27C478702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84160"/>
        <c:axId val="1"/>
      </c:scatterChart>
      <c:valAx>
        <c:axId val="1042084160"/>
        <c:scaling>
          <c:orientation val="minMax"/>
          <c:max val="3"/>
          <c:min val="-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810749938308993"/>
              <c:y val="0.936117936117936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50368550368550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84160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135569592262502"/>
          <c:y val="0.92383292383292381"/>
          <c:w val="0.4420029547588602"/>
          <c:h val="0.9754299754299754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9525</xdr:rowOff>
    </xdr:from>
    <xdr:to>
      <xdr:col>17</xdr:col>
      <xdr:colOff>428625</xdr:colOff>
      <xdr:row>18</xdr:row>
      <xdr:rowOff>66675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53B603D1-BF86-29EA-FF9B-B19B6C547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504826</xdr:colOff>
      <xdr:row>0</xdr:row>
      <xdr:rowOff>0</xdr:rowOff>
    </xdr:from>
    <xdr:to>
      <xdr:col>26</xdr:col>
      <xdr:colOff>152401</xdr:colOff>
      <xdr:row>18</xdr:row>
      <xdr:rowOff>9525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62C313C0-B614-858E-5AF8-DF31DEB017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38100</xdr:rowOff>
    </xdr:from>
    <xdr:to>
      <xdr:col>17</xdr:col>
      <xdr:colOff>247650</xdr:colOff>
      <xdr:row>18</xdr:row>
      <xdr:rowOff>123825</xdr:rowOff>
    </xdr:to>
    <xdr:graphicFrame macro="">
      <xdr:nvGraphicFramePr>
        <xdr:cNvPr id="3077" name="Chart 1">
          <a:extLst>
            <a:ext uri="{FF2B5EF4-FFF2-40B4-BE49-F238E27FC236}">
              <a16:creationId xmlns:a16="http://schemas.microsoft.com/office/drawing/2014/main" id="{1BB7589A-0463-5901-2966-3E8D5A3FA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266700</xdr:colOff>
      <xdr:row>0</xdr:row>
      <xdr:rowOff>0</xdr:rowOff>
    </xdr:from>
    <xdr:to>
      <xdr:col>26</xdr:col>
      <xdr:colOff>428625</xdr:colOff>
      <xdr:row>18</xdr:row>
      <xdr:rowOff>57150</xdr:rowOff>
    </xdr:to>
    <xdr:graphicFrame macro="">
      <xdr:nvGraphicFramePr>
        <xdr:cNvPr id="3078" name="Chart 2">
          <a:extLst>
            <a:ext uri="{FF2B5EF4-FFF2-40B4-BE49-F238E27FC236}">
              <a16:creationId xmlns:a16="http://schemas.microsoft.com/office/drawing/2014/main" id="{974FC818-958D-4355-49F5-3B7DA2AC5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17</xdr:row>
      <xdr:rowOff>28575</xdr:rowOff>
    </xdr:from>
    <xdr:to>
      <xdr:col>19</xdr:col>
      <xdr:colOff>85725</xdr:colOff>
      <xdr:row>41</xdr:row>
      <xdr:rowOff>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98454BC6-8B3D-5B61-89EC-175E0993A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4144" TargetMode="External"/><Relationship Id="rId18" Type="http://schemas.openxmlformats.org/officeDocument/2006/relationships/hyperlink" Target="http://www.konkoly.hu/cgi-bin/IBVS?4144" TargetMode="External"/><Relationship Id="rId26" Type="http://schemas.openxmlformats.org/officeDocument/2006/relationships/hyperlink" Target="http://www.bav-astro.de/sfs/BAVM_link.php?BAVMnr=152" TargetMode="External"/><Relationship Id="rId39" Type="http://schemas.openxmlformats.org/officeDocument/2006/relationships/hyperlink" Target="http://www.konkoly.hu/cgi-bin/IBVS?5894" TargetMode="External"/><Relationship Id="rId21" Type="http://schemas.openxmlformats.org/officeDocument/2006/relationships/hyperlink" Target="http://www.bav-astro.de/sfs/BAVM_link.php?BAVMnr=111" TargetMode="External"/><Relationship Id="rId34" Type="http://schemas.openxmlformats.org/officeDocument/2006/relationships/hyperlink" Target="http://www.bav-astro.de/sfs/BAVM_link.php?BAVMnr=201" TargetMode="External"/><Relationship Id="rId42" Type="http://schemas.openxmlformats.org/officeDocument/2006/relationships/hyperlink" Target="http://www.bav-astro.de/sfs/BAVM_link.php?BAVMnr=220" TargetMode="External"/><Relationship Id="rId47" Type="http://schemas.openxmlformats.org/officeDocument/2006/relationships/hyperlink" Target="http://vsolj.cetus-net.org/no47.pdf" TargetMode="External"/><Relationship Id="rId50" Type="http://schemas.openxmlformats.org/officeDocument/2006/relationships/hyperlink" Target="http://var.astro.cz/oejv/issues/oejv0107.pdf" TargetMode="External"/><Relationship Id="rId55" Type="http://schemas.openxmlformats.org/officeDocument/2006/relationships/hyperlink" Target="http://vsolj.cetus-net.org/vsoljno55.pdf" TargetMode="External"/><Relationship Id="rId63" Type="http://schemas.openxmlformats.org/officeDocument/2006/relationships/hyperlink" Target="http://vsolj.cetus-net.org/no42.pdf" TargetMode="External"/><Relationship Id="rId68" Type="http://schemas.openxmlformats.org/officeDocument/2006/relationships/hyperlink" Target="http://vsolj.cetus-net.org/no44.pdf" TargetMode="External"/><Relationship Id="rId7" Type="http://schemas.openxmlformats.org/officeDocument/2006/relationships/hyperlink" Target="http://www.konkoly.hu/cgi-bin/IBVS?4144" TargetMode="External"/><Relationship Id="rId71" Type="http://schemas.openxmlformats.org/officeDocument/2006/relationships/hyperlink" Target="http://var.astro.cz/oejv/issues/oejv0074.pdf" TargetMode="External"/><Relationship Id="rId2" Type="http://schemas.openxmlformats.org/officeDocument/2006/relationships/hyperlink" Target="http://www.konkoly.hu/cgi-bin/IBVS?2344" TargetMode="External"/><Relationship Id="rId16" Type="http://schemas.openxmlformats.org/officeDocument/2006/relationships/hyperlink" Target="http://www.konkoly.hu/cgi-bin/IBVS?4144" TargetMode="External"/><Relationship Id="rId29" Type="http://schemas.openxmlformats.org/officeDocument/2006/relationships/hyperlink" Target="http://www.bav-astro.de/sfs/BAVM_link.php?BAVMnr=172" TargetMode="External"/><Relationship Id="rId1" Type="http://schemas.openxmlformats.org/officeDocument/2006/relationships/hyperlink" Target="http://www.bav-astro.de/LkDB/index.php" TargetMode="External"/><Relationship Id="rId6" Type="http://schemas.openxmlformats.org/officeDocument/2006/relationships/hyperlink" Target="http://www.konkoly.hu/cgi-bin/IBVS?4144" TargetMode="External"/><Relationship Id="rId11" Type="http://schemas.openxmlformats.org/officeDocument/2006/relationships/hyperlink" Target="http://www.konkoly.hu/cgi-bin/IBVS?4144" TargetMode="External"/><Relationship Id="rId24" Type="http://schemas.openxmlformats.org/officeDocument/2006/relationships/hyperlink" Target="http://www.bav-astro.de/sfs/BAVM_link.php?BAVMnr=128" TargetMode="External"/><Relationship Id="rId32" Type="http://schemas.openxmlformats.org/officeDocument/2006/relationships/hyperlink" Target="http://www.bav-astro.de/sfs/BAVM_link.php?BAVMnr=178" TargetMode="External"/><Relationship Id="rId37" Type="http://schemas.openxmlformats.org/officeDocument/2006/relationships/hyperlink" Target="http://www.aavso.org/sites/default/files/jaavso/v36n2/186.pdf" TargetMode="External"/><Relationship Id="rId40" Type="http://schemas.openxmlformats.org/officeDocument/2006/relationships/hyperlink" Target="http://www.bav-astro.de/sfs/BAVM_link.php?BAVMnr=214" TargetMode="External"/><Relationship Id="rId45" Type="http://schemas.openxmlformats.org/officeDocument/2006/relationships/hyperlink" Target="http://www.konkoly.hu/cgi-bin/IBVS?6029" TargetMode="External"/><Relationship Id="rId53" Type="http://schemas.openxmlformats.org/officeDocument/2006/relationships/hyperlink" Target="http://var.astro.cz/oejv/issues/oejv0137.pdf" TargetMode="External"/><Relationship Id="rId58" Type="http://schemas.openxmlformats.org/officeDocument/2006/relationships/hyperlink" Target="http://vsolj.cetus-net.org/no40.pdf" TargetMode="External"/><Relationship Id="rId66" Type="http://schemas.openxmlformats.org/officeDocument/2006/relationships/hyperlink" Target="http://www.konkoly.hu/cgi-bin/IBVS?5574" TargetMode="External"/><Relationship Id="rId5" Type="http://schemas.openxmlformats.org/officeDocument/2006/relationships/hyperlink" Target="http://www.konkoly.hu/cgi-bin/IBVS?4144" TargetMode="External"/><Relationship Id="rId15" Type="http://schemas.openxmlformats.org/officeDocument/2006/relationships/hyperlink" Target="http://www.konkoly.hu/cgi-bin/IBVS?4144" TargetMode="External"/><Relationship Id="rId23" Type="http://schemas.openxmlformats.org/officeDocument/2006/relationships/hyperlink" Target="http://www.bav-astro.de/sfs/BAVM_link.php?BAVMnr=128" TargetMode="External"/><Relationship Id="rId28" Type="http://schemas.openxmlformats.org/officeDocument/2006/relationships/hyperlink" Target="http://www.bav-astro.de/sfs/BAVM_link.php?BAVMnr=158" TargetMode="External"/><Relationship Id="rId36" Type="http://schemas.openxmlformats.org/officeDocument/2006/relationships/hyperlink" Target="http://www.aavso.org/sites/default/files/jaavso/v36n2/186.pdf" TargetMode="External"/><Relationship Id="rId49" Type="http://schemas.openxmlformats.org/officeDocument/2006/relationships/hyperlink" Target="http://vsolj.cetus-net.org/no48.pdf" TargetMode="External"/><Relationship Id="rId57" Type="http://schemas.openxmlformats.org/officeDocument/2006/relationships/hyperlink" Target="http://vsolj.cetus-net.org/no40.pdf" TargetMode="External"/><Relationship Id="rId61" Type="http://schemas.openxmlformats.org/officeDocument/2006/relationships/hyperlink" Target="http://www.konkoly.hu/cgi-bin/IBVS?5493" TargetMode="External"/><Relationship Id="rId10" Type="http://schemas.openxmlformats.org/officeDocument/2006/relationships/hyperlink" Target="http://www.konkoly.hu/cgi-bin/IBVS?4144" TargetMode="External"/><Relationship Id="rId19" Type="http://schemas.openxmlformats.org/officeDocument/2006/relationships/hyperlink" Target="http://www.konkoly.hu/cgi-bin/IBVS?4144" TargetMode="External"/><Relationship Id="rId31" Type="http://schemas.openxmlformats.org/officeDocument/2006/relationships/hyperlink" Target="http://www.bav-astro.de/sfs/BAVM_link.php?BAVMnr=186" TargetMode="External"/><Relationship Id="rId44" Type="http://schemas.openxmlformats.org/officeDocument/2006/relationships/hyperlink" Target="http://var.astro.cz/oejv/issues/oejv0160.pdf" TargetMode="External"/><Relationship Id="rId52" Type="http://schemas.openxmlformats.org/officeDocument/2006/relationships/hyperlink" Target="http://var.astro.cz/oejv/issues/oejv0107.pdf" TargetMode="External"/><Relationship Id="rId60" Type="http://schemas.openxmlformats.org/officeDocument/2006/relationships/hyperlink" Target="http://vsolj.cetus-net.org/no42.pdf" TargetMode="External"/><Relationship Id="rId65" Type="http://schemas.openxmlformats.org/officeDocument/2006/relationships/hyperlink" Target="http://www.konkoly.hu/cgi-bin/IBVS?5574" TargetMode="External"/><Relationship Id="rId4" Type="http://schemas.openxmlformats.org/officeDocument/2006/relationships/hyperlink" Target="http://www.konkoly.hu/cgi-bin/IBVS?4144" TargetMode="External"/><Relationship Id="rId9" Type="http://schemas.openxmlformats.org/officeDocument/2006/relationships/hyperlink" Target="http://www.konkoly.hu/cgi-bin/IBVS?4144" TargetMode="External"/><Relationship Id="rId14" Type="http://schemas.openxmlformats.org/officeDocument/2006/relationships/hyperlink" Target="http://www.konkoly.hu/cgi-bin/IBVS?4144" TargetMode="External"/><Relationship Id="rId22" Type="http://schemas.openxmlformats.org/officeDocument/2006/relationships/hyperlink" Target="http://www.bav-astro.de/sfs/BAVM_link.php?BAVMnr=118" TargetMode="External"/><Relationship Id="rId27" Type="http://schemas.openxmlformats.org/officeDocument/2006/relationships/hyperlink" Target="http://www.bav-astro.de/sfs/BAVM_link.php?BAVMnr=152" TargetMode="External"/><Relationship Id="rId30" Type="http://schemas.openxmlformats.org/officeDocument/2006/relationships/hyperlink" Target="http://www.konkoly.hu/cgi-bin/IBVS?5707" TargetMode="External"/><Relationship Id="rId35" Type="http://schemas.openxmlformats.org/officeDocument/2006/relationships/hyperlink" Target="http://www.aavso.org/sites/default/files/jaavso/v36n2/186.pdf" TargetMode="External"/><Relationship Id="rId43" Type="http://schemas.openxmlformats.org/officeDocument/2006/relationships/hyperlink" Target="http://www.konkoly.hu/cgi-bin/IBVS?5992" TargetMode="External"/><Relationship Id="rId48" Type="http://schemas.openxmlformats.org/officeDocument/2006/relationships/hyperlink" Target="http://vsolj.cetus-net.org/no46.pdf" TargetMode="External"/><Relationship Id="rId56" Type="http://schemas.openxmlformats.org/officeDocument/2006/relationships/hyperlink" Target="http://vsolj.cetus-net.org/vsoljno55.pdf" TargetMode="External"/><Relationship Id="rId64" Type="http://schemas.openxmlformats.org/officeDocument/2006/relationships/hyperlink" Target="http://www.konkoly.hu/cgi-bin/IBVS?5574" TargetMode="External"/><Relationship Id="rId69" Type="http://schemas.openxmlformats.org/officeDocument/2006/relationships/hyperlink" Target="http://vsolj.cetus-net.org/no45.pdf" TargetMode="External"/><Relationship Id="rId8" Type="http://schemas.openxmlformats.org/officeDocument/2006/relationships/hyperlink" Target="http://www.konkoly.hu/cgi-bin/IBVS?4144" TargetMode="External"/><Relationship Id="rId51" Type="http://schemas.openxmlformats.org/officeDocument/2006/relationships/hyperlink" Target="http://var.astro.cz/oejv/issues/oejv0107.pdf" TargetMode="External"/><Relationship Id="rId3" Type="http://schemas.openxmlformats.org/officeDocument/2006/relationships/hyperlink" Target="http://www.konkoly.hu/cgi-bin/IBVS?2344" TargetMode="External"/><Relationship Id="rId12" Type="http://schemas.openxmlformats.org/officeDocument/2006/relationships/hyperlink" Target="http://www.konkoly.hu/cgi-bin/IBVS?4144" TargetMode="External"/><Relationship Id="rId17" Type="http://schemas.openxmlformats.org/officeDocument/2006/relationships/hyperlink" Target="http://www.konkoly.hu/cgi-bin/IBVS?4144" TargetMode="External"/><Relationship Id="rId25" Type="http://schemas.openxmlformats.org/officeDocument/2006/relationships/hyperlink" Target="http://www.konkoly.hu/cgi-bin/IBVS?5263" TargetMode="External"/><Relationship Id="rId33" Type="http://schemas.openxmlformats.org/officeDocument/2006/relationships/hyperlink" Target="http://var.astro.cz/oejv/issues/oejv0074.pdf" TargetMode="External"/><Relationship Id="rId38" Type="http://schemas.openxmlformats.org/officeDocument/2006/relationships/hyperlink" Target="http://www.aavso.org/sites/default/files/jaavso/v37n1/44.pdf" TargetMode="External"/><Relationship Id="rId46" Type="http://schemas.openxmlformats.org/officeDocument/2006/relationships/hyperlink" Target="http://www.konkoly.hu/cgi-bin/IBVS?6029" TargetMode="External"/><Relationship Id="rId59" Type="http://schemas.openxmlformats.org/officeDocument/2006/relationships/hyperlink" Target="http://vsolj.cetus-net.org/no40.pdf" TargetMode="External"/><Relationship Id="rId67" Type="http://schemas.openxmlformats.org/officeDocument/2006/relationships/hyperlink" Target="http://www.konkoly.hu/cgi-bin/IBVS?5574" TargetMode="External"/><Relationship Id="rId20" Type="http://schemas.openxmlformats.org/officeDocument/2006/relationships/hyperlink" Target="http://www.bav-astro.de/sfs/BAVM_link.php?BAVMnr=62" TargetMode="External"/><Relationship Id="rId41" Type="http://schemas.openxmlformats.org/officeDocument/2006/relationships/hyperlink" Target="http://www.konkoly.hu/cgi-bin/IBVS?5992" TargetMode="External"/><Relationship Id="rId54" Type="http://schemas.openxmlformats.org/officeDocument/2006/relationships/hyperlink" Target="http://var.astro.cz/oejv/issues/oejv0137.pdf" TargetMode="External"/><Relationship Id="rId62" Type="http://schemas.openxmlformats.org/officeDocument/2006/relationships/hyperlink" Target="http://vsolj.cetus-net.org/no42.pdf" TargetMode="External"/><Relationship Id="rId70" Type="http://schemas.openxmlformats.org/officeDocument/2006/relationships/hyperlink" Target="http://vsolj.cetus-net.org/no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F413"/>
  <sheetViews>
    <sheetView tabSelected="1" workbookViewId="0">
      <pane xSplit="14" ySplit="22" topLeftCell="O242" activePane="bottomRight" state="frozen"/>
      <selection pane="topRight" activeCell="O1" sqref="O1"/>
      <selection pane="bottomLeft" activeCell="A23" sqref="A23"/>
      <selection pane="bottomRight" activeCell="E17" sqref="E17"/>
    </sheetView>
  </sheetViews>
  <sheetFormatPr defaultColWidth="10.28515625" defaultRowHeight="12.75" x14ac:dyDescent="0.2"/>
  <cols>
    <col min="1" max="1" width="17" style="1" customWidth="1"/>
    <col min="2" max="2" width="5.140625" style="1" customWidth="1"/>
    <col min="3" max="3" width="13" style="1" customWidth="1"/>
    <col min="4" max="4" width="9.42578125" style="1" customWidth="1"/>
    <col min="5" max="5" width="13.140625" style="1" customWidth="1"/>
    <col min="6" max="6" width="15.425781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12.42578125" style="1" bestFit="1" customWidth="1"/>
    <col min="19" max="19" width="10.42578125" style="1" bestFit="1" customWidth="1"/>
    <col min="20" max="20" width="12.42578125" style="1" bestFit="1" customWidth="1"/>
    <col min="21" max="16384" width="10.28515625" style="1"/>
  </cols>
  <sheetData>
    <row r="1" spans="1:23" ht="20.25" x14ac:dyDescent="0.3">
      <c r="A1" s="2" t="s">
        <v>0</v>
      </c>
      <c r="V1" s="3" t="s">
        <v>1</v>
      </c>
      <c r="W1" s="4" t="s">
        <v>2</v>
      </c>
    </row>
    <row r="2" spans="1:23" x14ac:dyDescent="0.2">
      <c r="A2" s="1" t="s">
        <v>3</v>
      </c>
      <c r="B2" s="5" t="s">
        <v>4</v>
      </c>
      <c r="D2" s="136"/>
      <c r="E2" s="137" t="s">
        <v>729</v>
      </c>
      <c r="F2" s="138" t="s">
        <v>734</v>
      </c>
      <c r="V2" s="1">
        <v>-50000</v>
      </c>
      <c r="W2" s="1">
        <f t="shared" ref="W2:W19" si="0">+D$11+D$12*V2+D$13*V2^2</f>
        <v>-6.9845383684090032E-4</v>
      </c>
    </row>
    <row r="3" spans="1:23" x14ac:dyDescent="0.2">
      <c r="E3" s="139" t="s">
        <v>19</v>
      </c>
      <c r="F3" s="140">
        <v>1</v>
      </c>
      <c r="V3" s="1">
        <v>-45000</v>
      </c>
      <c r="W3" s="1">
        <f t="shared" si="0"/>
        <v>-2.600819069846997E-3</v>
      </c>
    </row>
    <row r="4" spans="1:23" x14ac:dyDescent="0.2">
      <c r="A4" s="6" t="s">
        <v>5</v>
      </c>
      <c r="C4" s="7">
        <v>45022.644999999997</v>
      </c>
      <c r="D4" s="8">
        <v>0.35399694999999998</v>
      </c>
      <c r="E4" s="143" t="s">
        <v>21</v>
      </c>
      <c r="F4" s="141">
        <f ca="1">NOW()+15018.5+$C$5/24</f>
        <v>60685.790634953701</v>
      </c>
      <c r="V4" s="1">
        <v>-40000</v>
      </c>
      <c r="W4" s="1">
        <f t="shared" si="0"/>
        <v>-4.0480538353558308E-3</v>
      </c>
    </row>
    <row r="5" spans="1:23" x14ac:dyDescent="0.2">
      <c r="A5" s="9" t="s">
        <v>6</v>
      </c>
      <c r="B5"/>
      <c r="C5" s="10">
        <v>-9.5</v>
      </c>
      <c r="D5"/>
      <c r="E5" s="139" t="s">
        <v>23</v>
      </c>
      <c r="F5" s="141">
        <f ca="1">ROUND(2*($F$4-$C$7)/$C$8,0)/2+$F$3</f>
        <v>44247.5</v>
      </c>
      <c r="V5" s="1">
        <v>-35000</v>
      </c>
      <c r="W5" s="1">
        <f t="shared" si="0"/>
        <v>-5.0401581333674034E-3</v>
      </c>
    </row>
    <row r="6" spans="1:23" x14ac:dyDescent="0.2">
      <c r="A6" s="6" t="s">
        <v>8</v>
      </c>
      <c r="E6" s="139" t="s">
        <v>25</v>
      </c>
      <c r="F6" s="141">
        <f ca="1">ROUND(2*($F$4-$C$15)/$C$16,0)/2+$F$3</f>
        <v>637.5</v>
      </c>
      <c r="V6" s="1">
        <v>-30000</v>
      </c>
      <c r="W6" s="1">
        <f t="shared" si="0"/>
        <v>-5.5771319638817166E-3</v>
      </c>
    </row>
    <row r="7" spans="1:23" x14ac:dyDescent="0.2">
      <c r="A7" s="1" t="s">
        <v>9</v>
      </c>
      <c r="C7" s="1">
        <f>+C4</f>
        <v>45022.644999999997</v>
      </c>
      <c r="D7" s="1" t="s">
        <v>730</v>
      </c>
      <c r="E7" s="139" t="s">
        <v>731</v>
      </c>
      <c r="F7" s="144">
        <f ca="1">+$C$15+$C$16*$F$6-15018.5-$C$5/24</f>
        <v>45668.05859361637</v>
      </c>
      <c r="V7" s="1">
        <v>-25000</v>
      </c>
      <c r="W7" s="1">
        <f t="shared" si="0"/>
        <v>-5.6589753268987669E-3</v>
      </c>
    </row>
    <row r="8" spans="1:23" x14ac:dyDescent="0.2">
      <c r="A8" s="1" t="s">
        <v>10</v>
      </c>
      <c r="C8" s="1">
        <f>+D4</f>
        <v>0.35399694999999998</v>
      </c>
      <c r="D8" s="1" t="s">
        <v>730</v>
      </c>
      <c r="E8" s="142" t="s">
        <v>732</v>
      </c>
      <c r="F8" s="145">
        <f ca="1">+($C$15+$C$16*$F$6)-($C$16/2)-15018.5-$C$5/24</f>
        <v>45667.881594637285</v>
      </c>
      <c r="V8" s="1">
        <v>-20000</v>
      </c>
      <c r="W8" s="1">
        <f t="shared" si="0"/>
        <v>-5.285688222418556E-3</v>
      </c>
    </row>
    <row r="9" spans="1:23" x14ac:dyDescent="0.2">
      <c r="A9" s="11" t="s">
        <v>11</v>
      </c>
      <c r="C9" s="12">
        <v>100</v>
      </c>
      <c r="D9" s="13" t="str">
        <f>"F"&amp;C9</f>
        <v>F100</v>
      </c>
      <c r="E9" s="14" t="str">
        <f>"G"&amp;C9</f>
        <v>G100</v>
      </c>
      <c r="V9" s="1">
        <v>-15000</v>
      </c>
      <c r="W9" s="1">
        <f t="shared" si="0"/>
        <v>-4.4572706504410822E-3</v>
      </c>
    </row>
    <row r="10" spans="1:23" x14ac:dyDescent="0.2">
      <c r="A10"/>
      <c r="B10"/>
      <c r="C10" s="3" t="s">
        <v>12</v>
      </c>
      <c r="D10" s="3" t="s">
        <v>13</v>
      </c>
      <c r="E10"/>
      <c r="V10" s="1">
        <v>-10000</v>
      </c>
      <c r="W10" s="1">
        <f t="shared" si="0"/>
        <v>-3.1737226109663486E-3</v>
      </c>
    </row>
    <row r="11" spans="1:23" x14ac:dyDescent="0.2">
      <c r="A11" t="s">
        <v>14</v>
      </c>
      <c r="B11"/>
      <c r="C11" s="15">
        <f ca="1">INTERCEPT(INDIRECT($E$9):G980,INDIRECT($D$9):F980)</f>
        <v>-6.8939237588324272E-3</v>
      </c>
      <c r="D11" s="16">
        <f>E11*F11</f>
        <v>7.5876487047490308E-4</v>
      </c>
      <c r="E11" s="17">
        <v>7.5876487047490308E-4</v>
      </c>
      <c r="F11" s="18">
        <v>1</v>
      </c>
      <c r="V11" s="1">
        <v>-5000</v>
      </c>
      <c r="W11" s="1">
        <f t="shared" si="0"/>
        <v>-1.4350441039943536E-3</v>
      </c>
    </row>
    <row r="12" spans="1:23" x14ac:dyDescent="0.2">
      <c r="A12" t="s">
        <v>15</v>
      </c>
      <c r="B12"/>
      <c r="C12" s="15">
        <f ca="1">SLOPE(INDIRECT($E$9):G980,INDIRECT($D$9):F980)</f>
        <v>1.0081718016750514E-6</v>
      </c>
      <c r="D12" s="16">
        <f>E12*F12</f>
        <v>4.8427484164357751E-7</v>
      </c>
      <c r="E12" s="19">
        <v>4.8427484164357748E-3</v>
      </c>
      <c r="F12" s="18">
        <v>1E-4</v>
      </c>
      <c r="V12" s="1">
        <v>0</v>
      </c>
      <c r="W12" s="1">
        <f t="shared" si="0"/>
        <v>7.5876487047490308E-4</v>
      </c>
    </row>
    <row r="13" spans="1:23" x14ac:dyDescent="0.2">
      <c r="A13" t="s">
        <v>16</v>
      </c>
      <c r="B13"/>
      <c r="C13" s="20" t="s">
        <v>17</v>
      </c>
      <c r="D13" s="16">
        <f>E13*F13</f>
        <v>9.1026093499452285E-12</v>
      </c>
      <c r="E13" s="21">
        <v>9.1026093499452286E-4</v>
      </c>
      <c r="F13" s="18">
        <v>1E-8</v>
      </c>
      <c r="V13" s="1">
        <v>5000</v>
      </c>
      <c r="W13" s="1">
        <f t="shared" si="0"/>
        <v>3.4077043124414209E-3</v>
      </c>
    </row>
    <row r="14" spans="1:23" x14ac:dyDescent="0.2">
      <c r="A14"/>
      <c r="B14"/>
      <c r="C14"/>
      <c r="D14" s="16"/>
      <c r="E14" s="1">
        <f>SUM(T21:T988)</f>
        <v>2.7558449889333084E-3</v>
      </c>
      <c r="V14" s="1">
        <v>10000</v>
      </c>
      <c r="W14" s="1">
        <f t="shared" si="0"/>
        <v>6.5117742219052014E-3</v>
      </c>
    </row>
    <row r="15" spans="1:23" x14ac:dyDescent="0.2">
      <c r="A15" s="22" t="s">
        <v>18</v>
      </c>
      <c r="B15"/>
      <c r="C15" s="23">
        <f ca="1">(C7+C11)+(C8+C12)*INT(MAX(F21:F3521))</f>
        <v>60460.489061948509</v>
      </c>
      <c r="D15" s="24">
        <f>+C7+INT(MAX(F21:F1588))*C8+D11+D12*INT(MAX(F21:F4023))+D13*INT(MAX(F21:F4050)^2)</f>
        <v>60460.491179522331</v>
      </c>
      <c r="E15" s="135"/>
      <c r="F15" s="10"/>
      <c r="V15" s="1">
        <v>15000</v>
      </c>
      <c r="W15" s="1">
        <f t="shared" si="0"/>
        <v>1.0070974598866243E-2</v>
      </c>
    </row>
    <row r="16" spans="1:23" x14ac:dyDescent="0.2">
      <c r="A16" s="22" t="s">
        <v>20</v>
      </c>
      <c r="B16"/>
      <c r="C16" s="23">
        <f ca="1">+C8+C12</f>
        <v>0.35399795817180163</v>
      </c>
      <c r="D16" s="24">
        <f>+C8+D12+2*D13*MAX(F21:F142)</f>
        <v>0.3539978676045597</v>
      </c>
      <c r="E16" s="135"/>
      <c r="F16" s="15"/>
      <c r="V16" s="1">
        <v>20000</v>
      </c>
      <c r="W16" s="1">
        <f t="shared" si="0"/>
        <v>1.4085305443324543E-2</v>
      </c>
    </row>
    <row r="17" spans="1:23" x14ac:dyDescent="0.2">
      <c r="A17" s="11" t="s">
        <v>22</v>
      </c>
      <c r="B17"/>
      <c r="C17">
        <f>COUNT(C21:C2179)</f>
        <v>233</v>
      </c>
      <c r="E17" s="135"/>
      <c r="F17" s="15"/>
      <c r="V17" s="1">
        <v>25000</v>
      </c>
      <c r="W17" s="1">
        <f t="shared" si="0"/>
        <v>1.855476675528011E-2</v>
      </c>
    </row>
    <row r="18" spans="1:23" x14ac:dyDescent="0.2">
      <c r="A18" s="6" t="s">
        <v>24</v>
      </c>
      <c r="C18" s="25">
        <f ca="1">+C15</f>
        <v>60460.489061948509</v>
      </c>
      <c r="D18" s="26">
        <f ca="1">C16</f>
        <v>0.35399795817180163</v>
      </c>
      <c r="E18" s="135"/>
      <c r="F18" s="14"/>
      <c r="V18" s="1">
        <v>30000</v>
      </c>
      <c r="W18" s="1">
        <f t="shared" si="0"/>
        <v>2.3479358534732934E-2</v>
      </c>
    </row>
    <row r="19" spans="1:23" x14ac:dyDescent="0.2">
      <c r="A19" s="6" t="s">
        <v>26</v>
      </c>
      <c r="C19" s="27">
        <f>+D15</f>
        <v>60460.491179522331</v>
      </c>
      <c r="D19" s="28">
        <f>+D16</f>
        <v>0.3539978676045597</v>
      </c>
      <c r="E19" s="135"/>
      <c r="F19" s="120"/>
      <c r="V19" s="1">
        <f>V18+5000</f>
        <v>35000</v>
      </c>
      <c r="W19" s="1">
        <f t="shared" si="0"/>
        <v>2.8859080781683019E-2</v>
      </c>
    </row>
    <row r="20" spans="1:23" x14ac:dyDescent="0.2">
      <c r="A20" s="3" t="s">
        <v>28</v>
      </c>
      <c r="B20" s="3" t="s">
        <v>29</v>
      </c>
      <c r="C20" s="3" t="s">
        <v>30</v>
      </c>
      <c r="D20" s="3" t="s">
        <v>31</v>
      </c>
      <c r="E20" s="3" t="s">
        <v>32</v>
      </c>
      <c r="F20" s="3" t="s">
        <v>1</v>
      </c>
      <c r="G20" s="3" t="s">
        <v>33</v>
      </c>
      <c r="H20" s="4" t="s">
        <v>34</v>
      </c>
      <c r="I20" s="4" t="s">
        <v>35</v>
      </c>
      <c r="J20" s="4" t="s">
        <v>36</v>
      </c>
      <c r="K20" s="4" t="s">
        <v>37</v>
      </c>
      <c r="L20" s="4" t="s">
        <v>726</v>
      </c>
      <c r="M20" s="4" t="s">
        <v>39</v>
      </c>
      <c r="N20" s="4" t="s">
        <v>40</v>
      </c>
      <c r="O20" s="4" t="s">
        <v>41</v>
      </c>
      <c r="P20" s="29" t="s">
        <v>2</v>
      </c>
      <c r="Q20" s="3" t="s">
        <v>42</v>
      </c>
      <c r="R20" s="30" t="s">
        <v>43</v>
      </c>
      <c r="S20" s="4" t="s">
        <v>44</v>
      </c>
      <c r="T20" s="3" t="s">
        <v>45</v>
      </c>
      <c r="U20" s="31" t="s">
        <v>46</v>
      </c>
      <c r="V20" s="1">
        <f t="shared" ref="V20:V21" si="1">V19+5000</f>
        <v>40000</v>
      </c>
      <c r="W20" s="1">
        <f t="shared" ref="W20:W21" si="2">+D$11+D$12*V20+D$13*V20^2</f>
        <v>3.4693933496130369E-2</v>
      </c>
    </row>
    <row r="21" spans="1:23" x14ac:dyDescent="0.2">
      <c r="A21" s="32" t="s">
        <v>47</v>
      </c>
      <c r="B21" s="39" t="s">
        <v>48</v>
      </c>
      <c r="C21" s="32">
        <v>25680.429</v>
      </c>
      <c r="D21" s="34" t="s">
        <v>49</v>
      </c>
      <c r="E21" s="1">
        <f t="shared" ref="E21:E84" si="3">+(C21-C$7)/C$8</f>
        <v>-54639.499012632732</v>
      </c>
      <c r="F21" s="1">
        <f t="shared" ref="F21:F84" si="4">ROUND(2*E21,0)/2</f>
        <v>-54639.5</v>
      </c>
      <c r="G21" s="1">
        <f t="shared" ref="G21:G36" si="5">+C21-(C$7+F21*C$8)</f>
        <v>3.4952500209328718E-4</v>
      </c>
      <c r="H21" s="1">
        <f t="shared" ref="H21:H34" si="6">G21</f>
        <v>3.4952500209328718E-4</v>
      </c>
      <c r="P21" s="1">
        <f t="shared" ref="P21:P84" si="7">+D$11+D$12*F21+D$13*F21^2</f>
        <v>1.4738419476896594E-3</v>
      </c>
      <c r="Q21" s="114">
        <f t="shared" ref="Q21:Q84" si="8">+C21-15018.5</f>
        <v>10661.929</v>
      </c>
      <c r="R21" s="1">
        <f t="shared" ref="R21:R36" si="9">+(P21-G21)^2</f>
        <v>1.2640885941551559E-6</v>
      </c>
      <c r="S21" s="1">
        <v>1</v>
      </c>
      <c r="T21" s="1">
        <f t="shared" ref="T21:T84" si="10">S21*R21</f>
        <v>1.2640885941551559E-6</v>
      </c>
      <c r="V21" s="1">
        <f t="shared" si="1"/>
        <v>45000</v>
      </c>
      <c r="W21" s="1">
        <f t="shared" si="2"/>
        <v>4.098391667807498E-2</v>
      </c>
    </row>
    <row r="22" spans="1:23" x14ac:dyDescent="0.2">
      <c r="A22" s="32" t="s">
        <v>47</v>
      </c>
      <c r="B22" s="39" t="s">
        <v>50</v>
      </c>
      <c r="C22" s="32">
        <v>25735.468000000001</v>
      </c>
      <c r="D22" s="34" t="s">
        <v>49</v>
      </c>
      <c r="E22" s="1">
        <f t="shared" si="3"/>
        <v>-54484.020271926063</v>
      </c>
      <c r="F22" s="1">
        <f t="shared" si="4"/>
        <v>-54484</v>
      </c>
      <c r="G22" s="1">
        <f t="shared" si="5"/>
        <v>-7.1761999970476609E-3</v>
      </c>
      <c r="H22" s="1">
        <f t="shared" si="6"/>
        <v>-7.1761999970476609E-3</v>
      </c>
      <c r="P22" s="1">
        <f t="shared" si="7"/>
        <v>1.3946871996027288E-3</v>
      </c>
      <c r="Q22" s="114">
        <f t="shared" si="8"/>
        <v>10716.968000000001</v>
      </c>
      <c r="R22" s="1">
        <f t="shared" si="9"/>
        <v>7.3460107337705569E-5</v>
      </c>
      <c r="S22" s="1">
        <v>1</v>
      </c>
      <c r="T22" s="1">
        <f t="shared" si="10"/>
        <v>7.3460107337705569E-5</v>
      </c>
    </row>
    <row r="23" spans="1:23" x14ac:dyDescent="0.2">
      <c r="A23" s="32" t="s">
        <v>47</v>
      </c>
      <c r="B23" s="39" t="s">
        <v>48</v>
      </c>
      <c r="C23" s="32">
        <v>26363.651999999998</v>
      </c>
      <c r="D23" s="34" t="s">
        <v>49</v>
      </c>
      <c r="E23" s="1">
        <f t="shared" si="3"/>
        <v>-52709.473909309105</v>
      </c>
      <c r="F23" s="1">
        <f t="shared" si="4"/>
        <v>-52709.5</v>
      </c>
      <c r="G23" s="1">
        <f t="shared" si="5"/>
        <v>9.2360250018828083E-3</v>
      </c>
      <c r="H23" s="1">
        <f t="shared" si="6"/>
        <v>9.2360250018828083E-3</v>
      </c>
      <c r="P23" s="1">
        <f t="shared" si="7"/>
        <v>5.2258129062473027E-4</v>
      </c>
      <c r="Q23" s="114">
        <f t="shared" si="8"/>
        <v>11345.151999999998</v>
      </c>
      <c r="R23" s="1">
        <f t="shared" si="9"/>
        <v>7.5924101309262954E-5</v>
      </c>
      <c r="S23" s="1">
        <v>1</v>
      </c>
      <c r="T23" s="1">
        <f t="shared" si="10"/>
        <v>7.5924101309262954E-5</v>
      </c>
    </row>
    <row r="24" spans="1:23" x14ac:dyDescent="0.2">
      <c r="A24" s="32" t="s">
        <v>47</v>
      </c>
      <c r="B24" s="39" t="s">
        <v>48</v>
      </c>
      <c r="C24" s="32">
        <v>26771.458999999999</v>
      </c>
      <c r="D24" s="34" t="s">
        <v>49</v>
      </c>
      <c r="E24" s="1">
        <f t="shared" si="3"/>
        <v>-51557.466808682955</v>
      </c>
      <c r="F24" s="1">
        <f t="shared" si="4"/>
        <v>-51557.5</v>
      </c>
      <c r="G24" s="1">
        <f t="shared" si="5"/>
        <v>1.1749625002266839E-2</v>
      </c>
      <c r="H24" s="1">
        <f t="shared" si="6"/>
        <v>1.1749625002266839E-2</v>
      </c>
      <c r="P24" s="1">
        <f t="shared" si="7"/>
        <v>-1.2899329794400366E-5</v>
      </c>
      <c r="Q24" s="114">
        <f t="shared" si="8"/>
        <v>11752.958999999999</v>
      </c>
      <c r="R24" s="1">
        <f t="shared" si="9"/>
        <v>1.3835697866233272E-4</v>
      </c>
      <c r="S24" s="1">
        <v>1</v>
      </c>
      <c r="T24" s="1">
        <f t="shared" si="10"/>
        <v>1.3835697866233272E-4</v>
      </c>
    </row>
    <row r="25" spans="1:23" x14ac:dyDescent="0.2">
      <c r="A25" s="32" t="s">
        <v>47</v>
      </c>
      <c r="B25" s="39" t="s">
        <v>48</v>
      </c>
      <c r="C25" s="32">
        <v>27155.522000000001</v>
      </c>
      <c r="D25" s="34" t="s">
        <v>49</v>
      </c>
      <c r="E25" s="1">
        <f t="shared" si="3"/>
        <v>-50472.533732282151</v>
      </c>
      <c r="F25" s="1">
        <f t="shared" si="4"/>
        <v>-50472.5</v>
      </c>
      <c r="G25" s="1">
        <f t="shared" si="5"/>
        <v>-1.1941124997974839E-2</v>
      </c>
      <c r="H25" s="1">
        <f t="shared" si="6"/>
        <v>-1.1941124997974839E-2</v>
      </c>
      <c r="P25" s="1">
        <f t="shared" si="7"/>
        <v>-4.9514319330389717E-4</v>
      </c>
      <c r="Q25" s="114">
        <f t="shared" si="8"/>
        <v>12137.022000000001</v>
      </c>
      <c r="R25" s="1">
        <f t="shared" si="9"/>
        <v>1.3101049947285826E-4</v>
      </c>
      <c r="S25" s="1">
        <v>1</v>
      </c>
      <c r="T25" s="1">
        <f t="shared" si="10"/>
        <v>1.3101049947285826E-4</v>
      </c>
    </row>
    <row r="26" spans="1:23" x14ac:dyDescent="0.2">
      <c r="A26" s="32" t="s">
        <v>47</v>
      </c>
      <c r="B26" s="39" t="s">
        <v>50</v>
      </c>
      <c r="C26" s="32">
        <v>27180.472000000002</v>
      </c>
      <c r="D26" s="34" t="s">
        <v>49</v>
      </c>
      <c r="E26" s="1">
        <f t="shared" si="3"/>
        <v>-50402.05289904333</v>
      </c>
      <c r="F26" s="1">
        <f t="shared" si="4"/>
        <v>-50402</v>
      </c>
      <c r="G26" s="1">
        <f t="shared" si="5"/>
        <v>-1.8726099995546974E-2</v>
      </c>
      <c r="H26" s="1">
        <f t="shared" si="6"/>
        <v>-1.8726099995546974E-2</v>
      </c>
      <c r="P26" s="1">
        <f t="shared" si="7"/>
        <v>-5.2573640923243153E-4</v>
      </c>
      <c r="Q26" s="114">
        <f t="shared" si="8"/>
        <v>12161.972000000002</v>
      </c>
      <c r="R26" s="1">
        <f t="shared" si="9"/>
        <v>3.3125323467404435E-4</v>
      </c>
      <c r="S26" s="1">
        <v>1</v>
      </c>
      <c r="T26" s="1">
        <f t="shared" si="10"/>
        <v>3.3125323467404435E-4</v>
      </c>
    </row>
    <row r="27" spans="1:23" x14ac:dyDescent="0.2">
      <c r="A27" s="32" t="s">
        <v>47</v>
      </c>
      <c r="B27" s="39" t="s">
        <v>50</v>
      </c>
      <c r="C27" s="32">
        <v>27191.465</v>
      </c>
      <c r="D27" s="34" t="s">
        <v>49</v>
      </c>
      <c r="E27" s="1">
        <f t="shared" si="3"/>
        <v>-50370.998959171819</v>
      </c>
      <c r="F27" s="1">
        <f t="shared" si="4"/>
        <v>-50371</v>
      </c>
      <c r="G27" s="1">
        <f t="shared" si="5"/>
        <v>3.6845000067842193E-4</v>
      </c>
      <c r="H27" s="1">
        <f t="shared" si="6"/>
        <v>3.6845000067842193E-4</v>
      </c>
      <c r="P27" s="1">
        <f t="shared" si="7"/>
        <v>-5.3916010395416505E-4</v>
      </c>
      <c r="Q27" s="114">
        <f t="shared" si="8"/>
        <v>12172.965</v>
      </c>
      <c r="R27" s="1">
        <f t="shared" si="9"/>
        <v>8.2375610203117553E-7</v>
      </c>
      <c r="S27" s="1">
        <v>1</v>
      </c>
      <c r="T27" s="1">
        <f t="shared" si="10"/>
        <v>8.2375610203117553E-7</v>
      </c>
    </row>
    <row r="28" spans="1:23" x14ac:dyDescent="0.2">
      <c r="A28" s="32" t="s">
        <v>47</v>
      </c>
      <c r="B28" s="39" t="s">
        <v>50</v>
      </c>
      <c r="C28" s="32">
        <v>27539.466</v>
      </c>
      <c r="D28" s="34" t="s">
        <v>49</v>
      </c>
      <c r="E28" s="1">
        <f t="shared" si="3"/>
        <v>-49387.936816969741</v>
      </c>
      <c r="F28" s="1">
        <f t="shared" si="4"/>
        <v>-49388</v>
      </c>
      <c r="G28" s="1">
        <f t="shared" si="5"/>
        <v>2.2366600001987536E-2</v>
      </c>
      <c r="H28" s="1">
        <f t="shared" si="6"/>
        <v>2.2366600001987536E-2</v>
      </c>
      <c r="P28" s="1">
        <f t="shared" si="7"/>
        <v>-9.5574799825531506E-4</v>
      </c>
      <c r="Q28" s="114">
        <f t="shared" si="8"/>
        <v>12520.966</v>
      </c>
      <c r="R28" s="1">
        <f t="shared" si="9"/>
        <v>5.4393191624443166E-4</v>
      </c>
      <c r="S28" s="1">
        <v>1</v>
      </c>
      <c r="T28" s="1">
        <f t="shared" si="10"/>
        <v>5.4393191624443166E-4</v>
      </c>
    </row>
    <row r="29" spans="1:23" x14ac:dyDescent="0.2">
      <c r="A29" s="32" t="s">
        <v>47</v>
      </c>
      <c r="B29" s="39" t="s">
        <v>48</v>
      </c>
      <c r="C29" s="32">
        <v>27543.498</v>
      </c>
      <c r="D29" s="34" t="s">
        <v>49</v>
      </c>
      <c r="E29" s="1">
        <f t="shared" si="3"/>
        <v>-49376.546888327706</v>
      </c>
      <c r="F29" s="1">
        <f t="shared" si="4"/>
        <v>-49376.5</v>
      </c>
      <c r="G29" s="1">
        <f t="shared" si="5"/>
        <v>-1.6598324997175951E-2</v>
      </c>
      <c r="H29" s="1">
        <f t="shared" si="6"/>
        <v>-1.6598324997175951E-2</v>
      </c>
      <c r="P29" s="1">
        <f t="shared" si="7"/>
        <v>-9.6051750617955414E-4</v>
      </c>
      <c r="Q29" s="114">
        <f t="shared" si="8"/>
        <v>12524.998</v>
      </c>
      <c r="R29" s="1">
        <f t="shared" si="9"/>
        <v>2.44541023125463E-4</v>
      </c>
      <c r="S29" s="1">
        <v>1</v>
      </c>
      <c r="T29" s="1">
        <f t="shared" si="10"/>
        <v>2.44541023125463E-4</v>
      </c>
    </row>
    <row r="30" spans="1:23" ht="17.25" customHeight="1" x14ac:dyDescent="0.2">
      <c r="A30" s="32" t="s">
        <v>47</v>
      </c>
      <c r="B30" s="39" t="s">
        <v>50</v>
      </c>
      <c r="C30" s="32">
        <v>27573.427</v>
      </c>
      <c r="D30" s="34" t="s">
        <v>49</v>
      </c>
      <c r="E30" s="1">
        <f t="shared" si="3"/>
        <v>-49292.00096215518</v>
      </c>
      <c r="F30" s="1">
        <f t="shared" si="4"/>
        <v>-49292</v>
      </c>
      <c r="G30" s="1">
        <f t="shared" si="5"/>
        <v>-3.4059999961755238E-4</v>
      </c>
      <c r="H30" s="1">
        <f t="shared" si="6"/>
        <v>-3.4059999961755238E-4</v>
      </c>
      <c r="P30" s="1">
        <f t="shared" si="7"/>
        <v>-9.954891805601801E-4</v>
      </c>
      <c r="Q30" s="114">
        <f t="shared" si="8"/>
        <v>12554.927</v>
      </c>
      <c r="R30" s="1">
        <f t="shared" si="9"/>
        <v>4.2887983931570576E-7</v>
      </c>
      <c r="S30" s="1">
        <v>1</v>
      </c>
      <c r="T30" s="1">
        <f t="shared" si="10"/>
        <v>4.2887983931570576E-7</v>
      </c>
    </row>
    <row r="31" spans="1:23" x14ac:dyDescent="0.2">
      <c r="A31" s="32" t="s">
        <v>47</v>
      </c>
      <c r="B31" s="39" t="s">
        <v>50</v>
      </c>
      <c r="C31" s="32">
        <v>27866.541000000001</v>
      </c>
      <c r="D31" s="34" t="s">
        <v>49</v>
      </c>
      <c r="E31" s="1">
        <f t="shared" si="3"/>
        <v>-48463.988178429216</v>
      </c>
      <c r="F31" s="1">
        <f t="shared" si="4"/>
        <v>-48464</v>
      </c>
      <c r="G31" s="1">
        <f t="shared" si="5"/>
        <v>4.1848000037134625E-3</v>
      </c>
      <c r="H31" s="1">
        <f t="shared" si="6"/>
        <v>4.1848000037134625E-3</v>
      </c>
      <c r="P31" s="1">
        <f t="shared" si="7"/>
        <v>-1.3312927263990637E-3</v>
      </c>
      <c r="Q31" s="114">
        <f t="shared" si="8"/>
        <v>12848.041000000001</v>
      </c>
      <c r="R31" s="1">
        <f t="shared" si="9"/>
        <v>3.0427279007200263E-5</v>
      </c>
      <c r="S31" s="1">
        <v>1</v>
      </c>
      <c r="T31" s="1">
        <f t="shared" si="10"/>
        <v>3.0427279007200263E-5</v>
      </c>
    </row>
    <row r="32" spans="1:23" x14ac:dyDescent="0.2">
      <c r="A32" s="32" t="s">
        <v>47</v>
      </c>
      <c r="B32" s="39" t="s">
        <v>50</v>
      </c>
      <c r="C32" s="32">
        <v>27871.492999999999</v>
      </c>
      <c r="D32" s="34" t="s">
        <v>49</v>
      </c>
      <c r="E32" s="1">
        <f t="shared" si="3"/>
        <v>-48449.999357339097</v>
      </c>
      <c r="F32" s="1">
        <f t="shared" si="4"/>
        <v>-48450</v>
      </c>
      <c r="G32" s="1">
        <f t="shared" si="5"/>
        <v>2.2750000061932951E-4</v>
      </c>
      <c r="H32" s="1">
        <f t="shared" si="6"/>
        <v>2.2750000061932951E-4</v>
      </c>
      <c r="P32" s="1">
        <f t="shared" si="7"/>
        <v>-1.3368632625716248E-3</v>
      </c>
      <c r="Q32" s="114">
        <f t="shared" si="8"/>
        <v>12852.992999999999</v>
      </c>
      <c r="R32" s="1">
        <f t="shared" si="9"/>
        <v>2.4472324192214509E-6</v>
      </c>
      <c r="S32" s="1">
        <v>1</v>
      </c>
      <c r="T32" s="1">
        <f t="shared" si="10"/>
        <v>2.4472324192214509E-6</v>
      </c>
    </row>
    <row r="33" spans="1:32" x14ac:dyDescent="0.2">
      <c r="A33" s="32" t="s">
        <v>47</v>
      </c>
      <c r="B33" s="39" t="s">
        <v>50</v>
      </c>
      <c r="C33" s="32">
        <v>27873.618999999999</v>
      </c>
      <c r="D33" s="34" t="s">
        <v>49</v>
      </c>
      <c r="E33" s="1">
        <f t="shared" si="3"/>
        <v>-48443.993655877544</v>
      </c>
      <c r="F33" s="1">
        <f t="shared" si="4"/>
        <v>-48444</v>
      </c>
      <c r="G33" s="1">
        <f t="shared" si="5"/>
        <v>2.2458000021288171E-3</v>
      </c>
      <c r="H33" s="1">
        <f t="shared" si="6"/>
        <v>2.2458000021288171E-3</v>
      </c>
      <c r="P33" s="1">
        <f t="shared" si="7"/>
        <v>-1.3392495429038823E-3</v>
      </c>
      <c r="Q33" s="114">
        <f t="shared" si="8"/>
        <v>12855.118999999999</v>
      </c>
      <c r="R33" s="1">
        <f t="shared" si="9"/>
        <v>1.2852580240339165E-5</v>
      </c>
      <c r="S33" s="1">
        <v>1</v>
      </c>
      <c r="T33" s="1">
        <f t="shared" si="10"/>
        <v>1.2852580240339165E-5</v>
      </c>
    </row>
    <row r="34" spans="1:32" x14ac:dyDescent="0.2">
      <c r="A34" s="32" t="s">
        <v>47</v>
      </c>
      <c r="B34" s="39" t="s">
        <v>50</v>
      </c>
      <c r="C34" s="32">
        <v>27874.673999999999</v>
      </c>
      <c r="D34" s="34" t="s">
        <v>49</v>
      </c>
      <c r="E34" s="1">
        <f t="shared" si="3"/>
        <v>-48441.013404211531</v>
      </c>
      <c r="F34" s="1">
        <f t="shared" si="4"/>
        <v>-48441</v>
      </c>
      <c r="G34" s="1">
        <f t="shared" si="5"/>
        <v>-4.7450499987462536E-3</v>
      </c>
      <c r="H34" s="1">
        <f t="shared" si="6"/>
        <v>-4.7450499987462536E-3</v>
      </c>
      <c r="P34" s="1">
        <f t="shared" si="7"/>
        <v>-1.3404424372995619E-3</v>
      </c>
      <c r="Q34" s="114">
        <f t="shared" si="8"/>
        <v>12856.173999999999</v>
      </c>
      <c r="R34" s="1">
        <f t="shared" si="9"/>
        <v>1.1591352647459988E-5</v>
      </c>
      <c r="S34" s="1">
        <v>1</v>
      </c>
      <c r="T34" s="1">
        <f t="shared" si="10"/>
        <v>1.1591352647459988E-5</v>
      </c>
    </row>
    <row r="35" spans="1:32" x14ac:dyDescent="0.2">
      <c r="A35" s="32" t="s">
        <v>47</v>
      </c>
      <c r="B35" s="39" t="s">
        <v>50</v>
      </c>
      <c r="C35" s="32">
        <v>34425.385000000002</v>
      </c>
      <c r="D35" s="32" t="s">
        <v>36</v>
      </c>
      <c r="E35" s="1">
        <f t="shared" si="3"/>
        <v>-29936.020635206023</v>
      </c>
      <c r="F35" s="1">
        <f t="shared" si="4"/>
        <v>-29936</v>
      </c>
      <c r="G35" s="1">
        <f t="shared" si="5"/>
        <v>-7.3047999976552092E-3</v>
      </c>
      <c r="J35" s="1">
        <f>G35</f>
        <v>-7.3047999976552092E-3</v>
      </c>
      <c r="P35" s="1">
        <f t="shared" si="7"/>
        <v>-5.5810551096324192E-3</v>
      </c>
      <c r="Q35" s="114">
        <f t="shared" si="8"/>
        <v>19406.885000000002</v>
      </c>
      <c r="R35" s="1">
        <f t="shared" si="9"/>
        <v>2.9712964389847006E-6</v>
      </c>
      <c r="S35" s="1">
        <v>1</v>
      </c>
      <c r="T35" s="1">
        <f t="shared" si="10"/>
        <v>2.9712964389847006E-6</v>
      </c>
    </row>
    <row r="36" spans="1:32" x14ac:dyDescent="0.2">
      <c r="A36" s="32" t="s">
        <v>47</v>
      </c>
      <c r="B36" s="39" t="s">
        <v>50</v>
      </c>
      <c r="C36" s="32">
        <v>34750.716</v>
      </c>
      <c r="D36" s="32" t="s">
        <v>36</v>
      </c>
      <c r="E36" s="1">
        <f t="shared" si="3"/>
        <v>-29016.998592784479</v>
      </c>
      <c r="F36" s="1">
        <f t="shared" si="4"/>
        <v>-29017</v>
      </c>
      <c r="G36" s="1">
        <f t="shared" si="5"/>
        <v>4.981500023859553E-4</v>
      </c>
      <c r="J36" s="1">
        <f>G36</f>
        <v>4.981500023859553E-4</v>
      </c>
      <c r="P36" s="1">
        <f t="shared" si="7"/>
        <v>-5.6291659427197003E-3</v>
      </c>
      <c r="Q36" s="114">
        <f t="shared" si="8"/>
        <v>19732.216</v>
      </c>
      <c r="R36" s="1">
        <f t="shared" si="9"/>
        <v>3.7544000691146012E-5</v>
      </c>
      <c r="S36" s="1">
        <v>1</v>
      </c>
      <c r="T36" s="1">
        <f t="shared" si="10"/>
        <v>3.7544000691146012E-5</v>
      </c>
    </row>
    <row r="37" spans="1:32" x14ac:dyDescent="0.2">
      <c r="A37" s="32" t="s">
        <v>47</v>
      </c>
      <c r="B37" s="39" t="s">
        <v>50</v>
      </c>
      <c r="C37" s="32">
        <v>34886.711000000003</v>
      </c>
      <c r="D37" s="32" t="s">
        <v>36</v>
      </c>
      <c r="E37" s="1">
        <f t="shared" si="3"/>
        <v>-28632.82861617874</v>
      </c>
      <c r="F37" s="1">
        <f t="shared" si="4"/>
        <v>-28633</v>
      </c>
      <c r="P37" s="1">
        <f t="shared" si="7"/>
        <v>-5.6447143282739153E-3</v>
      </c>
      <c r="Q37" s="114">
        <f t="shared" si="8"/>
        <v>19868.211000000003</v>
      </c>
      <c r="T37" s="1">
        <f t="shared" si="10"/>
        <v>0</v>
      </c>
      <c r="U37" s="35">
        <f>+C37-(C$7+F37*C$8)</f>
        <v>6.0669350008538458E-2</v>
      </c>
    </row>
    <row r="38" spans="1:32" x14ac:dyDescent="0.2">
      <c r="A38" s="36" t="s">
        <v>51</v>
      </c>
      <c r="B38" s="128" t="s">
        <v>50</v>
      </c>
      <c r="C38" s="37">
        <v>43612.682000000001</v>
      </c>
      <c r="D38" s="37" t="s">
        <v>35</v>
      </c>
      <c r="E38" s="38">
        <f t="shared" si="3"/>
        <v>-3982.9806443247498</v>
      </c>
      <c r="F38" s="1">
        <f t="shared" si="4"/>
        <v>-3983</v>
      </c>
      <c r="G38" s="1">
        <f t="shared" ref="G38:G69" si="11">+C38-(C$7+F38*C$8)</f>
        <v>6.8518500047503039E-3</v>
      </c>
      <c r="I38" s="1">
        <f>G38</f>
        <v>6.8518500047503039E-3</v>
      </c>
      <c r="O38" s="1">
        <f ca="1">+C$11+C$12*F38</f>
        <v>-1.0909472044904157E-2</v>
      </c>
      <c r="P38" s="1">
        <f t="shared" si="7"/>
        <v>-1.025695398409833E-3</v>
      </c>
      <c r="Q38" s="114">
        <f t="shared" si="8"/>
        <v>28594.182000000001</v>
      </c>
      <c r="R38" s="1">
        <f t="shared" ref="R38:R69" si="12">+(P38-G38)^2</f>
        <v>6.2055721578849408E-5</v>
      </c>
      <c r="S38" s="1">
        <v>0.1</v>
      </c>
      <c r="T38" s="1">
        <f t="shared" si="10"/>
        <v>6.2055721578849411E-6</v>
      </c>
      <c r="AF38" s="1" t="s">
        <v>52</v>
      </c>
    </row>
    <row r="39" spans="1:32" x14ac:dyDescent="0.2">
      <c r="A39" s="36" t="s">
        <v>51</v>
      </c>
      <c r="B39" s="128" t="s">
        <v>50</v>
      </c>
      <c r="C39" s="37">
        <v>44271.828000000001</v>
      </c>
      <c r="D39" s="37" t="s">
        <v>35</v>
      </c>
      <c r="E39" s="38">
        <f t="shared" si="3"/>
        <v>-2120.9702512973504</v>
      </c>
      <c r="F39" s="1">
        <f t="shared" si="4"/>
        <v>-2121</v>
      </c>
      <c r="G39" s="1">
        <f t="shared" si="11"/>
        <v>1.0530950006796047E-2</v>
      </c>
      <c r="I39" s="1">
        <f>G39</f>
        <v>1.0530950006796047E-2</v>
      </c>
      <c r="O39" s="1">
        <f ca="1">+C$11+C$12*F39</f>
        <v>-9.0322561501852104E-3</v>
      </c>
      <c r="P39" s="1">
        <f t="shared" si="7"/>
        <v>-2.2743269702247784E-4</v>
      </c>
      <c r="Q39" s="114">
        <f t="shared" si="8"/>
        <v>29253.328000000001</v>
      </c>
      <c r="R39" s="1">
        <f t="shared" si="12"/>
        <v>1.1574279840182159E-4</v>
      </c>
      <c r="S39" s="1">
        <v>0.1</v>
      </c>
      <c r="T39" s="1">
        <f t="shared" si="10"/>
        <v>1.157427984018216E-5</v>
      </c>
      <c r="AF39" s="1" t="s">
        <v>53</v>
      </c>
    </row>
    <row r="40" spans="1:32" x14ac:dyDescent="0.2">
      <c r="A40" s="1" t="s">
        <v>54</v>
      </c>
      <c r="B40" s="20" t="s">
        <v>48</v>
      </c>
      <c r="C40" s="16">
        <v>44371.466999999997</v>
      </c>
      <c r="D40" s="16"/>
      <c r="E40" s="1">
        <f t="shared" si="3"/>
        <v>-1839.5017245205077</v>
      </c>
      <c r="F40" s="1">
        <f t="shared" si="4"/>
        <v>-1839.5</v>
      </c>
      <c r="G40" s="1">
        <f t="shared" si="11"/>
        <v>-6.1047499912092462E-4</v>
      </c>
      <c r="I40" s="1">
        <f>G40</f>
        <v>-6.1047499912092462E-4</v>
      </c>
      <c r="P40" s="1">
        <f t="shared" si="7"/>
        <v>-1.0125765303883478E-4</v>
      </c>
      <c r="Q40" s="114">
        <f t="shared" si="8"/>
        <v>29352.966999999997</v>
      </c>
      <c r="R40" s="1">
        <f t="shared" si="12"/>
        <v>2.5930230555088683E-7</v>
      </c>
      <c r="S40" s="1">
        <v>0.1</v>
      </c>
      <c r="T40" s="1">
        <f t="shared" si="10"/>
        <v>2.5930230555088684E-8</v>
      </c>
      <c r="AB40" s="1">
        <v>8</v>
      </c>
      <c r="AD40" s="1" t="s">
        <v>55</v>
      </c>
    </row>
    <row r="41" spans="1:32" x14ac:dyDescent="0.2">
      <c r="A41" s="1" t="s">
        <v>56</v>
      </c>
      <c r="B41" s="20" t="s">
        <v>48</v>
      </c>
      <c r="C41" s="16">
        <v>45002.644999999997</v>
      </c>
      <c r="D41" s="16"/>
      <c r="E41" s="1">
        <f t="shared" si="3"/>
        <v>-56.497661914883736</v>
      </c>
      <c r="F41" s="1">
        <f t="shared" si="4"/>
        <v>-56.5</v>
      </c>
      <c r="G41" s="1">
        <f t="shared" si="11"/>
        <v>8.2767500134650618E-4</v>
      </c>
      <c r="J41" s="1">
        <f>G41</f>
        <v>8.2767500134650618E-4</v>
      </c>
      <c r="P41" s="1">
        <f t="shared" si="7"/>
        <v>7.3143239972673832E-4</v>
      </c>
      <c r="Q41" s="114">
        <f t="shared" si="8"/>
        <v>29984.144999999997</v>
      </c>
      <c r="R41" s="1">
        <f t="shared" si="12"/>
        <v>9.2626383665413421E-9</v>
      </c>
      <c r="S41" s="1">
        <v>1</v>
      </c>
      <c r="T41" s="1">
        <f t="shared" si="10"/>
        <v>9.2626383665413421E-9</v>
      </c>
      <c r="AA41" s="1" t="s">
        <v>57</v>
      </c>
      <c r="AF41" s="1" t="s">
        <v>52</v>
      </c>
    </row>
    <row r="42" spans="1:32" x14ac:dyDescent="0.2">
      <c r="A42" s="1" t="s">
        <v>58</v>
      </c>
      <c r="B42" s="20"/>
      <c r="C42" s="16">
        <v>45022.644999999997</v>
      </c>
      <c r="D42" s="16" t="s">
        <v>17</v>
      </c>
      <c r="E42" s="1">
        <f t="shared" si="3"/>
        <v>0</v>
      </c>
      <c r="F42" s="1">
        <f t="shared" si="4"/>
        <v>0</v>
      </c>
      <c r="G42" s="1">
        <f t="shared" si="11"/>
        <v>0</v>
      </c>
      <c r="H42" s="1">
        <f>G42</f>
        <v>0</v>
      </c>
      <c r="P42" s="1">
        <f t="shared" si="7"/>
        <v>7.5876487047490308E-4</v>
      </c>
      <c r="Q42" s="114">
        <f t="shared" si="8"/>
        <v>30004.144999999997</v>
      </c>
      <c r="R42" s="1">
        <f t="shared" si="12"/>
        <v>5.7572412866679642E-7</v>
      </c>
      <c r="T42" s="1">
        <f t="shared" si="10"/>
        <v>0</v>
      </c>
      <c r="AF42" s="1" t="s">
        <v>52</v>
      </c>
    </row>
    <row r="43" spans="1:32" x14ac:dyDescent="0.2">
      <c r="A43" s="36" t="s">
        <v>51</v>
      </c>
      <c r="B43" s="128" t="s">
        <v>50</v>
      </c>
      <c r="C43" s="37">
        <v>45442.841999999997</v>
      </c>
      <c r="D43" s="37" t="s">
        <v>35</v>
      </c>
      <c r="E43" s="38">
        <f t="shared" si="3"/>
        <v>1187.0074021824203</v>
      </c>
      <c r="F43" s="1">
        <f t="shared" si="4"/>
        <v>1187</v>
      </c>
      <c r="G43" s="1">
        <f t="shared" si="11"/>
        <v>2.6203500019619241E-3</v>
      </c>
      <c r="I43" s="1">
        <f t="shared" ref="I43:I49" si="13">G43</f>
        <v>2.6203500019619241E-3</v>
      </c>
      <c r="O43" s="1">
        <f ca="1">+C$11+C$12*F43</f>
        <v>-5.6972238302441412E-3</v>
      </c>
      <c r="P43" s="1">
        <f t="shared" si="7"/>
        <v>1.3464244018990127E-3</v>
      </c>
      <c r="Q43" s="114">
        <f t="shared" si="8"/>
        <v>30424.341999999997</v>
      </c>
      <c r="R43" s="1">
        <f t="shared" si="12"/>
        <v>1.622886434495649E-6</v>
      </c>
      <c r="S43" s="1">
        <v>0.1</v>
      </c>
      <c r="T43" s="1">
        <f t="shared" si="10"/>
        <v>1.6228864344956491E-7</v>
      </c>
      <c r="AF43" s="1" t="s">
        <v>52</v>
      </c>
    </row>
    <row r="44" spans="1:32" x14ac:dyDescent="0.2">
      <c r="A44" s="1" t="s">
        <v>59</v>
      </c>
      <c r="B44" s="20" t="s">
        <v>48</v>
      </c>
      <c r="C44" s="16">
        <v>45489.391000000003</v>
      </c>
      <c r="D44" s="16"/>
      <c r="E44" s="1">
        <f t="shared" si="3"/>
        <v>1318.5028854062343</v>
      </c>
      <c r="F44" s="1">
        <f t="shared" si="4"/>
        <v>1318.5</v>
      </c>
      <c r="G44" s="1">
        <f t="shared" si="11"/>
        <v>1.0214250069111586E-3</v>
      </c>
      <c r="I44" s="1">
        <f t="shared" si="13"/>
        <v>1.0214250069111586E-3</v>
      </c>
      <c r="P44" s="1">
        <f t="shared" si="7"/>
        <v>1.4131056098611499E-3</v>
      </c>
      <c r="Q44" s="114">
        <f t="shared" si="8"/>
        <v>30470.891000000003</v>
      </c>
      <c r="R44" s="1">
        <f t="shared" si="12"/>
        <v>1.5341369472726874E-7</v>
      </c>
      <c r="S44" s="1">
        <v>0.1</v>
      </c>
      <c r="T44" s="1">
        <f t="shared" si="10"/>
        <v>1.5341369472726874E-8</v>
      </c>
      <c r="AA44" s="1" t="s">
        <v>60</v>
      </c>
      <c r="AB44" s="1">
        <v>7</v>
      </c>
      <c r="AD44" s="1" t="s">
        <v>61</v>
      </c>
      <c r="AF44" s="1" t="s">
        <v>52</v>
      </c>
    </row>
    <row r="45" spans="1:32" x14ac:dyDescent="0.2">
      <c r="A45" s="1" t="s">
        <v>62</v>
      </c>
      <c r="B45" s="20"/>
      <c r="C45" s="16">
        <v>46903.44</v>
      </c>
      <c r="D45" s="16"/>
      <c r="E45" s="1">
        <f t="shared" si="3"/>
        <v>5313.0260020602036</v>
      </c>
      <c r="F45" s="1">
        <f t="shared" si="4"/>
        <v>5313</v>
      </c>
      <c r="G45" s="1">
        <f t="shared" si="11"/>
        <v>9.2046500067226589E-3</v>
      </c>
      <c r="I45" s="1">
        <f t="shared" si="13"/>
        <v>9.2046500067226589E-3</v>
      </c>
      <c r="P45" s="1">
        <f t="shared" si="7"/>
        <v>3.5886652786765944E-3</v>
      </c>
      <c r="Q45" s="114">
        <f t="shared" si="8"/>
        <v>31884.940000000002</v>
      </c>
      <c r="R45" s="1">
        <f t="shared" si="12"/>
        <v>3.1539284465646626E-5</v>
      </c>
      <c r="S45" s="1">
        <v>0.1</v>
      </c>
      <c r="T45" s="1">
        <f t="shared" si="10"/>
        <v>3.1539284465646627E-6</v>
      </c>
      <c r="AA45" s="1" t="s">
        <v>60</v>
      </c>
      <c r="AB45" s="1">
        <v>12</v>
      </c>
      <c r="AD45" s="1" t="s">
        <v>63</v>
      </c>
      <c r="AF45" s="1" t="s">
        <v>52</v>
      </c>
    </row>
    <row r="46" spans="1:32" x14ac:dyDescent="0.2">
      <c r="A46" s="1" t="s">
        <v>62</v>
      </c>
      <c r="B46" s="20"/>
      <c r="C46" s="16">
        <v>46908.387999999999</v>
      </c>
      <c r="D46" s="16"/>
      <c r="E46" s="1">
        <f t="shared" si="3"/>
        <v>5327.0035236179365</v>
      </c>
      <c r="F46" s="1">
        <f t="shared" si="4"/>
        <v>5327</v>
      </c>
      <c r="G46" s="1">
        <f t="shared" si="11"/>
        <v>1.2473500028136186E-3</v>
      </c>
      <c r="I46" s="1">
        <f t="shared" si="13"/>
        <v>1.2473500028136186E-3</v>
      </c>
      <c r="P46" s="1">
        <f t="shared" si="7"/>
        <v>3.5968010511483726E-3</v>
      </c>
      <c r="Q46" s="114">
        <f t="shared" si="8"/>
        <v>31889.887999999999</v>
      </c>
      <c r="R46" s="1">
        <f t="shared" si="12"/>
        <v>5.5199202285212746E-6</v>
      </c>
      <c r="S46" s="1">
        <v>0.1</v>
      </c>
      <c r="T46" s="1">
        <f t="shared" si="10"/>
        <v>5.5199202285212746E-7</v>
      </c>
      <c r="AA46" s="1" t="s">
        <v>60</v>
      </c>
      <c r="AB46" s="1">
        <v>9</v>
      </c>
      <c r="AD46" s="1" t="s">
        <v>63</v>
      </c>
      <c r="AF46" s="1" t="s">
        <v>52</v>
      </c>
    </row>
    <row r="47" spans="1:32" x14ac:dyDescent="0.2">
      <c r="A47" s="1" t="s">
        <v>62</v>
      </c>
      <c r="B47" s="20"/>
      <c r="C47" s="16">
        <v>46909.457000000002</v>
      </c>
      <c r="D47" s="16"/>
      <c r="E47" s="1">
        <f t="shared" si="3"/>
        <v>5330.0233236472959</v>
      </c>
      <c r="F47" s="1">
        <f t="shared" si="4"/>
        <v>5330</v>
      </c>
      <c r="G47" s="1">
        <f t="shared" si="11"/>
        <v>8.2565000047907233E-3</v>
      </c>
      <c r="I47" s="1">
        <f t="shared" si="13"/>
        <v>8.2565000047907233E-3</v>
      </c>
      <c r="P47" s="1">
        <f t="shared" si="7"/>
        <v>3.5985448951968298E-3</v>
      </c>
      <c r="Q47" s="114">
        <f t="shared" si="8"/>
        <v>31890.957000000002</v>
      </c>
      <c r="R47" s="1">
        <f t="shared" si="12"/>
        <v>2.1696545802991857E-5</v>
      </c>
      <c r="S47" s="1">
        <v>0.1</v>
      </c>
      <c r="T47" s="1">
        <f t="shared" si="10"/>
        <v>2.1696545802991857E-6</v>
      </c>
      <c r="AA47" s="1" t="s">
        <v>60</v>
      </c>
      <c r="AB47" s="1">
        <v>10</v>
      </c>
      <c r="AD47" s="1" t="s">
        <v>63</v>
      </c>
      <c r="AF47" s="1" t="s">
        <v>53</v>
      </c>
    </row>
    <row r="48" spans="1:32" x14ac:dyDescent="0.2">
      <c r="A48" s="38" t="s">
        <v>64</v>
      </c>
      <c r="B48" s="39" t="s">
        <v>48</v>
      </c>
      <c r="C48" s="40">
        <v>47205.58</v>
      </c>
      <c r="D48" s="40"/>
      <c r="E48" s="1">
        <f t="shared" si="3"/>
        <v>6166.5361806083502</v>
      </c>
      <c r="F48" s="1">
        <f t="shared" si="4"/>
        <v>6166.5</v>
      </c>
      <c r="G48" s="1">
        <f t="shared" si="11"/>
        <v>1.2807825005438644E-2</v>
      </c>
      <c r="I48" s="1">
        <f t="shared" si="13"/>
        <v>1.2807825005438644E-2</v>
      </c>
      <c r="P48" s="1">
        <f t="shared" si="7"/>
        <v>4.0911789763612939E-3</v>
      </c>
      <c r="Q48" s="114">
        <f t="shared" si="8"/>
        <v>32187.08</v>
      </c>
      <c r="R48" s="1">
        <f t="shared" si="12"/>
        <v>7.5979917996229934E-5</v>
      </c>
      <c r="S48" s="1">
        <v>0.1</v>
      </c>
      <c r="T48" s="1">
        <f t="shared" si="10"/>
        <v>7.5979917996229939E-6</v>
      </c>
      <c r="AA48" s="1" t="s">
        <v>60</v>
      </c>
      <c r="AB48" s="1">
        <v>10</v>
      </c>
      <c r="AD48" s="1" t="s">
        <v>63</v>
      </c>
    </row>
    <row r="49" spans="1:32" x14ac:dyDescent="0.2">
      <c r="A49" s="38" t="s">
        <v>64</v>
      </c>
      <c r="B49" s="39"/>
      <c r="C49" s="40">
        <v>47235.485999999997</v>
      </c>
      <c r="D49" s="40"/>
      <c r="E49" s="1">
        <f t="shared" si="3"/>
        <v>6251.0171344696628</v>
      </c>
      <c r="F49" s="1">
        <f t="shared" si="4"/>
        <v>6251</v>
      </c>
      <c r="G49" s="1">
        <f t="shared" si="11"/>
        <v>6.0655499983113259E-3</v>
      </c>
      <c r="I49" s="1">
        <f t="shared" si="13"/>
        <v>6.0655499983113259E-3</v>
      </c>
      <c r="P49" s="1">
        <f t="shared" si="7"/>
        <v>4.141651375040625E-3</v>
      </c>
      <c r="Q49" s="114">
        <f t="shared" si="8"/>
        <v>32216.985999999997</v>
      </c>
      <c r="R49" s="1">
        <f t="shared" si="12"/>
        <v>3.7013859126228987E-6</v>
      </c>
      <c r="S49" s="1">
        <v>0.1</v>
      </c>
      <c r="T49" s="1">
        <f t="shared" si="10"/>
        <v>3.7013859126228987E-7</v>
      </c>
      <c r="AA49" s="1" t="s">
        <v>60</v>
      </c>
      <c r="AB49" s="1">
        <v>7</v>
      </c>
      <c r="AD49" s="1" t="s">
        <v>65</v>
      </c>
      <c r="AF49" s="1" t="s">
        <v>53</v>
      </c>
    </row>
    <row r="50" spans="1:32" x14ac:dyDescent="0.2">
      <c r="A50" s="38" t="s">
        <v>47</v>
      </c>
      <c r="B50" s="39"/>
      <c r="C50" s="40">
        <v>47257.784299999999</v>
      </c>
      <c r="D50" s="40"/>
      <c r="E50" s="1">
        <f t="shared" si="3"/>
        <v>6314.0072252035015</v>
      </c>
      <c r="F50" s="1">
        <f t="shared" si="4"/>
        <v>6314</v>
      </c>
      <c r="G50" s="1">
        <f t="shared" si="11"/>
        <v>2.557700005127117E-3</v>
      </c>
      <c r="J50" s="1">
        <f t="shared" ref="J50:J63" si="14">G50</f>
        <v>2.557700005127117E-3</v>
      </c>
      <c r="P50" s="1">
        <f t="shared" si="7"/>
        <v>4.1793662701125403E-3</v>
      </c>
      <c r="Q50" s="114">
        <f t="shared" si="8"/>
        <v>32239.284299999999</v>
      </c>
      <c r="R50" s="1">
        <f t="shared" si="12"/>
        <v>2.6298014749917729E-6</v>
      </c>
      <c r="S50" s="1">
        <v>1</v>
      </c>
      <c r="T50" s="1">
        <f t="shared" si="10"/>
        <v>2.6298014749917729E-6</v>
      </c>
      <c r="AA50" s="1" t="s">
        <v>57</v>
      </c>
      <c r="AF50" s="1" t="s">
        <v>53</v>
      </c>
    </row>
    <row r="51" spans="1:32" x14ac:dyDescent="0.2">
      <c r="A51" s="32" t="s">
        <v>47</v>
      </c>
      <c r="B51" s="39" t="s">
        <v>50</v>
      </c>
      <c r="C51" s="32">
        <v>47257.785499999998</v>
      </c>
      <c r="D51" s="32" t="s">
        <v>36</v>
      </c>
      <c r="E51" s="1">
        <f t="shared" si="3"/>
        <v>6314.0106150632128</v>
      </c>
      <c r="F51" s="1">
        <f t="shared" si="4"/>
        <v>6314</v>
      </c>
      <c r="G51" s="1">
        <f t="shared" si="11"/>
        <v>3.7577000039163977E-3</v>
      </c>
      <c r="J51" s="1">
        <f t="shared" si="14"/>
        <v>3.7577000039163977E-3</v>
      </c>
      <c r="O51" s="1">
        <f t="shared" ref="O51:O82" ca="1" si="15">+C$11+C$12*F51</f>
        <v>-5.2832700305615286E-4</v>
      </c>
      <c r="P51" s="1">
        <f t="shared" si="7"/>
        <v>4.1793662701125403E-3</v>
      </c>
      <c r="Q51" s="114">
        <f t="shared" si="8"/>
        <v>32239.285499999998</v>
      </c>
      <c r="R51" s="1">
        <f t="shared" si="12"/>
        <v>1.7780244004779619E-7</v>
      </c>
      <c r="S51" s="1">
        <v>1</v>
      </c>
      <c r="T51" s="1">
        <f t="shared" si="10"/>
        <v>1.7780244004779619E-7</v>
      </c>
      <c r="AF51" s="1" t="s">
        <v>53</v>
      </c>
    </row>
    <row r="52" spans="1:32" x14ac:dyDescent="0.2">
      <c r="A52" s="38" t="s">
        <v>47</v>
      </c>
      <c r="B52" s="39" t="s">
        <v>48</v>
      </c>
      <c r="C52" s="40">
        <v>47259.733</v>
      </c>
      <c r="D52" s="40"/>
      <c r="E52" s="1">
        <f t="shared" si="3"/>
        <v>6319.5120748921809</v>
      </c>
      <c r="F52" s="1">
        <f t="shared" si="4"/>
        <v>6319.5</v>
      </c>
      <c r="G52" s="1">
        <f t="shared" si="11"/>
        <v>4.2744750026031397E-3</v>
      </c>
      <c r="J52" s="1">
        <f t="shared" si="14"/>
        <v>4.2744750026031397E-3</v>
      </c>
      <c r="O52" s="1">
        <f t="shared" ca="1" si="15"/>
        <v>-5.227820581469398E-4</v>
      </c>
      <c r="P52" s="1">
        <f t="shared" si="7"/>
        <v>4.1826622697253039E-3</v>
      </c>
      <c r="Q52" s="114">
        <f t="shared" si="8"/>
        <v>32241.233</v>
      </c>
      <c r="R52" s="1">
        <f t="shared" si="12"/>
        <v>8.429577918496835E-9</v>
      </c>
      <c r="S52" s="1">
        <v>1</v>
      </c>
      <c r="T52" s="1">
        <f t="shared" si="10"/>
        <v>8.429577918496835E-9</v>
      </c>
      <c r="AA52" s="1" t="s">
        <v>57</v>
      </c>
      <c r="AF52" s="1" t="s">
        <v>53</v>
      </c>
    </row>
    <row r="53" spans="1:32" x14ac:dyDescent="0.2">
      <c r="A53" s="38" t="s">
        <v>47</v>
      </c>
      <c r="B53" s="39" t="s">
        <v>48</v>
      </c>
      <c r="C53" s="40">
        <v>47259.733099999998</v>
      </c>
      <c r="D53" s="40"/>
      <c r="E53" s="1">
        <f t="shared" si="3"/>
        <v>6319.5123573804831</v>
      </c>
      <c r="F53" s="1">
        <f t="shared" si="4"/>
        <v>6319.5</v>
      </c>
      <c r="G53" s="1">
        <f t="shared" si="11"/>
        <v>4.3744750000769272E-3</v>
      </c>
      <c r="J53" s="1">
        <f t="shared" si="14"/>
        <v>4.3744750000769272E-3</v>
      </c>
      <c r="O53" s="1">
        <f t="shared" ca="1" si="15"/>
        <v>-5.227820581469398E-4</v>
      </c>
      <c r="P53" s="1">
        <f t="shared" si="7"/>
        <v>4.1826622697253039E-3</v>
      </c>
      <c r="Q53" s="114">
        <f t="shared" si="8"/>
        <v>32241.233099999998</v>
      </c>
      <c r="R53" s="1">
        <f t="shared" si="12"/>
        <v>3.6792123524944565E-8</v>
      </c>
      <c r="S53" s="1">
        <v>1</v>
      </c>
      <c r="T53" s="1">
        <f t="shared" si="10"/>
        <v>3.6792123524944565E-8</v>
      </c>
      <c r="AA53" s="1" t="s">
        <v>57</v>
      </c>
      <c r="AF53" s="1" t="s">
        <v>53</v>
      </c>
    </row>
    <row r="54" spans="1:32" x14ac:dyDescent="0.2">
      <c r="A54" s="38" t="s">
        <v>47</v>
      </c>
      <c r="B54" s="39" t="s">
        <v>48</v>
      </c>
      <c r="C54" s="40">
        <v>47259.733200000002</v>
      </c>
      <c r="D54" s="40"/>
      <c r="E54" s="1">
        <f t="shared" si="3"/>
        <v>6319.5126398688062</v>
      </c>
      <c r="F54" s="1">
        <f t="shared" si="4"/>
        <v>6319.5</v>
      </c>
      <c r="G54" s="1">
        <f t="shared" si="11"/>
        <v>4.4744750048266724E-3</v>
      </c>
      <c r="J54" s="1">
        <f t="shared" si="14"/>
        <v>4.4744750048266724E-3</v>
      </c>
      <c r="O54" s="1">
        <f t="shared" ca="1" si="15"/>
        <v>-5.227820581469398E-4</v>
      </c>
      <c r="P54" s="1">
        <f t="shared" si="7"/>
        <v>4.1826622697253039E-3</v>
      </c>
      <c r="Q54" s="114">
        <f t="shared" si="8"/>
        <v>32241.233200000002</v>
      </c>
      <c r="R54" s="1">
        <f t="shared" si="12"/>
        <v>8.5154672367341446E-8</v>
      </c>
      <c r="S54" s="1">
        <v>1</v>
      </c>
      <c r="T54" s="1">
        <f t="shared" si="10"/>
        <v>8.5154672367341446E-8</v>
      </c>
      <c r="AA54" s="1" t="s">
        <v>57</v>
      </c>
      <c r="AF54" s="1" t="s">
        <v>53</v>
      </c>
    </row>
    <row r="55" spans="1:32" x14ac:dyDescent="0.2">
      <c r="A55" s="1" t="s">
        <v>47</v>
      </c>
      <c r="B55" s="20"/>
      <c r="C55" s="16">
        <v>47268.759299999998</v>
      </c>
      <c r="D55" s="16"/>
      <c r="E55" s="1">
        <f t="shared" si="3"/>
        <v>6345.0103171792898</v>
      </c>
      <c r="F55" s="1">
        <f t="shared" si="4"/>
        <v>6345</v>
      </c>
      <c r="G55" s="1">
        <f t="shared" si="11"/>
        <v>3.6522500013234094E-3</v>
      </c>
      <c r="J55" s="1">
        <f t="shared" si="14"/>
        <v>3.6522500013234094E-3</v>
      </c>
      <c r="O55" s="1">
        <f t="shared" ca="1" si="15"/>
        <v>-4.9707367720422564E-4</v>
      </c>
      <c r="P55" s="1">
        <f t="shared" si="7"/>
        <v>4.197950918088081E-3</v>
      </c>
      <c r="Q55" s="114">
        <f t="shared" si="8"/>
        <v>32250.259299999998</v>
      </c>
      <c r="R55" s="1">
        <f t="shared" si="12"/>
        <v>2.9778949055780309E-7</v>
      </c>
      <c r="S55" s="1">
        <v>1</v>
      </c>
      <c r="T55" s="1">
        <f t="shared" si="10"/>
        <v>2.9778949055780309E-7</v>
      </c>
      <c r="AA55" s="1" t="s">
        <v>57</v>
      </c>
      <c r="AF55" s="1" t="s">
        <v>53</v>
      </c>
    </row>
    <row r="56" spans="1:32" x14ac:dyDescent="0.2">
      <c r="A56" s="1" t="s">
        <v>47</v>
      </c>
      <c r="B56" s="20"/>
      <c r="C56" s="16">
        <v>47268.759700000002</v>
      </c>
      <c r="D56" s="16"/>
      <c r="E56" s="1">
        <f t="shared" si="3"/>
        <v>6345.0114471325405</v>
      </c>
      <c r="F56" s="1">
        <f t="shared" si="4"/>
        <v>6345</v>
      </c>
      <c r="G56" s="1">
        <f t="shared" si="11"/>
        <v>4.0522500057704747E-3</v>
      </c>
      <c r="J56" s="1">
        <f t="shared" si="14"/>
        <v>4.0522500057704747E-3</v>
      </c>
      <c r="O56" s="1">
        <f t="shared" ca="1" si="15"/>
        <v>-4.9707367720422564E-4</v>
      </c>
      <c r="P56" s="1">
        <f t="shared" si="7"/>
        <v>4.197950918088081E-3</v>
      </c>
      <c r="Q56" s="114">
        <f t="shared" si="8"/>
        <v>32250.259700000002</v>
      </c>
      <c r="R56" s="1">
        <f t="shared" si="12"/>
        <v>2.1228755850182814E-8</v>
      </c>
      <c r="S56" s="1">
        <v>1</v>
      </c>
      <c r="T56" s="1">
        <f t="shared" si="10"/>
        <v>2.1228755850182814E-8</v>
      </c>
      <c r="AA56" s="1" t="s">
        <v>57</v>
      </c>
      <c r="AF56" s="1" t="s">
        <v>53</v>
      </c>
    </row>
    <row r="57" spans="1:32" x14ac:dyDescent="0.2">
      <c r="A57" s="1" t="s">
        <v>47</v>
      </c>
      <c r="B57" s="20" t="s">
        <v>48</v>
      </c>
      <c r="C57" s="16">
        <v>47269.644699999997</v>
      </c>
      <c r="D57" s="16"/>
      <c r="E57" s="1">
        <f t="shared" si="3"/>
        <v>6347.51146867226</v>
      </c>
      <c r="F57" s="1">
        <f t="shared" si="4"/>
        <v>6347.5</v>
      </c>
      <c r="G57" s="1">
        <f t="shared" si="11"/>
        <v>4.0598749983473681E-3</v>
      </c>
      <c r="J57" s="1">
        <f t="shared" si="14"/>
        <v>4.0598749983473681E-3</v>
      </c>
      <c r="O57" s="1">
        <f t="shared" ca="1" si="15"/>
        <v>-4.9455324770003844E-4</v>
      </c>
      <c r="P57" s="1">
        <f t="shared" si="7"/>
        <v>4.1994504423651258E-3</v>
      </c>
      <c r="Q57" s="114">
        <f t="shared" si="8"/>
        <v>32251.144699999997</v>
      </c>
      <c r="R57" s="1">
        <f t="shared" si="12"/>
        <v>1.9481304572754228E-8</v>
      </c>
      <c r="S57" s="1">
        <v>1</v>
      </c>
      <c r="T57" s="1">
        <f t="shared" si="10"/>
        <v>1.9481304572754228E-8</v>
      </c>
      <c r="AA57" s="1" t="s">
        <v>57</v>
      </c>
      <c r="AF57" s="1" t="s">
        <v>53</v>
      </c>
    </row>
    <row r="58" spans="1:32" x14ac:dyDescent="0.2">
      <c r="A58" s="1" t="s">
        <v>47</v>
      </c>
      <c r="B58" s="20" t="s">
        <v>48</v>
      </c>
      <c r="C58" s="16">
        <v>47269.645100000002</v>
      </c>
      <c r="D58" s="16"/>
      <c r="E58" s="1">
        <f t="shared" si="3"/>
        <v>6347.5125986255107</v>
      </c>
      <c r="F58" s="1">
        <f t="shared" si="4"/>
        <v>6347.5</v>
      </c>
      <c r="G58" s="1">
        <f t="shared" si="11"/>
        <v>4.4598750027944334E-3</v>
      </c>
      <c r="J58" s="1">
        <f t="shared" si="14"/>
        <v>4.4598750027944334E-3</v>
      </c>
      <c r="O58" s="1">
        <f t="shared" ca="1" si="15"/>
        <v>-4.9455324770003844E-4</v>
      </c>
      <c r="P58" s="1">
        <f t="shared" si="7"/>
        <v>4.1994504423651258E-3</v>
      </c>
      <c r="Q58" s="114">
        <f t="shared" si="8"/>
        <v>32251.145100000002</v>
      </c>
      <c r="R58" s="1">
        <f t="shared" si="12"/>
        <v>6.7820951674798052E-8</v>
      </c>
      <c r="S58" s="1">
        <v>1</v>
      </c>
      <c r="T58" s="1">
        <f t="shared" si="10"/>
        <v>6.7820951674798052E-8</v>
      </c>
      <c r="AA58" s="1" t="s">
        <v>57</v>
      </c>
      <c r="AF58" s="1" t="s">
        <v>53</v>
      </c>
    </row>
    <row r="59" spans="1:32" x14ac:dyDescent="0.2">
      <c r="A59" s="1" t="s">
        <v>47</v>
      </c>
      <c r="B59" s="20"/>
      <c r="C59" s="16">
        <v>47269.822399999997</v>
      </c>
      <c r="D59" s="16"/>
      <c r="E59" s="1">
        <f t="shared" si="3"/>
        <v>6348.0134503983736</v>
      </c>
      <c r="F59" s="1">
        <f t="shared" si="4"/>
        <v>6348</v>
      </c>
      <c r="G59" s="1">
        <f t="shared" si="11"/>
        <v>4.7613999995519407E-3</v>
      </c>
      <c r="J59" s="1">
        <f t="shared" si="14"/>
        <v>4.7613999995519407E-3</v>
      </c>
      <c r="O59" s="1">
        <f t="shared" ca="1" si="15"/>
        <v>-4.9404916179920065E-4</v>
      </c>
      <c r="P59" s="1">
        <f t="shared" si="7"/>
        <v>4.1997503608744487E-3</v>
      </c>
      <c r="Q59" s="114">
        <f t="shared" si="8"/>
        <v>32251.322399999997</v>
      </c>
      <c r="R59" s="1">
        <f t="shared" si="12"/>
        <v>3.1545031662655728E-7</v>
      </c>
      <c r="S59" s="1">
        <v>1</v>
      </c>
      <c r="T59" s="1">
        <f t="shared" si="10"/>
        <v>3.1545031662655728E-7</v>
      </c>
      <c r="AA59" s="1" t="s">
        <v>57</v>
      </c>
      <c r="AF59" s="1" t="s">
        <v>53</v>
      </c>
    </row>
    <row r="60" spans="1:32" x14ac:dyDescent="0.2">
      <c r="A60" s="38" t="s">
        <v>47</v>
      </c>
      <c r="B60" s="39"/>
      <c r="C60" s="40">
        <v>47269.822399999997</v>
      </c>
      <c r="D60" s="40"/>
      <c r="E60" s="38">
        <f t="shared" si="3"/>
        <v>6348.0134503983736</v>
      </c>
      <c r="F60" s="1">
        <f t="shared" si="4"/>
        <v>6348</v>
      </c>
      <c r="G60" s="1">
        <f t="shared" si="11"/>
        <v>4.7613999995519407E-3</v>
      </c>
      <c r="J60" s="1">
        <f t="shared" si="14"/>
        <v>4.7613999995519407E-3</v>
      </c>
      <c r="O60" s="1">
        <f t="shared" ca="1" si="15"/>
        <v>-4.9404916179920065E-4</v>
      </c>
      <c r="P60" s="1">
        <f t="shared" si="7"/>
        <v>4.1997503608744487E-3</v>
      </c>
      <c r="Q60" s="114">
        <f t="shared" si="8"/>
        <v>32251.322399999997</v>
      </c>
      <c r="R60" s="1">
        <f t="shared" si="12"/>
        <v>3.1545031662655728E-7</v>
      </c>
      <c r="S60" s="1">
        <v>1</v>
      </c>
      <c r="T60" s="1">
        <f t="shared" si="10"/>
        <v>3.1545031662655728E-7</v>
      </c>
      <c r="AA60" s="1" t="s">
        <v>57</v>
      </c>
      <c r="AF60" s="1" t="s">
        <v>53</v>
      </c>
    </row>
    <row r="61" spans="1:32" x14ac:dyDescent="0.2">
      <c r="A61" s="38" t="s">
        <v>47</v>
      </c>
      <c r="B61" s="39" t="s">
        <v>48</v>
      </c>
      <c r="C61" s="40">
        <v>47270.706400000003</v>
      </c>
      <c r="D61" s="40"/>
      <c r="E61" s="38">
        <f t="shared" si="3"/>
        <v>6350.5106470550272</v>
      </c>
      <c r="F61" s="1">
        <f t="shared" si="4"/>
        <v>6350.5</v>
      </c>
      <c r="G61" s="1">
        <f t="shared" si="11"/>
        <v>3.7690250028390437E-3</v>
      </c>
      <c r="J61" s="1">
        <f t="shared" si="14"/>
        <v>3.7690250028390437E-3</v>
      </c>
      <c r="O61" s="1">
        <f t="shared" ca="1" si="15"/>
        <v>-4.9152873229501345E-4</v>
      </c>
      <c r="P61" s="1">
        <f t="shared" si="7"/>
        <v>4.2012500216906329E-3</v>
      </c>
      <c r="Q61" s="114">
        <f t="shared" si="8"/>
        <v>32252.206400000003</v>
      </c>
      <c r="R61" s="1">
        <f t="shared" si="12"/>
        <v>1.8681846692125661E-7</v>
      </c>
      <c r="S61" s="1">
        <v>1</v>
      </c>
      <c r="T61" s="1">
        <f t="shared" si="10"/>
        <v>1.8681846692125661E-7</v>
      </c>
      <c r="AA61" s="1" t="s">
        <v>57</v>
      </c>
      <c r="AF61" s="1" t="s">
        <v>52</v>
      </c>
    </row>
    <row r="62" spans="1:32" x14ac:dyDescent="0.2">
      <c r="A62" s="38" t="s">
        <v>47</v>
      </c>
      <c r="B62" s="39" t="s">
        <v>48</v>
      </c>
      <c r="C62" s="40">
        <v>47270.7068</v>
      </c>
      <c r="D62" s="40"/>
      <c r="E62" s="38">
        <f t="shared" si="3"/>
        <v>6350.5117770082579</v>
      </c>
      <c r="F62" s="1">
        <f t="shared" si="4"/>
        <v>6350.5</v>
      </c>
      <c r="G62" s="1">
        <f t="shared" si="11"/>
        <v>4.1690250000101514E-3</v>
      </c>
      <c r="J62" s="1">
        <f t="shared" si="14"/>
        <v>4.1690250000101514E-3</v>
      </c>
      <c r="O62" s="1">
        <f t="shared" ca="1" si="15"/>
        <v>-4.9152873229501345E-4</v>
      </c>
      <c r="P62" s="1">
        <f t="shared" si="7"/>
        <v>4.2012500216906329E-3</v>
      </c>
      <c r="Q62" s="114">
        <f t="shared" si="8"/>
        <v>32252.2068</v>
      </c>
      <c r="R62" s="1">
        <f t="shared" si="12"/>
        <v>1.038452022307503E-9</v>
      </c>
      <c r="S62" s="1">
        <v>1</v>
      </c>
      <c r="T62" s="1">
        <f t="shared" si="10"/>
        <v>1.038452022307503E-9</v>
      </c>
      <c r="AA62" s="1" t="s">
        <v>57</v>
      </c>
      <c r="AF62" s="1" t="s">
        <v>53</v>
      </c>
    </row>
    <row r="63" spans="1:32" x14ac:dyDescent="0.2">
      <c r="A63" s="38" t="s">
        <v>47</v>
      </c>
      <c r="B63" s="39" t="s">
        <v>48</v>
      </c>
      <c r="C63" s="40">
        <v>47270.707000000002</v>
      </c>
      <c r="D63" s="40"/>
      <c r="E63" s="38">
        <f t="shared" si="3"/>
        <v>6350.5123419848833</v>
      </c>
      <c r="F63" s="1">
        <f t="shared" si="4"/>
        <v>6350.5</v>
      </c>
      <c r="G63" s="1">
        <f t="shared" si="11"/>
        <v>4.3690250022336841E-3</v>
      </c>
      <c r="J63" s="1">
        <f t="shared" si="14"/>
        <v>4.3690250022336841E-3</v>
      </c>
      <c r="O63" s="1">
        <f t="shared" ca="1" si="15"/>
        <v>-4.9152873229501345E-4</v>
      </c>
      <c r="P63" s="1">
        <f t="shared" si="7"/>
        <v>4.2012500216906329E-3</v>
      </c>
      <c r="Q63" s="114">
        <f t="shared" si="8"/>
        <v>32252.207000000002</v>
      </c>
      <c r="R63" s="1">
        <f t="shared" si="12"/>
        <v>2.814844409622119E-8</v>
      </c>
      <c r="S63" s="1">
        <v>1</v>
      </c>
      <c r="T63" s="1">
        <f t="shared" si="10"/>
        <v>2.814844409622119E-8</v>
      </c>
      <c r="AA63" s="1" t="s">
        <v>57</v>
      </c>
      <c r="AF63" s="1" t="s">
        <v>53</v>
      </c>
    </row>
    <row r="64" spans="1:32" x14ac:dyDescent="0.2">
      <c r="A64" s="38" t="s">
        <v>66</v>
      </c>
      <c r="B64" s="39"/>
      <c r="C64" s="40">
        <v>47331.415000000001</v>
      </c>
      <c r="D64" s="40"/>
      <c r="E64" s="38">
        <f t="shared" si="3"/>
        <v>6522.005344961317</v>
      </c>
      <c r="F64" s="1">
        <f t="shared" si="4"/>
        <v>6522</v>
      </c>
      <c r="G64" s="1">
        <f t="shared" si="11"/>
        <v>1.8921000009868294E-3</v>
      </c>
      <c r="I64" s="1">
        <f>G64</f>
        <v>1.8921000009868294E-3</v>
      </c>
      <c r="O64" s="1">
        <f t="shared" ca="1" si="15"/>
        <v>-3.1862726830774162E-4</v>
      </c>
      <c r="P64" s="1">
        <f t="shared" si="7"/>
        <v>4.3043983846465109E-3</v>
      </c>
      <c r="Q64" s="114">
        <f t="shared" si="8"/>
        <v>32312.915000000001</v>
      </c>
      <c r="R64" s="1">
        <f t="shared" si="12"/>
        <v>5.8191834918071119E-6</v>
      </c>
      <c r="S64" s="1">
        <v>0.1</v>
      </c>
      <c r="T64" s="1">
        <f t="shared" si="10"/>
        <v>5.8191834918071126E-7</v>
      </c>
      <c r="AA64" s="1" t="s">
        <v>60</v>
      </c>
      <c r="AB64" s="1">
        <v>9</v>
      </c>
      <c r="AD64" s="1" t="s">
        <v>63</v>
      </c>
      <c r="AF64" s="1" t="s">
        <v>53</v>
      </c>
    </row>
    <row r="65" spans="1:32" x14ac:dyDescent="0.2">
      <c r="A65" s="38" t="s">
        <v>47</v>
      </c>
      <c r="B65" s="39"/>
      <c r="C65" s="40">
        <v>47615.677000000003</v>
      </c>
      <c r="D65" s="40"/>
      <c r="E65" s="38">
        <f t="shared" si="3"/>
        <v>7325.0122635237585</v>
      </c>
      <c r="F65" s="1">
        <f t="shared" si="4"/>
        <v>7325</v>
      </c>
      <c r="G65" s="1">
        <f t="shared" si="11"/>
        <v>4.3412500090198591E-3</v>
      </c>
      <c r="J65" s="1">
        <f>G65</f>
        <v>4.3412500090198591E-3</v>
      </c>
      <c r="O65" s="1">
        <f t="shared" ca="1" si="15"/>
        <v>4.9093468843732467E-4</v>
      </c>
      <c r="P65" s="1">
        <f t="shared" si="7"/>
        <v>4.7944842793162636E-3</v>
      </c>
      <c r="Q65" s="114">
        <f t="shared" si="8"/>
        <v>32597.177000000003</v>
      </c>
      <c r="R65" s="1">
        <f t="shared" si="12"/>
        <v>2.0542130377111422E-7</v>
      </c>
      <c r="S65" s="1">
        <v>1</v>
      </c>
      <c r="T65" s="1">
        <f t="shared" si="10"/>
        <v>2.0542130377111422E-7</v>
      </c>
      <c r="AA65" s="1" t="s">
        <v>57</v>
      </c>
      <c r="AF65" s="1" t="s">
        <v>52</v>
      </c>
    </row>
    <row r="66" spans="1:32" x14ac:dyDescent="0.2">
      <c r="A66" s="38" t="s">
        <v>47</v>
      </c>
      <c r="B66" s="39"/>
      <c r="C66" s="40">
        <v>47615.677199999998</v>
      </c>
      <c r="D66" s="40"/>
      <c r="E66" s="38">
        <f t="shared" si="3"/>
        <v>7325.012828500363</v>
      </c>
      <c r="F66" s="1">
        <f t="shared" si="4"/>
        <v>7325</v>
      </c>
      <c r="G66" s="1">
        <f t="shared" si="11"/>
        <v>4.5412500039674342E-3</v>
      </c>
      <c r="J66" s="1">
        <f>G66</f>
        <v>4.5412500039674342E-3</v>
      </c>
      <c r="O66" s="1">
        <f t="shared" ca="1" si="15"/>
        <v>4.9093468843732467E-4</v>
      </c>
      <c r="P66" s="1">
        <f t="shared" si="7"/>
        <v>4.7944842793162636E-3</v>
      </c>
      <c r="Q66" s="114">
        <f t="shared" si="8"/>
        <v>32597.177199999998</v>
      </c>
      <c r="R66" s="1">
        <f t="shared" si="12"/>
        <v>6.4127598211446755E-8</v>
      </c>
      <c r="S66" s="1">
        <v>1</v>
      </c>
      <c r="T66" s="1">
        <f t="shared" si="10"/>
        <v>6.4127598211446755E-8</v>
      </c>
      <c r="AA66" s="1" t="s">
        <v>57</v>
      </c>
      <c r="AF66" s="1" t="s">
        <v>52</v>
      </c>
    </row>
    <row r="67" spans="1:32" x14ac:dyDescent="0.2">
      <c r="A67" s="38" t="s">
        <v>47</v>
      </c>
      <c r="B67" s="39"/>
      <c r="C67" s="40">
        <v>47615.677300000003</v>
      </c>
      <c r="D67" s="40"/>
      <c r="E67" s="38">
        <f t="shared" si="3"/>
        <v>7325.0131109886861</v>
      </c>
      <c r="F67" s="1">
        <f t="shared" si="4"/>
        <v>7325</v>
      </c>
      <c r="G67" s="1">
        <f t="shared" si="11"/>
        <v>4.6412500087171793E-3</v>
      </c>
      <c r="J67" s="1">
        <f>G67</f>
        <v>4.6412500087171793E-3</v>
      </c>
      <c r="O67" s="1">
        <f t="shared" ca="1" si="15"/>
        <v>4.9093468843732467E-4</v>
      </c>
      <c r="P67" s="1">
        <f t="shared" si="7"/>
        <v>4.7944842793162636E-3</v>
      </c>
      <c r="Q67" s="114">
        <f t="shared" si="8"/>
        <v>32597.177300000003</v>
      </c>
      <c r="R67" s="1">
        <f t="shared" si="12"/>
        <v>2.3480741686033389E-8</v>
      </c>
      <c r="S67" s="1">
        <v>1</v>
      </c>
      <c r="T67" s="1">
        <f t="shared" si="10"/>
        <v>2.3480741686033389E-8</v>
      </c>
      <c r="AA67" s="1" t="s">
        <v>57</v>
      </c>
      <c r="AF67" s="1" t="s">
        <v>52</v>
      </c>
    </row>
    <row r="68" spans="1:32" x14ac:dyDescent="0.2">
      <c r="A68" s="38" t="s">
        <v>67</v>
      </c>
      <c r="B68" s="39" t="s">
        <v>48</v>
      </c>
      <c r="C68" s="40">
        <v>47671.43</v>
      </c>
      <c r="D68" s="40"/>
      <c r="E68" s="38">
        <f t="shared" si="3"/>
        <v>7482.5079707607756</v>
      </c>
      <c r="F68" s="1">
        <f t="shared" si="4"/>
        <v>7482.5</v>
      </c>
      <c r="G68" s="1">
        <f t="shared" si="11"/>
        <v>2.8216250066179782E-3</v>
      </c>
      <c r="I68" s="1">
        <f t="shared" ref="I68:I91" si="16">G68</f>
        <v>2.8216250066179782E-3</v>
      </c>
      <c r="O68" s="1">
        <f t="shared" ca="1" si="15"/>
        <v>6.4972174720114538E-4</v>
      </c>
      <c r="P68" s="1">
        <f t="shared" si="7"/>
        <v>4.8919865017271443E-3</v>
      </c>
      <c r="Q68" s="114">
        <f t="shared" si="8"/>
        <v>32652.93</v>
      </c>
      <c r="R68" s="1">
        <f t="shared" si="12"/>
        <v>4.2863967204306613E-6</v>
      </c>
      <c r="S68" s="1">
        <v>1</v>
      </c>
      <c r="T68" s="1">
        <f t="shared" si="10"/>
        <v>4.2863967204306613E-6</v>
      </c>
      <c r="AA68" s="1" t="s">
        <v>60</v>
      </c>
      <c r="AB68" s="1">
        <v>11</v>
      </c>
      <c r="AD68" s="1" t="s">
        <v>63</v>
      </c>
      <c r="AF68" s="1" t="s">
        <v>52</v>
      </c>
    </row>
    <row r="69" spans="1:32" x14ac:dyDescent="0.2">
      <c r="A69" s="38" t="s">
        <v>68</v>
      </c>
      <c r="B69" s="39" t="s">
        <v>48</v>
      </c>
      <c r="C69" s="40">
        <v>48002.427000000003</v>
      </c>
      <c r="D69" s="40"/>
      <c r="E69" s="38">
        <f t="shared" si="3"/>
        <v>8417.5358008028234</v>
      </c>
      <c r="F69" s="1">
        <f t="shared" si="4"/>
        <v>8417.5</v>
      </c>
      <c r="G69" s="1">
        <f t="shared" si="11"/>
        <v>1.2673375007580034E-2</v>
      </c>
      <c r="I69" s="1">
        <f t="shared" si="16"/>
        <v>1.2673375007580034E-2</v>
      </c>
      <c r="O69" s="1">
        <f t="shared" ca="1" si="15"/>
        <v>1.5923623817673174E-3</v>
      </c>
      <c r="P69" s="1">
        <f t="shared" si="7"/>
        <v>5.48010742056485E-3</v>
      </c>
      <c r="Q69" s="114">
        <f t="shared" si="8"/>
        <v>32983.927000000003</v>
      </c>
      <c r="R69" s="1">
        <f t="shared" si="12"/>
        <v>5.1743098578403255E-5</v>
      </c>
      <c r="S69" s="1">
        <v>0.1</v>
      </c>
      <c r="T69" s="1">
        <f t="shared" si="10"/>
        <v>5.1743098578403255E-6</v>
      </c>
      <c r="AA69" s="1" t="s">
        <v>60</v>
      </c>
      <c r="AB69" s="1">
        <v>7</v>
      </c>
      <c r="AD69" s="1" t="s">
        <v>65</v>
      </c>
      <c r="AF69" s="1" t="s">
        <v>52</v>
      </c>
    </row>
    <row r="70" spans="1:32" x14ac:dyDescent="0.2">
      <c r="A70" s="38" t="s">
        <v>68</v>
      </c>
      <c r="B70" s="39"/>
      <c r="C70" s="40">
        <v>48010.385000000002</v>
      </c>
      <c r="D70" s="40"/>
      <c r="E70" s="38">
        <f t="shared" si="3"/>
        <v>8440.0162204787503</v>
      </c>
      <c r="F70" s="1">
        <f t="shared" si="4"/>
        <v>8440</v>
      </c>
      <c r="G70" s="1">
        <f t="shared" ref="G70:G101" si="17">+C70-(C$7+F70*C$8)</f>
        <v>5.7420000084675848E-3</v>
      </c>
      <c r="I70" s="1">
        <f t="shared" si="16"/>
        <v>5.7420000084675848E-3</v>
      </c>
      <c r="O70" s="1">
        <f t="shared" ca="1" si="15"/>
        <v>1.6150462473050065E-3</v>
      </c>
      <c r="P70" s="1">
        <f t="shared" si="7"/>
        <v>5.4944561673369559E-3</v>
      </c>
      <c r="Q70" s="114">
        <f t="shared" si="8"/>
        <v>32991.885000000002</v>
      </c>
      <c r="R70" s="1">
        <f t="shared" ref="R70:R101" si="18">+(P70-G70)^2</f>
        <v>6.1277953281706062E-8</v>
      </c>
      <c r="S70" s="1">
        <v>0.1</v>
      </c>
      <c r="T70" s="1">
        <f t="shared" si="10"/>
        <v>6.1277953281706065E-9</v>
      </c>
      <c r="AA70" s="1" t="s">
        <v>60</v>
      </c>
      <c r="AB70" s="1">
        <v>7</v>
      </c>
      <c r="AD70" s="1" t="s">
        <v>65</v>
      </c>
      <c r="AF70" s="1" t="s">
        <v>52</v>
      </c>
    </row>
    <row r="71" spans="1:32" x14ac:dyDescent="0.2">
      <c r="A71" s="38" t="s">
        <v>68</v>
      </c>
      <c r="B71" s="39" t="s">
        <v>48</v>
      </c>
      <c r="C71" s="40">
        <v>48014.463000000003</v>
      </c>
      <c r="D71" s="40"/>
      <c r="E71" s="38">
        <f t="shared" si="3"/>
        <v>8451.5360937431997</v>
      </c>
      <c r="F71" s="1">
        <f t="shared" si="4"/>
        <v>8451.5</v>
      </c>
      <c r="G71" s="1">
        <f t="shared" si="17"/>
        <v>1.2777075004123617E-2</v>
      </c>
      <c r="I71" s="1">
        <f t="shared" si="16"/>
        <v>1.2777075004123617E-2</v>
      </c>
      <c r="O71" s="1">
        <f t="shared" ca="1" si="15"/>
        <v>1.6266402230242696E-3</v>
      </c>
      <c r="P71" s="1">
        <f t="shared" si="7"/>
        <v>5.5017935303629546E-3</v>
      </c>
      <c r="Q71" s="114">
        <f t="shared" si="8"/>
        <v>32995.963000000003</v>
      </c>
      <c r="R71" s="1">
        <f t="shared" si="18"/>
        <v>5.2929720522445115E-5</v>
      </c>
      <c r="S71" s="1">
        <v>0.1</v>
      </c>
      <c r="T71" s="1">
        <f t="shared" si="10"/>
        <v>5.292972052244512E-6</v>
      </c>
      <c r="AA71" s="1" t="s">
        <v>60</v>
      </c>
      <c r="AB71" s="1">
        <v>10</v>
      </c>
      <c r="AD71" s="1" t="s">
        <v>65</v>
      </c>
      <c r="AF71" s="1" t="s">
        <v>52</v>
      </c>
    </row>
    <row r="72" spans="1:32" x14ac:dyDescent="0.2">
      <c r="A72" s="38" t="s">
        <v>68</v>
      </c>
      <c r="B72" s="39"/>
      <c r="C72" s="40">
        <v>48039.415000000001</v>
      </c>
      <c r="D72" s="40"/>
      <c r="E72" s="38">
        <f t="shared" si="3"/>
        <v>8522.0225767482007</v>
      </c>
      <c r="F72" s="1">
        <f t="shared" si="4"/>
        <v>8522</v>
      </c>
      <c r="G72" s="1">
        <f t="shared" si="17"/>
        <v>7.9921000069589354E-3</v>
      </c>
      <c r="I72" s="1">
        <f t="shared" si="16"/>
        <v>7.9921000069589354E-3</v>
      </c>
      <c r="O72" s="1">
        <f t="shared" ca="1" si="15"/>
        <v>1.6977163350423603E-3</v>
      </c>
      <c r="P72" s="1">
        <f t="shared" si="7"/>
        <v>5.5468273780548182E-3</v>
      </c>
      <c r="Q72" s="114">
        <f t="shared" si="8"/>
        <v>33020.915000000001</v>
      </c>
      <c r="R72" s="1">
        <f t="shared" si="18"/>
        <v>5.9793582296676524E-6</v>
      </c>
      <c r="S72" s="1">
        <v>0.1</v>
      </c>
      <c r="T72" s="1">
        <f t="shared" si="10"/>
        <v>5.9793582296676524E-7</v>
      </c>
      <c r="AA72" s="1" t="s">
        <v>60</v>
      </c>
      <c r="AB72" s="1">
        <v>10</v>
      </c>
      <c r="AD72" s="1" t="s">
        <v>63</v>
      </c>
      <c r="AF72" s="1" t="s">
        <v>52</v>
      </c>
    </row>
    <row r="73" spans="1:32" x14ac:dyDescent="0.2">
      <c r="A73" s="38" t="s">
        <v>68</v>
      </c>
      <c r="B73" s="39"/>
      <c r="C73" s="40">
        <v>48039.425000000003</v>
      </c>
      <c r="D73" s="40"/>
      <c r="E73" s="38">
        <f t="shared" si="3"/>
        <v>8522.0508255791647</v>
      </c>
      <c r="F73" s="1">
        <f t="shared" si="4"/>
        <v>8522</v>
      </c>
      <c r="G73" s="1">
        <f t="shared" si="17"/>
        <v>1.7992100008996204E-2</v>
      </c>
      <c r="I73" s="1">
        <f t="shared" si="16"/>
        <v>1.7992100008996204E-2</v>
      </c>
      <c r="O73" s="1">
        <f t="shared" ca="1" si="15"/>
        <v>1.6977163350423603E-3</v>
      </c>
      <c r="P73" s="1">
        <f t="shared" si="7"/>
        <v>5.5468273780548182E-3</v>
      </c>
      <c r="Q73" s="114">
        <f t="shared" si="8"/>
        <v>33020.925000000003</v>
      </c>
      <c r="R73" s="1">
        <f t="shared" si="18"/>
        <v>1.5488481085845874E-4</v>
      </c>
      <c r="S73" s="1">
        <v>0.1</v>
      </c>
      <c r="T73" s="1">
        <f t="shared" si="10"/>
        <v>1.5488481085845875E-5</v>
      </c>
      <c r="AA73" s="1" t="s">
        <v>60</v>
      </c>
      <c r="AB73" s="1">
        <v>6</v>
      </c>
      <c r="AD73" s="1" t="s">
        <v>65</v>
      </c>
      <c r="AF73" s="1" t="s">
        <v>52</v>
      </c>
    </row>
    <row r="74" spans="1:32" x14ac:dyDescent="0.2">
      <c r="A74" s="38" t="s">
        <v>69</v>
      </c>
      <c r="B74" s="39" t="s">
        <v>48</v>
      </c>
      <c r="C74" s="40">
        <v>48356.413</v>
      </c>
      <c r="D74" s="40"/>
      <c r="E74" s="38">
        <f t="shared" si="3"/>
        <v>9417.5048683329169</v>
      </c>
      <c r="F74" s="1">
        <f t="shared" si="4"/>
        <v>9417.5</v>
      </c>
      <c r="G74" s="1">
        <f t="shared" si="17"/>
        <v>1.7233750040759332E-3</v>
      </c>
      <c r="I74" s="1">
        <f t="shared" si="16"/>
        <v>1.7233750040759332E-3</v>
      </c>
      <c r="O74" s="1">
        <f t="shared" ca="1" si="15"/>
        <v>2.6005341834423688E-3</v>
      </c>
      <c r="P74" s="1">
        <f t="shared" si="7"/>
        <v>6.1267272999647E-3</v>
      </c>
      <c r="Q74" s="114">
        <f t="shared" si="8"/>
        <v>33337.913</v>
      </c>
      <c r="R74" s="1">
        <f t="shared" si="18"/>
        <v>1.9389511441708872E-5</v>
      </c>
      <c r="S74" s="1">
        <v>0.1</v>
      </c>
      <c r="T74" s="1">
        <f t="shared" si="10"/>
        <v>1.9389511441708874E-6</v>
      </c>
      <c r="AA74" s="1" t="s">
        <v>60</v>
      </c>
      <c r="AB74" s="1">
        <v>9</v>
      </c>
      <c r="AD74" s="1" t="s">
        <v>65</v>
      </c>
      <c r="AF74" s="1" t="s">
        <v>52</v>
      </c>
    </row>
    <row r="75" spans="1:32" x14ac:dyDescent="0.2">
      <c r="A75" s="38" t="s">
        <v>69</v>
      </c>
      <c r="B75" s="39"/>
      <c r="C75" s="40">
        <v>48358.360999999997</v>
      </c>
      <c r="D75" s="40"/>
      <c r="E75" s="38">
        <f t="shared" si="3"/>
        <v>9423.0077406034161</v>
      </c>
      <c r="F75" s="1">
        <f t="shared" si="4"/>
        <v>9423</v>
      </c>
      <c r="G75" s="1">
        <f t="shared" si="17"/>
        <v>2.7401499974075705E-3</v>
      </c>
      <c r="I75" s="1">
        <f t="shared" si="16"/>
        <v>2.7401499974075705E-3</v>
      </c>
      <c r="O75" s="1">
        <f t="shared" ca="1" si="15"/>
        <v>2.6060791283515818E-3</v>
      </c>
      <c r="P75" s="1">
        <f t="shared" si="7"/>
        <v>6.1303340490067573E-3</v>
      </c>
      <c r="Q75" s="114">
        <f t="shared" si="8"/>
        <v>33339.860999999997</v>
      </c>
      <c r="R75" s="1">
        <f t="shared" si="18"/>
        <v>1.1493347903717477E-5</v>
      </c>
      <c r="S75" s="1">
        <v>0.1</v>
      </c>
      <c r="T75" s="1">
        <f t="shared" si="10"/>
        <v>1.1493347903717479E-6</v>
      </c>
      <c r="AA75" s="1" t="s">
        <v>60</v>
      </c>
      <c r="AB75" s="1">
        <v>7</v>
      </c>
      <c r="AD75" s="1" t="s">
        <v>65</v>
      </c>
      <c r="AF75" s="1" t="s">
        <v>52</v>
      </c>
    </row>
    <row r="76" spans="1:32" x14ac:dyDescent="0.2">
      <c r="A76" s="38" t="s">
        <v>70</v>
      </c>
      <c r="B76" s="39"/>
      <c r="C76" s="40">
        <v>48405.442999999999</v>
      </c>
      <c r="D76" s="40">
        <v>3.0000000000000001E-3</v>
      </c>
      <c r="E76" s="38">
        <f t="shared" si="3"/>
        <v>9556.0088865172511</v>
      </c>
      <c r="F76" s="1">
        <f t="shared" si="4"/>
        <v>9556</v>
      </c>
      <c r="G76" s="1">
        <f t="shared" si="17"/>
        <v>3.1458000012207776E-3</v>
      </c>
      <c r="I76" s="1">
        <f t="shared" si="16"/>
        <v>3.1458000012207776E-3</v>
      </c>
      <c r="O76" s="1">
        <f t="shared" ca="1" si="15"/>
        <v>2.740165977974364E-3</v>
      </c>
      <c r="P76" s="1">
        <f t="shared" si="7"/>
        <v>6.2177194731847501E-3</v>
      </c>
      <c r="Q76" s="114">
        <f t="shared" si="8"/>
        <v>33386.942999999999</v>
      </c>
      <c r="R76" s="1">
        <f t="shared" si="18"/>
        <v>9.4366892422314115E-6</v>
      </c>
      <c r="S76" s="1">
        <v>1</v>
      </c>
      <c r="T76" s="1">
        <f t="shared" si="10"/>
        <v>9.4366892422314115E-6</v>
      </c>
      <c r="AA76" s="1" t="s">
        <v>60</v>
      </c>
      <c r="AB76" s="1">
        <v>7</v>
      </c>
      <c r="AD76" s="1" t="s">
        <v>65</v>
      </c>
      <c r="AF76" s="1" t="s">
        <v>52</v>
      </c>
    </row>
    <row r="77" spans="1:32" x14ac:dyDescent="0.2">
      <c r="A77" s="38" t="s">
        <v>71</v>
      </c>
      <c r="B77" s="39" t="s">
        <v>48</v>
      </c>
      <c r="C77" s="40">
        <v>48739.45</v>
      </c>
      <c r="D77" s="40">
        <v>4.0000000000000001E-3</v>
      </c>
      <c r="E77" s="38">
        <f t="shared" si="3"/>
        <v>10499.539614677473</v>
      </c>
      <c r="F77" s="1">
        <f t="shared" si="4"/>
        <v>10499.5</v>
      </c>
      <c r="G77" s="1">
        <f t="shared" si="17"/>
        <v>1.4023474999703467E-2</v>
      </c>
      <c r="I77" s="1">
        <f t="shared" si="16"/>
        <v>1.4023474999703467E-2</v>
      </c>
      <c r="O77" s="1">
        <f t="shared" ca="1" si="15"/>
        <v>3.6913760728547757E-3</v>
      </c>
      <c r="P77" s="1">
        <f t="shared" si="7"/>
        <v>6.8468756760205847E-3</v>
      </c>
      <c r="Q77" s="114">
        <f t="shared" si="8"/>
        <v>33720.949999999997</v>
      </c>
      <c r="R77" s="1">
        <f t="shared" si="18"/>
        <v>5.1503577852685601E-5</v>
      </c>
      <c r="S77" s="1">
        <v>1</v>
      </c>
      <c r="T77" s="1">
        <f t="shared" si="10"/>
        <v>5.1503577852685601E-5</v>
      </c>
      <c r="AA77" s="1" t="s">
        <v>60</v>
      </c>
      <c r="AB77" s="1">
        <v>16</v>
      </c>
      <c r="AD77" s="1" t="s">
        <v>63</v>
      </c>
      <c r="AF77" s="1" t="s">
        <v>52</v>
      </c>
    </row>
    <row r="78" spans="1:32" x14ac:dyDescent="0.2">
      <c r="A78" s="38" t="s">
        <v>71</v>
      </c>
      <c r="B78" s="39"/>
      <c r="C78" s="40">
        <v>48753.434999999998</v>
      </c>
      <c r="D78" s="40">
        <v>6.0000000000000001E-3</v>
      </c>
      <c r="E78" s="38">
        <f t="shared" si="3"/>
        <v>10539.045604771456</v>
      </c>
      <c r="F78" s="1">
        <f t="shared" si="4"/>
        <v>10539</v>
      </c>
      <c r="G78" s="1">
        <f t="shared" si="17"/>
        <v>1.614395000069635E-2</v>
      </c>
      <c r="I78" s="1">
        <f t="shared" si="16"/>
        <v>1.614395000069635E-2</v>
      </c>
      <c r="O78" s="1">
        <f t="shared" ca="1" si="15"/>
        <v>3.7311988590209393E-3</v>
      </c>
      <c r="P78" s="1">
        <f t="shared" si="7"/>
        <v>6.8735689895144548E-3</v>
      </c>
      <c r="Q78" s="114">
        <f t="shared" si="8"/>
        <v>33734.934999999998</v>
      </c>
      <c r="R78" s="1">
        <f t="shared" si="18"/>
        <v>8.5939964092481851E-5</v>
      </c>
      <c r="S78" s="1">
        <v>1</v>
      </c>
      <c r="T78" s="1">
        <f t="shared" si="10"/>
        <v>8.5939964092481851E-5</v>
      </c>
      <c r="AA78" s="1" t="s">
        <v>60</v>
      </c>
      <c r="AB78" s="1">
        <v>9</v>
      </c>
      <c r="AD78" s="1" t="s">
        <v>65</v>
      </c>
      <c r="AF78" s="1" t="s">
        <v>52</v>
      </c>
    </row>
    <row r="79" spans="1:32" x14ac:dyDescent="0.2">
      <c r="A79" s="38" t="s">
        <v>71</v>
      </c>
      <c r="B79" s="39" t="s">
        <v>48</v>
      </c>
      <c r="C79" s="40">
        <v>48762.451999999997</v>
      </c>
      <c r="D79" s="40">
        <v>4.0000000000000001E-3</v>
      </c>
      <c r="E79" s="38">
        <f t="shared" si="3"/>
        <v>10564.517575645781</v>
      </c>
      <c r="F79" s="1">
        <f t="shared" si="4"/>
        <v>10564.5</v>
      </c>
      <c r="G79" s="1">
        <f t="shared" si="17"/>
        <v>6.2217250015237369E-3</v>
      </c>
      <c r="I79" s="1">
        <f t="shared" si="16"/>
        <v>6.2217250015237369E-3</v>
      </c>
      <c r="O79" s="1">
        <f t="shared" ca="1" si="15"/>
        <v>3.7569072399636534E-3</v>
      </c>
      <c r="P79" s="1">
        <f t="shared" si="7"/>
        <v>6.8908164693449884E-3</v>
      </c>
      <c r="Q79" s="114">
        <f t="shared" si="8"/>
        <v>33743.951999999997</v>
      </c>
      <c r="R79" s="1">
        <f t="shared" si="18"/>
        <v>4.476833923111968E-7</v>
      </c>
      <c r="S79" s="1">
        <v>1</v>
      </c>
      <c r="T79" s="1">
        <f t="shared" si="10"/>
        <v>4.476833923111968E-7</v>
      </c>
      <c r="AA79" s="1" t="s">
        <v>60</v>
      </c>
      <c r="AB79" s="1">
        <v>35</v>
      </c>
      <c r="AD79" s="1" t="s">
        <v>63</v>
      </c>
      <c r="AF79" s="1" t="s">
        <v>52</v>
      </c>
    </row>
    <row r="80" spans="1:32" x14ac:dyDescent="0.2">
      <c r="A80" s="38" t="s">
        <v>71</v>
      </c>
      <c r="B80" s="39"/>
      <c r="C80" s="40">
        <v>48770.413</v>
      </c>
      <c r="D80" s="40">
        <v>4.0000000000000001E-3</v>
      </c>
      <c r="E80" s="38">
        <f t="shared" si="3"/>
        <v>10587.006469971009</v>
      </c>
      <c r="F80" s="1">
        <f t="shared" si="4"/>
        <v>10587</v>
      </c>
      <c r="G80" s="1">
        <f t="shared" si="17"/>
        <v>2.2903500066604465E-3</v>
      </c>
      <c r="I80" s="1">
        <f t="shared" si="16"/>
        <v>2.2903500066604465E-3</v>
      </c>
      <c r="O80" s="1">
        <f t="shared" ca="1" si="15"/>
        <v>3.7795911055013426E-3</v>
      </c>
      <c r="P80" s="1">
        <f t="shared" si="7"/>
        <v>6.9060446647194393E-3</v>
      </c>
      <c r="Q80" s="114">
        <f t="shared" si="8"/>
        <v>33751.913</v>
      </c>
      <c r="R80" s="1">
        <f t="shared" si="18"/>
        <v>2.1304637176434321E-5</v>
      </c>
      <c r="S80" s="1">
        <v>1</v>
      </c>
      <c r="T80" s="1">
        <f t="shared" si="10"/>
        <v>2.1304637176434321E-5</v>
      </c>
      <c r="AA80" s="1" t="s">
        <v>60</v>
      </c>
      <c r="AB80" s="1">
        <v>12</v>
      </c>
      <c r="AD80" s="1" t="s">
        <v>65</v>
      </c>
      <c r="AF80" s="1" t="s">
        <v>53</v>
      </c>
    </row>
    <row r="81" spans="1:32" x14ac:dyDescent="0.2">
      <c r="A81" s="38" t="s">
        <v>72</v>
      </c>
      <c r="B81" s="39"/>
      <c r="C81" s="40">
        <v>49090.43</v>
      </c>
      <c r="D81" s="40">
        <v>7.0000000000000001E-3</v>
      </c>
      <c r="E81" s="38">
        <f t="shared" si="3"/>
        <v>11491.017083621777</v>
      </c>
      <c r="F81" s="1">
        <f t="shared" si="4"/>
        <v>11491</v>
      </c>
      <c r="G81" s="1">
        <f t="shared" si="17"/>
        <v>6.0475500067695975E-3</v>
      </c>
      <c r="I81" s="1">
        <f t="shared" si="16"/>
        <v>6.0475500067695975E-3</v>
      </c>
      <c r="O81" s="1">
        <f t="shared" ca="1" si="15"/>
        <v>4.6909784142155891E-3</v>
      </c>
      <c r="P81" s="1">
        <f t="shared" si="7"/>
        <v>7.5255036595074281E-3</v>
      </c>
      <c r="Q81" s="114">
        <f t="shared" si="8"/>
        <v>34071.93</v>
      </c>
      <c r="R81" s="1">
        <f t="shared" si="18"/>
        <v>2.1843469996410959E-6</v>
      </c>
      <c r="S81" s="1">
        <v>1</v>
      </c>
      <c r="T81" s="1">
        <f t="shared" si="10"/>
        <v>2.1843469996410959E-6</v>
      </c>
      <c r="AA81" s="1" t="s">
        <v>60</v>
      </c>
      <c r="AB81" s="1">
        <v>11</v>
      </c>
      <c r="AD81" s="1" t="s">
        <v>65</v>
      </c>
      <c r="AF81" s="1" t="s">
        <v>52</v>
      </c>
    </row>
    <row r="82" spans="1:32" x14ac:dyDescent="0.2">
      <c r="A82" s="38" t="s">
        <v>72</v>
      </c>
      <c r="B82" s="39" t="s">
        <v>48</v>
      </c>
      <c r="C82" s="40">
        <v>49098.394999999997</v>
      </c>
      <c r="D82" s="40">
        <v>5.0000000000000001E-3</v>
      </c>
      <c r="E82" s="38">
        <f t="shared" si="3"/>
        <v>11513.517277479368</v>
      </c>
      <c r="F82" s="1">
        <f t="shared" si="4"/>
        <v>11513.5</v>
      </c>
      <c r="G82" s="1">
        <f t="shared" si="17"/>
        <v>6.1161749981692992E-3</v>
      </c>
      <c r="I82" s="1">
        <f t="shared" si="16"/>
        <v>6.1161749981692992E-3</v>
      </c>
      <c r="O82" s="1">
        <f t="shared" ca="1" si="15"/>
        <v>4.7136622797532765E-3</v>
      </c>
      <c r="P82" s="1">
        <f t="shared" si="7"/>
        <v>7.5411113654222017E-3</v>
      </c>
      <c r="Q82" s="114">
        <f t="shared" si="8"/>
        <v>34079.894999999997</v>
      </c>
      <c r="R82" s="1">
        <f t="shared" si="18"/>
        <v>2.0304436507198986E-6</v>
      </c>
      <c r="S82" s="1">
        <v>1</v>
      </c>
      <c r="T82" s="1">
        <f t="shared" si="10"/>
        <v>2.0304436507198986E-6</v>
      </c>
      <c r="AA82" s="1" t="s">
        <v>60</v>
      </c>
      <c r="AB82" s="1">
        <v>10</v>
      </c>
      <c r="AD82" s="1" t="s">
        <v>65</v>
      </c>
      <c r="AF82" s="1" t="s">
        <v>52</v>
      </c>
    </row>
    <row r="83" spans="1:32" x14ac:dyDescent="0.2">
      <c r="A83" s="38" t="s">
        <v>73</v>
      </c>
      <c r="B83" s="39"/>
      <c r="C83" s="40">
        <v>49101.406000000003</v>
      </c>
      <c r="D83" s="40"/>
      <c r="E83" s="38">
        <f t="shared" si="3"/>
        <v>11522.023000480671</v>
      </c>
      <c r="F83" s="1">
        <f t="shared" si="4"/>
        <v>11522</v>
      </c>
      <c r="G83" s="1">
        <f t="shared" si="17"/>
        <v>8.1421000068075955E-3</v>
      </c>
      <c r="I83" s="1">
        <f t="shared" si="16"/>
        <v>8.1421000068075955E-3</v>
      </c>
      <c r="O83" s="1">
        <f t="shared" ref="O83:O114" ca="1" si="19">+C$11+C$12*F83</f>
        <v>4.7222317400675146E-3</v>
      </c>
      <c r="P83" s="1">
        <f t="shared" si="7"/>
        <v>7.5470100084164575E-3</v>
      </c>
      <c r="Q83" s="114">
        <f t="shared" si="8"/>
        <v>34082.906000000003</v>
      </c>
      <c r="R83" s="1">
        <f t="shared" si="18"/>
        <v>3.5413210618516466E-7</v>
      </c>
      <c r="S83" s="1">
        <v>0.1</v>
      </c>
      <c r="T83" s="1">
        <f t="shared" si="10"/>
        <v>3.541321061851647E-8</v>
      </c>
      <c r="AA83" s="1" t="s">
        <v>60</v>
      </c>
      <c r="AF83" s="1" t="s">
        <v>52</v>
      </c>
    </row>
    <row r="84" spans="1:32" x14ac:dyDescent="0.2">
      <c r="A84" s="38" t="s">
        <v>72</v>
      </c>
      <c r="B84" s="39"/>
      <c r="C84" s="40">
        <v>49107.421999999999</v>
      </c>
      <c r="D84" s="40">
        <v>6.0000000000000001E-3</v>
      </c>
      <c r="E84" s="38">
        <f t="shared" si="3"/>
        <v>11539.017497184657</v>
      </c>
      <c r="F84" s="1">
        <f t="shared" si="4"/>
        <v>11539</v>
      </c>
      <c r="G84" s="1">
        <f t="shared" si="17"/>
        <v>6.1939500010339543E-3</v>
      </c>
      <c r="I84" s="1">
        <f t="shared" si="16"/>
        <v>6.1939500010339543E-3</v>
      </c>
      <c r="O84" s="1">
        <f t="shared" ca="1" si="19"/>
        <v>4.7393706606959907E-3</v>
      </c>
      <c r="P84" s="1">
        <f t="shared" si="7"/>
        <v>7.5588112403861228E-3</v>
      </c>
      <c r="Q84" s="114">
        <f t="shared" si="8"/>
        <v>34088.921999999999</v>
      </c>
      <c r="R84" s="1">
        <f t="shared" si="18"/>
        <v>1.8628462026859373E-6</v>
      </c>
      <c r="S84" s="1">
        <v>1</v>
      </c>
      <c r="T84" s="1">
        <f t="shared" si="10"/>
        <v>1.8628462026859373E-6</v>
      </c>
      <c r="AA84" s="1" t="s">
        <v>60</v>
      </c>
      <c r="AB84" s="1">
        <v>8</v>
      </c>
      <c r="AD84" s="1" t="s">
        <v>65</v>
      </c>
      <c r="AF84" s="1" t="s">
        <v>52</v>
      </c>
    </row>
    <row r="85" spans="1:32" x14ac:dyDescent="0.2">
      <c r="A85" s="38" t="s">
        <v>72</v>
      </c>
      <c r="B85" s="39" t="s">
        <v>48</v>
      </c>
      <c r="C85" s="40">
        <v>49116.449000000001</v>
      </c>
      <c r="D85" s="40">
        <v>5.0000000000000001E-3</v>
      </c>
      <c r="E85" s="38">
        <f t="shared" ref="E85:E148" si="20">+(C85-C$7)/C$8</f>
        <v>11564.517716889944</v>
      </c>
      <c r="F85" s="1">
        <f t="shared" ref="F85:F148" si="21">ROUND(2*E85,0)/2</f>
        <v>11564.5</v>
      </c>
      <c r="G85" s="1">
        <f t="shared" si="17"/>
        <v>6.2717250038986094E-3</v>
      </c>
      <c r="I85" s="1">
        <f t="shared" si="16"/>
        <v>6.2717250038986094E-3</v>
      </c>
      <c r="O85" s="1">
        <f t="shared" ca="1" si="19"/>
        <v>4.7650790416387048E-3</v>
      </c>
      <c r="P85" s="1">
        <f t="shared" ref="P85:P148" si="22">+D$11+D$12*F85+D$13*F85^2</f>
        <v>7.5765229532935036E-3</v>
      </c>
      <c r="Q85" s="114">
        <f t="shared" ref="Q85:Q148" si="23">+C85-15018.5</f>
        <v>34097.949000000001</v>
      </c>
      <c r="R85" s="1">
        <f t="shared" si="18"/>
        <v>1.7024976887451208E-6</v>
      </c>
      <c r="S85" s="1">
        <v>1</v>
      </c>
      <c r="T85" s="1">
        <f t="shared" ref="T85:T148" si="24">S85*R85</f>
        <v>1.7024976887451208E-6</v>
      </c>
      <c r="AA85" s="1" t="s">
        <v>60</v>
      </c>
      <c r="AB85" s="1">
        <v>8</v>
      </c>
      <c r="AD85" s="1" t="s">
        <v>65</v>
      </c>
      <c r="AF85" s="1" t="s">
        <v>52</v>
      </c>
    </row>
    <row r="86" spans="1:32" x14ac:dyDescent="0.2">
      <c r="A86" s="36" t="s">
        <v>74</v>
      </c>
      <c r="B86" s="128" t="s">
        <v>50</v>
      </c>
      <c r="C86" s="37">
        <v>49861.440900000001</v>
      </c>
      <c r="D86" s="37" t="s">
        <v>35</v>
      </c>
      <c r="E86" s="38">
        <f t="shared" si="20"/>
        <v>13669.032741666291</v>
      </c>
      <c r="F86" s="1">
        <f t="shared" si="21"/>
        <v>13669</v>
      </c>
      <c r="G86" s="1">
        <f t="shared" si="17"/>
        <v>1.1590450005314779E-2</v>
      </c>
      <c r="I86" s="1">
        <f t="shared" si="16"/>
        <v>1.1590450005314779E-2</v>
      </c>
      <c r="O86" s="1">
        <f t="shared" ca="1" si="19"/>
        <v>6.8867765982638506E-3</v>
      </c>
      <c r="P86" s="1">
        <f t="shared" si="22"/>
        <v>9.0790634210179272E-3</v>
      </c>
      <c r="Q86" s="114">
        <f t="shared" si="23"/>
        <v>34842.940900000001</v>
      </c>
      <c r="R86" s="1">
        <f t="shared" si="18"/>
        <v>6.3070625757862063E-6</v>
      </c>
      <c r="S86" s="1">
        <v>0.1</v>
      </c>
      <c r="T86" s="1">
        <f t="shared" si="24"/>
        <v>6.3070625757862069E-7</v>
      </c>
      <c r="AF86" s="1" t="s">
        <v>52</v>
      </c>
    </row>
    <row r="87" spans="1:32" x14ac:dyDescent="0.2">
      <c r="A87" s="38" t="s">
        <v>75</v>
      </c>
      <c r="B87" s="39"/>
      <c r="C87" s="40">
        <v>49878.432000000001</v>
      </c>
      <c r="D87" s="40">
        <v>6.0000000000000001E-3</v>
      </c>
      <c r="E87" s="38">
        <f t="shared" si="20"/>
        <v>13717.030612834387</v>
      </c>
      <c r="F87" s="1">
        <f t="shared" si="21"/>
        <v>13717</v>
      </c>
      <c r="G87" s="1">
        <f t="shared" si="17"/>
        <v>1.0836850007763132E-2</v>
      </c>
      <c r="I87" s="1">
        <f t="shared" si="16"/>
        <v>1.0836850007763132E-2</v>
      </c>
      <c r="O87" s="1">
        <f t="shared" ca="1" si="19"/>
        <v>6.9351688447442522E-3</v>
      </c>
      <c r="P87" s="1">
        <f t="shared" si="22"/>
        <v>9.1142742482803827E-3</v>
      </c>
      <c r="Q87" s="114">
        <f t="shared" si="23"/>
        <v>34859.932000000001</v>
      </c>
      <c r="R87" s="1">
        <f t="shared" si="18"/>
        <v>2.9672672471575721E-6</v>
      </c>
      <c r="S87" s="1">
        <v>1</v>
      </c>
      <c r="T87" s="1">
        <f t="shared" si="24"/>
        <v>2.9672672471575721E-6</v>
      </c>
      <c r="AA87" s="1" t="s">
        <v>60</v>
      </c>
      <c r="AB87" s="1">
        <v>9</v>
      </c>
      <c r="AD87" s="1" t="s">
        <v>65</v>
      </c>
      <c r="AF87" s="1" t="s">
        <v>52</v>
      </c>
    </row>
    <row r="88" spans="1:32" x14ac:dyDescent="0.2">
      <c r="A88" s="38" t="s">
        <v>76</v>
      </c>
      <c r="B88" s="39"/>
      <c r="C88" s="40">
        <v>50180.396999999997</v>
      </c>
      <c r="D88" s="40">
        <v>5.0000000000000001E-3</v>
      </c>
      <c r="E88" s="38">
        <f t="shared" si="20"/>
        <v>14570.046436840772</v>
      </c>
      <c r="F88" s="1">
        <f t="shared" si="21"/>
        <v>14570</v>
      </c>
      <c r="G88" s="1">
        <f t="shared" si="17"/>
        <v>1.6438500002550427E-2</v>
      </c>
      <c r="I88" s="1">
        <f t="shared" si="16"/>
        <v>1.6438500002550427E-2</v>
      </c>
      <c r="O88" s="1">
        <f t="shared" ca="1" si="19"/>
        <v>7.7951393915730721E-3</v>
      </c>
      <c r="P88" s="1">
        <f t="shared" si="22"/>
        <v>9.7469958288140153E-3</v>
      </c>
      <c r="Q88" s="114">
        <f t="shared" si="23"/>
        <v>35161.896999999997</v>
      </c>
      <c r="R88" s="1">
        <f t="shared" si="18"/>
        <v>4.4776228107131816E-5</v>
      </c>
      <c r="S88" s="1">
        <v>1</v>
      </c>
      <c r="T88" s="1">
        <f t="shared" si="24"/>
        <v>4.4776228107131816E-5</v>
      </c>
      <c r="AA88" s="1" t="s">
        <v>60</v>
      </c>
      <c r="AB88" s="1">
        <v>6</v>
      </c>
      <c r="AD88" s="1" t="s">
        <v>65</v>
      </c>
      <c r="AF88" s="1" t="s">
        <v>52</v>
      </c>
    </row>
    <row r="89" spans="1:32" x14ac:dyDescent="0.2">
      <c r="A89" s="38" t="s">
        <v>76</v>
      </c>
      <c r="B89" s="39" t="s">
        <v>48</v>
      </c>
      <c r="C89" s="40">
        <v>50188.360999999997</v>
      </c>
      <c r="D89" s="40">
        <v>6.0000000000000001E-3</v>
      </c>
      <c r="E89" s="38">
        <f t="shared" si="20"/>
        <v>14592.543805815278</v>
      </c>
      <c r="F89" s="1">
        <f t="shared" si="21"/>
        <v>14592.5</v>
      </c>
      <c r="G89" s="1">
        <f t="shared" si="17"/>
        <v>1.5507124997384381E-2</v>
      </c>
      <c r="I89" s="1">
        <f t="shared" si="16"/>
        <v>1.5507124997384381E-2</v>
      </c>
      <c r="O89" s="1">
        <f t="shared" ca="1" si="19"/>
        <v>7.8178232571107613E-3</v>
      </c>
      <c r="P89" s="1">
        <f t="shared" si="22"/>
        <v>9.7638647467672701E-3</v>
      </c>
      <c r="Q89" s="114">
        <f t="shared" si="23"/>
        <v>35169.860999999997</v>
      </c>
      <c r="R89" s="1">
        <f t="shared" si="18"/>
        <v>3.2985038306318516E-5</v>
      </c>
      <c r="S89" s="1">
        <v>1</v>
      </c>
      <c r="T89" s="1">
        <f t="shared" si="24"/>
        <v>3.2985038306318516E-5</v>
      </c>
      <c r="AA89" s="1" t="s">
        <v>60</v>
      </c>
      <c r="AB89" s="1">
        <v>6</v>
      </c>
      <c r="AD89" s="1" t="s">
        <v>65</v>
      </c>
      <c r="AF89" s="1" t="s">
        <v>52</v>
      </c>
    </row>
    <row r="90" spans="1:32" x14ac:dyDescent="0.2">
      <c r="A90" s="38" t="s">
        <v>76</v>
      </c>
      <c r="B90" s="39"/>
      <c r="C90" s="40">
        <v>50192.432000000001</v>
      </c>
      <c r="D90" s="40">
        <v>5.0000000000000001E-3</v>
      </c>
      <c r="E90" s="38">
        <f t="shared" si="20"/>
        <v>14604.043904898062</v>
      </c>
      <c r="F90" s="1">
        <f t="shared" si="21"/>
        <v>14604</v>
      </c>
      <c r="G90" s="1">
        <f t="shared" si="17"/>
        <v>1.5542200002528261E-2</v>
      </c>
      <c r="I90" s="1">
        <f t="shared" si="16"/>
        <v>1.5542200002528261E-2</v>
      </c>
      <c r="O90" s="1">
        <f t="shared" ca="1" si="19"/>
        <v>7.8294172328300243E-3</v>
      </c>
      <c r="P90" s="1">
        <f t="shared" si="22"/>
        <v>9.7724901972858561E-3</v>
      </c>
      <c r="Q90" s="114">
        <f t="shared" si="23"/>
        <v>35173.932000000001</v>
      </c>
      <c r="R90" s="1">
        <f t="shared" si="18"/>
        <v>3.3289551236710357E-5</v>
      </c>
      <c r="S90" s="1">
        <v>1</v>
      </c>
      <c r="T90" s="1">
        <f t="shared" si="24"/>
        <v>3.3289551236710357E-5</v>
      </c>
      <c r="AA90" s="1" t="s">
        <v>60</v>
      </c>
      <c r="AB90" s="1">
        <v>7</v>
      </c>
      <c r="AD90" s="1" t="s">
        <v>65</v>
      </c>
      <c r="AF90" s="1" t="s">
        <v>53</v>
      </c>
    </row>
    <row r="91" spans="1:32" x14ac:dyDescent="0.2">
      <c r="A91" s="38" t="s">
        <v>76</v>
      </c>
      <c r="B91" s="39"/>
      <c r="C91" s="40">
        <v>50209.428</v>
      </c>
      <c r="D91" s="40">
        <v>6.0000000000000001E-3</v>
      </c>
      <c r="E91" s="38">
        <f t="shared" si="20"/>
        <v>14652.055617993328</v>
      </c>
      <c r="F91" s="1">
        <f t="shared" si="21"/>
        <v>14652</v>
      </c>
      <c r="G91" s="1">
        <f t="shared" si="17"/>
        <v>1.9688600004883483E-2</v>
      </c>
      <c r="I91" s="1">
        <f t="shared" si="16"/>
        <v>1.9688600004883483E-2</v>
      </c>
      <c r="O91" s="1">
        <f t="shared" ca="1" si="19"/>
        <v>7.8778094793104259E-3</v>
      </c>
      <c r="P91" s="1">
        <f t="shared" si="22"/>
        <v>9.8085180747635638E-3</v>
      </c>
      <c r="Q91" s="114">
        <f t="shared" si="23"/>
        <v>35190.928</v>
      </c>
      <c r="R91" s="1">
        <f t="shared" si="18"/>
        <v>9.7616018945882144E-5</v>
      </c>
      <c r="S91" s="1">
        <v>1</v>
      </c>
      <c r="T91" s="1">
        <f t="shared" si="24"/>
        <v>9.7616018945882144E-5</v>
      </c>
      <c r="AA91" s="1" t="s">
        <v>60</v>
      </c>
      <c r="AB91" s="1">
        <v>8</v>
      </c>
      <c r="AD91" s="1" t="s">
        <v>65</v>
      </c>
    </row>
    <row r="92" spans="1:32" x14ac:dyDescent="0.2">
      <c r="A92" s="36" t="s">
        <v>77</v>
      </c>
      <c r="B92" s="128" t="s">
        <v>50</v>
      </c>
      <c r="C92" s="37">
        <v>50214.014000000003</v>
      </c>
      <c r="D92" s="37" t="s">
        <v>37</v>
      </c>
      <c r="E92" s="38">
        <f t="shared" si="20"/>
        <v>14665.010531870419</v>
      </c>
      <c r="F92" s="1">
        <f t="shared" si="21"/>
        <v>14665</v>
      </c>
      <c r="G92" s="1">
        <f t="shared" si="17"/>
        <v>3.728250005224254E-3</v>
      </c>
      <c r="K92" s="1">
        <f>G92</f>
        <v>3.728250005224254E-3</v>
      </c>
      <c r="O92" s="1">
        <f t="shared" ca="1" si="19"/>
        <v>7.8909157127322015E-3</v>
      </c>
      <c r="P92" s="1">
        <f t="shared" si="22"/>
        <v>9.8182828432829931E-3</v>
      </c>
      <c r="Q92" s="114">
        <f t="shared" si="23"/>
        <v>35195.514000000003</v>
      </c>
      <c r="R92" s="1">
        <f t="shared" si="18"/>
        <v>3.7088499968633783E-5</v>
      </c>
      <c r="S92" s="1">
        <v>1</v>
      </c>
      <c r="T92" s="1">
        <f t="shared" si="24"/>
        <v>3.7088499968633783E-5</v>
      </c>
      <c r="AF92" s="1" t="s">
        <v>52</v>
      </c>
    </row>
    <row r="93" spans="1:32" x14ac:dyDescent="0.2">
      <c r="A93" s="38" t="s">
        <v>76</v>
      </c>
      <c r="B93" s="39"/>
      <c r="C93" s="40">
        <v>50249.421999999999</v>
      </c>
      <c r="D93" s="40">
        <v>5.0000000000000001E-3</v>
      </c>
      <c r="E93" s="38">
        <f t="shared" si="20"/>
        <v>14765.033992524519</v>
      </c>
      <c r="F93" s="1">
        <f t="shared" si="21"/>
        <v>14765</v>
      </c>
      <c r="G93" s="1">
        <f t="shared" si="17"/>
        <v>1.203325000096811E-2</v>
      </c>
      <c r="I93" s="1">
        <f>G93</f>
        <v>1.203325000096811E-2</v>
      </c>
      <c r="O93" s="1">
        <f t="shared" ca="1" si="19"/>
        <v>7.991732892899707E-3</v>
      </c>
      <c r="P93" s="1">
        <f t="shared" si="22"/>
        <v>9.8934993067642373E-3</v>
      </c>
      <c r="Q93" s="114">
        <f t="shared" si="23"/>
        <v>35230.921999999999</v>
      </c>
      <c r="R93" s="1">
        <f t="shared" si="18"/>
        <v>4.5785330333459547E-6</v>
      </c>
      <c r="S93" s="1">
        <v>1</v>
      </c>
      <c r="T93" s="1">
        <f t="shared" si="24"/>
        <v>4.5785330333459547E-6</v>
      </c>
      <c r="AA93" s="1" t="s">
        <v>60</v>
      </c>
      <c r="AB93" s="1">
        <v>8</v>
      </c>
      <c r="AD93" s="1" t="s">
        <v>65</v>
      </c>
      <c r="AF93" s="1" t="s">
        <v>52</v>
      </c>
    </row>
    <row r="94" spans="1:32" x14ac:dyDescent="0.2">
      <c r="A94" s="38" t="s">
        <v>78</v>
      </c>
      <c r="B94" s="39"/>
      <c r="C94" s="40">
        <v>50546.425000000003</v>
      </c>
      <c r="D94" s="40">
        <v>4.0000000000000001E-3</v>
      </c>
      <c r="E94" s="38">
        <f t="shared" si="20"/>
        <v>15604.032746609841</v>
      </c>
      <c r="F94" s="1">
        <f t="shared" si="21"/>
        <v>15604</v>
      </c>
      <c r="G94" s="1">
        <f t="shared" si="17"/>
        <v>1.1592200004088227E-2</v>
      </c>
      <c r="I94" s="1">
        <f>G94</f>
        <v>1.1592200004088227E-2</v>
      </c>
      <c r="O94" s="1">
        <f t="shared" ca="1" si="19"/>
        <v>8.8375890345050757E-3</v>
      </c>
      <c r="P94" s="1">
        <f t="shared" si="22"/>
        <v>1.0531736662172579E-2</v>
      </c>
      <c r="Q94" s="114">
        <f t="shared" si="23"/>
        <v>35527.925000000003</v>
      </c>
      <c r="R94" s="1">
        <f t="shared" si="18"/>
        <v>1.1245824995469043E-6</v>
      </c>
      <c r="S94" s="1">
        <v>1</v>
      </c>
      <c r="T94" s="1">
        <f t="shared" si="24"/>
        <v>1.1245824995469043E-6</v>
      </c>
      <c r="AA94" s="1" t="s">
        <v>60</v>
      </c>
      <c r="AB94" s="1">
        <v>9</v>
      </c>
      <c r="AD94" s="1" t="s">
        <v>65</v>
      </c>
      <c r="AF94" s="1" t="s">
        <v>52</v>
      </c>
    </row>
    <row r="95" spans="1:32" x14ac:dyDescent="0.2">
      <c r="A95" s="36" t="s">
        <v>51</v>
      </c>
      <c r="B95" s="128" t="s">
        <v>50</v>
      </c>
      <c r="C95" s="37">
        <v>50567.659</v>
      </c>
      <c r="D95" s="37" t="s">
        <v>37</v>
      </c>
      <c r="E95" s="38">
        <f t="shared" si="20"/>
        <v>15664.016314264863</v>
      </c>
      <c r="F95" s="1">
        <f t="shared" si="21"/>
        <v>15664</v>
      </c>
      <c r="G95" s="1">
        <f t="shared" si="17"/>
        <v>5.7751999993342906E-3</v>
      </c>
      <c r="K95" s="1">
        <f>G95</f>
        <v>5.7751999993342906E-3</v>
      </c>
      <c r="O95" s="1">
        <f t="shared" ca="1" si="19"/>
        <v>8.898079342605579E-3</v>
      </c>
      <c r="P95" s="1">
        <f t="shared" si="22"/>
        <v>1.057787037602044E-2</v>
      </c>
      <c r="Q95" s="114">
        <f t="shared" si="23"/>
        <v>35549.159</v>
      </c>
      <c r="R95" s="1">
        <f t="shared" si="18"/>
        <v>2.3065642747098682E-5</v>
      </c>
      <c r="S95" s="1">
        <v>1</v>
      </c>
      <c r="T95" s="1">
        <f t="shared" si="24"/>
        <v>2.3065642747098682E-5</v>
      </c>
    </row>
    <row r="96" spans="1:32" x14ac:dyDescent="0.2">
      <c r="A96" s="38" t="s">
        <v>79</v>
      </c>
      <c r="B96" s="39"/>
      <c r="C96" s="40">
        <v>50569.432699999998</v>
      </c>
      <c r="D96" s="40">
        <v>2.0000000000000001E-4</v>
      </c>
      <c r="E96" s="38">
        <f t="shared" si="20"/>
        <v>15669.02680941178</v>
      </c>
      <c r="F96" s="1">
        <f t="shared" si="21"/>
        <v>15669</v>
      </c>
      <c r="G96" s="1">
        <f t="shared" si="17"/>
        <v>9.4904500001575798E-3</v>
      </c>
      <c r="K96" s="1">
        <f>G96</f>
        <v>9.4904500001575798E-3</v>
      </c>
      <c r="O96" s="1">
        <f t="shared" ca="1" si="19"/>
        <v>8.9031202016139517E-3</v>
      </c>
      <c r="P96" s="1">
        <f t="shared" si="22"/>
        <v>1.0581717810522468E-2</v>
      </c>
      <c r="Q96" s="114">
        <f t="shared" si="23"/>
        <v>35550.932699999998</v>
      </c>
      <c r="R96" s="1">
        <f t="shared" si="18"/>
        <v>1.1908654339385771E-6</v>
      </c>
      <c r="S96" s="1">
        <v>1</v>
      </c>
      <c r="T96" s="1">
        <f t="shared" si="24"/>
        <v>1.1908654339385771E-6</v>
      </c>
      <c r="AA96" s="1" t="s">
        <v>80</v>
      </c>
      <c r="AD96" s="1" t="s">
        <v>81</v>
      </c>
    </row>
    <row r="97" spans="1:32" x14ac:dyDescent="0.2">
      <c r="A97" s="38" t="s">
        <v>82</v>
      </c>
      <c r="B97" s="39" t="s">
        <v>50</v>
      </c>
      <c r="C97" s="40">
        <v>50569.432699999998</v>
      </c>
      <c r="D97" s="40">
        <v>2.0000000000000001E-4</v>
      </c>
      <c r="E97" s="38">
        <f t="shared" si="20"/>
        <v>15669.02680941178</v>
      </c>
      <c r="F97" s="1">
        <f t="shared" si="21"/>
        <v>15669</v>
      </c>
      <c r="G97" s="1">
        <f t="shared" si="17"/>
        <v>9.4904500001575798E-3</v>
      </c>
      <c r="K97" s="1">
        <f>G97</f>
        <v>9.4904500001575798E-3</v>
      </c>
      <c r="O97" s="1">
        <f t="shared" ca="1" si="19"/>
        <v>8.9031202016139517E-3</v>
      </c>
      <c r="P97" s="1">
        <f t="shared" si="22"/>
        <v>1.0581717810522468E-2</v>
      </c>
      <c r="Q97" s="114">
        <f t="shared" si="23"/>
        <v>35550.932699999998</v>
      </c>
      <c r="R97" s="1">
        <f t="shared" si="18"/>
        <v>1.1908654339385771E-6</v>
      </c>
      <c r="S97" s="1">
        <v>1</v>
      </c>
      <c r="T97" s="1">
        <f t="shared" si="24"/>
        <v>1.1908654339385771E-6</v>
      </c>
    </row>
    <row r="98" spans="1:32" x14ac:dyDescent="0.2">
      <c r="A98" s="38" t="s">
        <v>78</v>
      </c>
      <c r="B98" s="39"/>
      <c r="C98" s="40">
        <v>50597.406999999999</v>
      </c>
      <c r="D98" s="40">
        <v>5.0000000000000001E-3</v>
      </c>
      <c r="E98" s="38">
        <f t="shared" si="20"/>
        <v>15748.050936597061</v>
      </c>
      <c r="F98" s="1">
        <f t="shared" si="21"/>
        <v>15748</v>
      </c>
      <c r="G98" s="1">
        <f t="shared" si="17"/>
        <v>1.8031400002655573E-2</v>
      </c>
      <c r="I98" s="1">
        <f>G98</f>
        <v>1.8031400002655573E-2</v>
      </c>
      <c r="O98" s="1">
        <f t="shared" ca="1" si="19"/>
        <v>8.9827657739462823E-3</v>
      </c>
      <c r="P98" s="1">
        <f t="shared" si="22"/>
        <v>1.0642567680570141E-2</v>
      </c>
      <c r="Q98" s="114">
        <f t="shared" si="23"/>
        <v>35578.906999999999</v>
      </c>
      <c r="R98" s="1">
        <f t="shared" si="18"/>
        <v>5.4594843083894404E-5</v>
      </c>
      <c r="S98" s="1">
        <v>1</v>
      </c>
      <c r="T98" s="1">
        <f t="shared" si="24"/>
        <v>5.4594843083894404E-5</v>
      </c>
      <c r="AA98" s="1" t="s">
        <v>60</v>
      </c>
      <c r="AB98" s="1">
        <v>8</v>
      </c>
      <c r="AD98" s="1" t="s">
        <v>65</v>
      </c>
    </row>
    <row r="99" spans="1:32" x14ac:dyDescent="0.2">
      <c r="A99" s="38" t="s">
        <v>78</v>
      </c>
      <c r="B99" s="39" t="s">
        <v>48</v>
      </c>
      <c r="C99" s="40">
        <v>50615.631000000001</v>
      </c>
      <c r="D99" s="40">
        <v>1.1000000000000001E-3</v>
      </c>
      <c r="E99" s="38">
        <f t="shared" si="20"/>
        <v>15799.531606133909</v>
      </c>
      <c r="F99" s="1">
        <f t="shared" si="21"/>
        <v>15799.5</v>
      </c>
      <c r="G99" s="1">
        <f t="shared" si="17"/>
        <v>1.1188475007656962E-2</v>
      </c>
      <c r="K99" s="1">
        <f>G99</f>
        <v>1.1188475007656962E-2</v>
      </c>
      <c r="O99" s="1">
        <f t="shared" ca="1" si="19"/>
        <v>9.0346866217325475E-3</v>
      </c>
      <c r="P99" s="1">
        <f t="shared" si="22"/>
        <v>1.0682296810190856E-2</v>
      </c>
      <c r="Q99" s="114">
        <f t="shared" si="23"/>
        <v>35597.131000000001</v>
      </c>
      <c r="R99" s="1">
        <f t="shared" si="18"/>
        <v>2.5621636759003564E-7</v>
      </c>
      <c r="S99" s="1">
        <v>1</v>
      </c>
      <c r="T99" s="1">
        <f t="shared" si="24"/>
        <v>2.5621636759003564E-7</v>
      </c>
      <c r="AA99" s="1" t="s">
        <v>80</v>
      </c>
      <c r="AB99" s="1">
        <v>11</v>
      </c>
      <c r="AD99" s="1" t="s">
        <v>83</v>
      </c>
      <c r="AF99" s="1" t="s">
        <v>53</v>
      </c>
    </row>
    <row r="100" spans="1:32" x14ac:dyDescent="0.2">
      <c r="A100" s="38" t="s">
        <v>84</v>
      </c>
      <c r="B100" s="39"/>
      <c r="C100" s="40">
        <v>50900.427000000003</v>
      </c>
      <c r="D100" s="40">
        <v>6.0000000000000001E-3</v>
      </c>
      <c r="E100" s="38">
        <f t="shared" si="20"/>
        <v>16604.047012269475</v>
      </c>
      <c r="F100" s="1">
        <f t="shared" si="21"/>
        <v>16604</v>
      </c>
      <c r="G100" s="1">
        <f t="shared" si="17"/>
        <v>1.6642200003843755E-2</v>
      </c>
      <c r="I100" s="1">
        <f>G100</f>
        <v>1.6642200003843755E-2</v>
      </c>
      <c r="O100" s="1">
        <f t="shared" ca="1" si="19"/>
        <v>9.8457608361801272E-3</v>
      </c>
      <c r="P100" s="1">
        <f t="shared" si="22"/>
        <v>1.1309188345759193E-2</v>
      </c>
      <c r="Q100" s="114">
        <f t="shared" si="23"/>
        <v>35881.927000000003</v>
      </c>
      <c r="R100" s="1">
        <f t="shared" si="18"/>
        <v>2.8441013345265842E-5</v>
      </c>
      <c r="S100" s="1">
        <v>1</v>
      </c>
      <c r="T100" s="1">
        <f t="shared" si="24"/>
        <v>2.8441013345265842E-5</v>
      </c>
      <c r="AA100" s="1" t="s">
        <v>60</v>
      </c>
      <c r="AB100" s="1">
        <v>9</v>
      </c>
      <c r="AD100" s="1" t="s">
        <v>65</v>
      </c>
    </row>
    <row r="101" spans="1:32" x14ac:dyDescent="0.2">
      <c r="A101" s="38" t="s">
        <v>85</v>
      </c>
      <c r="B101" s="39"/>
      <c r="C101" s="40">
        <v>50904.492700000003</v>
      </c>
      <c r="D101" s="40">
        <v>2.0000000000000001E-4</v>
      </c>
      <c r="E101" s="38">
        <f t="shared" si="20"/>
        <v>16615.532139471841</v>
      </c>
      <c r="F101" s="1">
        <f t="shared" si="21"/>
        <v>16615.5</v>
      </c>
      <c r="G101" s="1">
        <f t="shared" si="17"/>
        <v>1.1377275004633702E-2</v>
      </c>
      <c r="K101" s="1">
        <f t="shared" ref="K101:K107" si="25">G101</f>
        <v>1.1377275004633702E-2</v>
      </c>
      <c r="O101" s="1">
        <f t="shared" ca="1" si="19"/>
        <v>9.8573548118993902E-3</v>
      </c>
      <c r="P101" s="1">
        <f t="shared" si="22"/>
        <v>1.131823492394805E-2</v>
      </c>
      <c r="Q101" s="114">
        <f t="shared" si="23"/>
        <v>35885.992700000003</v>
      </c>
      <c r="R101" s="1">
        <f t="shared" si="18"/>
        <v>3.4857311273683443E-9</v>
      </c>
      <c r="S101" s="1">
        <v>1</v>
      </c>
      <c r="T101" s="1">
        <f t="shared" si="24"/>
        <v>3.4857311273683443E-9</v>
      </c>
    </row>
    <row r="102" spans="1:32" x14ac:dyDescent="0.2">
      <c r="A102" s="38" t="s">
        <v>86</v>
      </c>
      <c r="B102" s="39" t="s">
        <v>50</v>
      </c>
      <c r="C102" s="40">
        <v>51267.518799999998</v>
      </c>
      <c r="D102" s="40">
        <v>5.0000000000000001E-4</v>
      </c>
      <c r="E102" s="38">
        <f t="shared" si="20"/>
        <v>17641.038432675767</v>
      </c>
      <c r="F102" s="1">
        <f t="shared" si="21"/>
        <v>17641</v>
      </c>
      <c r="G102" s="1">
        <f t="shared" ref="G102:G108" si="26">+C102-(C$7+F102*C$8)</f>
        <v>1.3605050000478514E-2</v>
      </c>
      <c r="K102" s="1">
        <f t="shared" si="25"/>
        <v>1.3605050000478514E-2</v>
      </c>
      <c r="O102" s="1">
        <f t="shared" ca="1" si="19"/>
        <v>1.0891234994517156E-2</v>
      </c>
      <c r="P102" s="1">
        <f t="shared" si="22"/>
        <v>1.2134633811448445E-2</v>
      </c>
      <c r="Q102" s="114">
        <f t="shared" si="23"/>
        <v>36249.018799999998</v>
      </c>
      <c r="R102" s="1">
        <f t="shared" ref="R102:R108" si="27">+(P102-G102)^2</f>
        <v>2.1621237689617088E-6</v>
      </c>
      <c r="S102" s="1">
        <v>1</v>
      </c>
      <c r="T102" s="1">
        <f t="shared" si="24"/>
        <v>2.1621237689617088E-6</v>
      </c>
    </row>
    <row r="103" spans="1:32" x14ac:dyDescent="0.2">
      <c r="A103" s="41" t="s">
        <v>87</v>
      </c>
      <c r="B103" s="129" t="s">
        <v>48</v>
      </c>
      <c r="C103" s="42">
        <v>51274.769</v>
      </c>
      <c r="D103" s="42" t="s">
        <v>37</v>
      </c>
      <c r="E103" s="38">
        <f t="shared" si="20"/>
        <v>17661.519400096538</v>
      </c>
      <c r="F103" s="1">
        <f t="shared" si="21"/>
        <v>17661.5</v>
      </c>
      <c r="G103" s="1">
        <f t="shared" si="26"/>
        <v>6.8675750007969327E-3</v>
      </c>
      <c r="K103" s="1">
        <f t="shared" si="25"/>
        <v>6.8675750007969327E-3</v>
      </c>
      <c r="O103" s="1">
        <f t="shared" ca="1" si="19"/>
        <v>1.0911902516451494E-2</v>
      </c>
      <c r="P103" s="1">
        <f t="shared" si="22"/>
        <v>1.2151149015466956E-2</v>
      </c>
      <c r="Q103" s="114">
        <f t="shared" si="23"/>
        <v>36256.269</v>
      </c>
      <c r="R103" s="1">
        <f t="shared" si="27"/>
        <v>2.7916154368496306E-5</v>
      </c>
      <c r="S103" s="1">
        <v>1</v>
      </c>
      <c r="T103" s="1">
        <f t="shared" si="24"/>
        <v>2.7916154368496306E-5</v>
      </c>
    </row>
    <row r="104" spans="1:32" x14ac:dyDescent="0.2">
      <c r="A104" s="38" t="s">
        <v>86</v>
      </c>
      <c r="B104" s="39" t="s">
        <v>50</v>
      </c>
      <c r="C104" s="40">
        <v>51288.3963</v>
      </c>
      <c r="D104" s="40">
        <v>1E-4</v>
      </c>
      <c r="E104" s="38">
        <f t="shared" si="20"/>
        <v>17700.014929507171</v>
      </c>
      <c r="F104" s="1">
        <f t="shared" si="21"/>
        <v>17700</v>
      </c>
      <c r="G104" s="1">
        <f t="shared" si="26"/>
        <v>5.2850000065518543E-3</v>
      </c>
      <c r="K104" s="1">
        <f t="shared" si="25"/>
        <v>5.2850000065518543E-3</v>
      </c>
      <c r="O104" s="1">
        <f t="shared" ca="1" si="19"/>
        <v>1.0950717130815982E-2</v>
      </c>
      <c r="P104" s="1">
        <f t="shared" si="22"/>
        <v>1.2182186050810565E-2</v>
      </c>
      <c r="Q104" s="114">
        <f t="shared" si="23"/>
        <v>36269.8963</v>
      </c>
      <c r="R104" s="1">
        <f t="shared" si="27"/>
        <v>4.7571175329117126E-5</v>
      </c>
      <c r="S104" s="1">
        <v>1</v>
      </c>
      <c r="T104" s="1">
        <f t="shared" si="24"/>
        <v>4.7571175329117126E-5</v>
      </c>
    </row>
    <row r="105" spans="1:32" x14ac:dyDescent="0.2">
      <c r="A105" s="38" t="s">
        <v>88</v>
      </c>
      <c r="B105" s="39" t="s">
        <v>50</v>
      </c>
      <c r="C105" s="40">
        <v>51288.4012</v>
      </c>
      <c r="D105" s="40">
        <v>3.2000000000000002E-3</v>
      </c>
      <c r="E105" s="38">
        <f t="shared" si="20"/>
        <v>17700.028771434339</v>
      </c>
      <c r="F105" s="1">
        <f t="shared" si="21"/>
        <v>17700</v>
      </c>
      <c r="G105" s="1">
        <f t="shared" si="26"/>
        <v>1.0185000006458722E-2</v>
      </c>
      <c r="K105" s="1">
        <f t="shared" si="25"/>
        <v>1.0185000006458722E-2</v>
      </c>
      <c r="O105" s="1">
        <f t="shared" ca="1" si="19"/>
        <v>1.0950717130815982E-2</v>
      </c>
      <c r="P105" s="1">
        <f t="shared" si="22"/>
        <v>1.2182186050810565E-2</v>
      </c>
      <c r="Q105" s="114">
        <f t="shared" si="23"/>
        <v>36269.9012</v>
      </c>
      <c r="R105" s="1">
        <f t="shared" si="27"/>
        <v>3.9887520957537621E-6</v>
      </c>
      <c r="S105" s="1">
        <v>1</v>
      </c>
      <c r="T105" s="1">
        <f t="shared" si="24"/>
        <v>3.9887520957537621E-6</v>
      </c>
    </row>
    <row r="106" spans="1:32" x14ac:dyDescent="0.2">
      <c r="A106" s="38" t="s">
        <v>89</v>
      </c>
      <c r="B106" s="39" t="s">
        <v>48</v>
      </c>
      <c r="C106" s="40">
        <v>51308.404499999997</v>
      </c>
      <c r="D106" s="40">
        <v>8.9999999999999998E-4</v>
      </c>
      <c r="E106" s="38">
        <f t="shared" si="20"/>
        <v>17756.535755463432</v>
      </c>
      <c r="F106" s="1">
        <f t="shared" si="21"/>
        <v>17756.5</v>
      </c>
      <c r="G106" s="1">
        <f t="shared" si="26"/>
        <v>1.2657325001782738E-2</v>
      </c>
      <c r="K106" s="1">
        <f t="shared" si="25"/>
        <v>1.2657325001782738E-2</v>
      </c>
      <c r="O106" s="1">
        <f t="shared" ca="1" si="19"/>
        <v>1.1007678837610623E-2</v>
      </c>
      <c r="P106" s="1">
        <f t="shared" si="22"/>
        <v>1.2227782766128951E-2</v>
      </c>
      <c r="Q106" s="114">
        <f t="shared" si="23"/>
        <v>36289.904499999997</v>
      </c>
      <c r="R106" s="1">
        <f t="shared" si="27"/>
        <v>1.845065322104528E-7</v>
      </c>
      <c r="S106" s="1">
        <v>1</v>
      </c>
      <c r="T106" s="1">
        <f t="shared" si="24"/>
        <v>1.845065322104528E-7</v>
      </c>
      <c r="AA106" s="1" t="s">
        <v>80</v>
      </c>
      <c r="AB106" s="1">
        <v>12</v>
      </c>
      <c r="AD106" s="1" t="s">
        <v>90</v>
      </c>
    </row>
    <row r="107" spans="1:32" x14ac:dyDescent="0.2">
      <c r="A107" s="32" t="s">
        <v>91</v>
      </c>
      <c r="B107" s="39" t="s">
        <v>48</v>
      </c>
      <c r="C107" s="40">
        <v>51685.413099999998</v>
      </c>
      <c r="D107" s="40">
        <v>2.9999999999999997E-4</v>
      </c>
      <c r="E107" s="38">
        <f t="shared" si="20"/>
        <v>18821.540976553617</v>
      </c>
      <c r="F107" s="1">
        <f t="shared" si="21"/>
        <v>18821.5</v>
      </c>
      <c r="G107" s="1">
        <f t="shared" si="26"/>
        <v>1.4505575003568083E-2</v>
      </c>
      <c r="K107" s="1">
        <f t="shared" si="25"/>
        <v>1.4505575003568083E-2</v>
      </c>
      <c r="O107" s="1">
        <f t="shared" ca="1" si="19"/>
        <v>1.2081381806394554E-2</v>
      </c>
      <c r="P107" s="1">
        <f t="shared" si="22"/>
        <v>1.3098132808193807E-2</v>
      </c>
      <c r="Q107" s="114">
        <f t="shared" si="23"/>
        <v>36666.913099999998</v>
      </c>
      <c r="R107" s="1">
        <f t="shared" si="27"/>
        <v>1.9808935333199613E-6</v>
      </c>
      <c r="S107" s="1">
        <v>1</v>
      </c>
      <c r="T107" s="1">
        <f t="shared" si="24"/>
        <v>1.9808935333199613E-6</v>
      </c>
    </row>
    <row r="108" spans="1:32" x14ac:dyDescent="0.2">
      <c r="A108" s="38" t="s">
        <v>92</v>
      </c>
      <c r="B108" s="39" t="s">
        <v>50</v>
      </c>
      <c r="C108" s="40">
        <v>51699.404000000002</v>
      </c>
      <c r="D108" s="40" t="s">
        <v>35</v>
      </c>
      <c r="E108" s="38">
        <f t="shared" si="20"/>
        <v>18861.063633457874</v>
      </c>
      <c r="F108" s="1">
        <f t="shared" si="21"/>
        <v>18861</v>
      </c>
      <c r="G108" s="1">
        <f t="shared" si="26"/>
        <v>2.2526050008309539E-2</v>
      </c>
      <c r="I108" s="1">
        <f>G108</f>
        <v>2.2526050008309539E-2</v>
      </c>
      <c r="O108" s="1">
        <f t="shared" ca="1" si="19"/>
        <v>1.2121204592560716E-2</v>
      </c>
      <c r="P108" s="1">
        <f t="shared" si="22"/>
        <v>1.3130810522973485E-2</v>
      </c>
      <c r="Q108" s="114">
        <f t="shared" si="23"/>
        <v>36680.904000000002</v>
      </c>
      <c r="R108" s="1">
        <f t="shared" si="27"/>
        <v>8.8270524986817684E-5</v>
      </c>
      <c r="S108" s="1">
        <v>0.1</v>
      </c>
      <c r="T108" s="1">
        <f t="shared" si="24"/>
        <v>8.8270524986817684E-6</v>
      </c>
    </row>
    <row r="109" spans="1:32" x14ac:dyDescent="0.2">
      <c r="A109" s="40" t="s">
        <v>93</v>
      </c>
      <c r="B109" s="39" t="s">
        <v>50</v>
      </c>
      <c r="C109" s="40">
        <v>51699.4041</v>
      </c>
      <c r="D109" s="40" t="s">
        <v>35</v>
      </c>
      <c r="E109" s="38">
        <f t="shared" si="20"/>
        <v>18861.063915946179</v>
      </c>
      <c r="F109" s="1">
        <f t="shared" si="21"/>
        <v>18861</v>
      </c>
      <c r="L109" s="14"/>
      <c r="O109" s="1">
        <f t="shared" ca="1" si="19"/>
        <v>1.2121204592560716E-2</v>
      </c>
      <c r="P109" s="1">
        <f t="shared" si="22"/>
        <v>1.3130810522973485E-2</v>
      </c>
      <c r="Q109" s="114">
        <f t="shared" si="23"/>
        <v>36680.9041</v>
      </c>
      <c r="T109" s="1">
        <f t="shared" si="24"/>
        <v>0</v>
      </c>
      <c r="U109" s="1">
        <f>+C109-(C$7+F109*C$8)</f>
        <v>2.2626050005783327E-2</v>
      </c>
    </row>
    <row r="110" spans="1:32" x14ac:dyDescent="0.2">
      <c r="A110" s="38" t="s">
        <v>94</v>
      </c>
      <c r="B110" s="39" t="s">
        <v>48</v>
      </c>
      <c r="C110" s="40">
        <v>52001.530599999998</v>
      </c>
      <c r="D110" s="40" t="s">
        <v>36</v>
      </c>
      <c r="E110" s="38">
        <f t="shared" si="20"/>
        <v>19714.535958572531</v>
      </c>
      <c r="F110" s="1">
        <f t="shared" si="21"/>
        <v>19714.5</v>
      </c>
      <c r="G110" s="1">
        <f t="shared" ref="G110:G141" si="28">+C110-(C$7+F110*C$8)</f>
        <v>1.272922500356799E-2</v>
      </c>
      <c r="J110" s="1">
        <f>G110</f>
        <v>1.272922500356799E-2</v>
      </c>
      <c r="O110" s="1">
        <f t="shared" ca="1" si="19"/>
        <v>1.2981679225290373E-2</v>
      </c>
      <c r="P110" s="1">
        <f t="shared" si="22"/>
        <v>1.3843835133222694E-2</v>
      </c>
      <c r="Q110" s="114">
        <f t="shared" si="23"/>
        <v>36983.030599999998</v>
      </c>
      <c r="R110" s="1">
        <f t="shared" ref="R110:R141" si="29">+(P110-G110)^2</f>
        <v>1.2423557411288759E-6</v>
      </c>
      <c r="S110" s="1">
        <v>1</v>
      </c>
      <c r="T110" s="1">
        <f t="shared" si="24"/>
        <v>1.2423557411288759E-6</v>
      </c>
    </row>
    <row r="111" spans="1:32" x14ac:dyDescent="0.2">
      <c r="A111" s="38" t="s">
        <v>51</v>
      </c>
      <c r="B111" s="39" t="s">
        <v>48</v>
      </c>
      <c r="C111" s="40">
        <v>52038.700400000002</v>
      </c>
      <c r="D111" s="40" t="s">
        <v>37</v>
      </c>
      <c r="E111" s="38">
        <f t="shared" si="20"/>
        <v>19819.536298264731</v>
      </c>
      <c r="F111" s="1">
        <f t="shared" si="21"/>
        <v>19819.5</v>
      </c>
      <c r="G111" s="1">
        <f t="shared" si="28"/>
        <v>1.2849475002440158E-2</v>
      </c>
      <c r="K111" s="1">
        <f>G111</f>
        <v>1.2849475002440158E-2</v>
      </c>
      <c r="O111" s="1">
        <f t="shared" ca="1" si="19"/>
        <v>1.3087537264466254E-2</v>
      </c>
      <c r="P111" s="1">
        <f t="shared" si="22"/>
        <v>1.3932469560189549E-2</v>
      </c>
      <c r="Q111" s="114">
        <f t="shared" si="23"/>
        <v>37020.200400000002</v>
      </c>
      <c r="R111" s="1">
        <f t="shared" si="29"/>
        <v>1.1728772121147977E-6</v>
      </c>
      <c r="S111" s="1">
        <v>1</v>
      </c>
      <c r="T111" s="1">
        <f t="shared" si="24"/>
        <v>1.1728772121147977E-6</v>
      </c>
    </row>
    <row r="112" spans="1:32" x14ac:dyDescent="0.2">
      <c r="A112" s="32" t="s">
        <v>91</v>
      </c>
      <c r="B112" s="48"/>
      <c r="C112" s="40">
        <v>52042.416700000002</v>
      </c>
      <c r="D112" s="40">
        <v>2.9999999999999997E-4</v>
      </c>
      <c r="E112" s="38">
        <f t="shared" si="20"/>
        <v>19830.034411313445</v>
      </c>
      <c r="F112" s="1">
        <f t="shared" si="21"/>
        <v>19830</v>
      </c>
      <c r="G112" s="1">
        <f t="shared" si="28"/>
        <v>1.2181500002043322E-2</v>
      </c>
      <c r="K112" s="1">
        <f>G112</f>
        <v>1.2181500002043322E-2</v>
      </c>
      <c r="O112" s="1">
        <f t="shared" ca="1" si="19"/>
        <v>1.3098123068383843E-2</v>
      </c>
      <c r="P112" s="1">
        <f t="shared" si="22"/>
        <v>1.3941344042075721E-2</v>
      </c>
      <c r="Q112" s="114">
        <f t="shared" si="23"/>
        <v>37023.916700000002</v>
      </c>
      <c r="R112" s="1">
        <f t="shared" si="29"/>
        <v>3.0970510452375569E-6</v>
      </c>
      <c r="S112" s="1">
        <v>1</v>
      </c>
      <c r="T112" s="1">
        <f t="shared" si="24"/>
        <v>3.0970510452375569E-6</v>
      </c>
    </row>
    <row r="113" spans="1:26" x14ac:dyDescent="0.2">
      <c r="A113" s="38" t="s">
        <v>95</v>
      </c>
      <c r="B113" s="39" t="s">
        <v>50</v>
      </c>
      <c r="C113" s="40">
        <v>52302.250800000002</v>
      </c>
      <c r="D113" s="40" t="s">
        <v>36</v>
      </c>
      <c r="E113" s="38">
        <f t="shared" si="20"/>
        <v>20564.035368101351</v>
      </c>
      <c r="F113" s="1">
        <f t="shared" si="21"/>
        <v>20564</v>
      </c>
      <c r="G113" s="1">
        <f t="shared" si="28"/>
        <v>1.2520200005383231E-2</v>
      </c>
      <c r="J113" s="1">
        <f>G113</f>
        <v>1.2520200005383231E-2</v>
      </c>
      <c r="O113" s="1">
        <f t="shared" ca="1" si="19"/>
        <v>1.3838121170813331E-2</v>
      </c>
      <c r="P113" s="1">
        <f t="shared" si="22"/>
        <v>1.4566686824570067E-2</v>
      </c>
      <c r="Q113" s="114">
        <f t="shared" si="23"/>
        <v>37283.750800000002</v>
      </c>
      <c r="R113" s="1">
        <f t="shared" si="29"/>
        <v>4.1881083011054557E-6</v>
      </c>
      <c r="S113" s="1">
        <v>1</v>
      </c>
      <c r="T113" s="1">
        <f t="shared" si="24"/>
        <v>4.1881083011054557E-6</v>
      </c>
    </row>
    <row r="114" spans="1:26" x14ac:dyDescent="0.2">
      <c r="A114" s="38" t="s">
        <v>51</v>
      </c>
      <c r="B114" s="39" t="s">
        <v>50</v>
      </c>
      <c r="C114" s="40">
        <v>52323.845099999999</v>
      </c>
      <c r="D114" s="40" t="s">
        <v>37</v>
      </c>
      <c r="E114" s="38">
        <f t="shared" si="20"/>
        <v>20625.036741135769</v>
      </c>
      <c r="F114" s="1">
        <f t="shared" si="21"/>
        <v>20625</v>
      </c>
      <c r="G114" s="1">
        <f t="shared" si="28"/>
        <v>1.3006250002945308E-2</v>
      </c>
      <c r="K114" s="1">
        <f>G114</f>
        <v>1.3006250002945308E-2</v>
      </c>
      <c r="O114" s="1">
        <f t="shared" ca="1" si="19"/>
        <v>1.3899619650715508E-2</v>
      </c>
      <c r="P114" s="1">
        <f t="shared" si="22"/>
        <v>1.4619098159877733E-2</v>
      </c>
      <c r="Q114" s="114">
        <f t="shared" si="23"/>
        <v>37305.345099999999</v>
      </c>
      <c r="R114" s="1">
        <f t="shared" si="29"/>
        <v>2.6012791773203218E-6</v>
      </c>
      <c r="S114" s="1">
        <v>1</v>
      </c>
      <c r="T114" s="1">
        <f t="shared" si="24"/>
        <v>2.6012791773203218E-6</v>
      </c>
    </row>
    <row r="115" spans="1:26" x14ac:dyDescent="0.2">
      <c r="A115" s="38" t="s">
        <v>95</v>
      </c>
      <c r="B115" s="39" t="s">
        <v>50</v>
      </c>
      <c r="C115" s="40">
        <v>52324.1993</v>
      </c>
      <c r="D115" s="40" t="s">
        <v>36</v>
      </c>
      <c r="E115" s="38">
        <f t="shared" si="20"/>
        <v>20626.037314728288</v>
      </c>
      <c r="F115" s="1">
        <f t="shared" si="21"/>
        <v>20626</v>
      </c>
      <c r="G115" s="1">
        <f t="shared" si="28"/>
        <v>1.3209300006565172E-2</v>
      </c>
      <c r="J115" s="1">
        <f>G115</f>
        <v>1.3209300006565172E-2</v>
      </c>
      <c r="O115" s="1">
        <f t="shared" ref="O115:O146" ca="1" si="30">+C$11+C$12*F115</f>
        <v>1.3900627822517182E-2</v>
      </c>
      <c r="P115" s="1">
        <f t="shared" si="22"/>
        <v>1.4619957926457672E-2</v>
      </c>
      <c r="Q115" s="114">
        <f t="shared" si="23"/>
        <v>37305.6993</v>
      </c>
      <c r="R115" s="1">
        <f t="shared" si="29"/>
        <v>1.9899557669554348E-6</v>
      </c>
      <c r="S115" s="1">
        <v>1</v>
      </c>
      <c r="T115" s="1">
        <f t="shared" si="24"/>
        <v>1.9899557669554348E-6</v>
      </c>
    </row>
    <row r="116" spans="1:26" x14ac:dyDescent="0.2">
      <c r="A116" s="38" t="s">
        <v>96</v>
      </c>
      <c r="B116" s="39" t="s">
        <v>48</v>
      </c>
      <c r="C116" s="40">
        <v>52344.553999999996</v>
      </c>
      <c r="D116" s="40" t="s">
        <v>36</v>
      </c>
      <c r="E116" s="38">
        <f t="shared" si="20"/>
        <v>20683.536962677223</v>
      </c>
      <c r="F116" s="1">
        <f t="shared" si="21"/>
        <v>20683.5</v>
      </c>
      <c r="G116" s="1">
        <f t="shared" si="28"/>
        <v>1.3084675003483426E-2</v>
      </c>
      <c r="J116" s="1">
        <f>G116</f>
        <v>1.3084675003483426E-2</v>
      </c>
      <c r="O116" s="1">
        <f t="shared" ca="1" si="30"/>
        <v>1.39585977011135E-2</v>
      </c>
      <c r="P116" s="1">
        <f t="shared" si="22"/>
        <v>1.4669425123706318E-2</v>
      </c>
      <c r="Q116" s="114">
        <f t="shared" si="23"/>
        <v>37326.053999999996</v>
      </c>
      <c r="R116" s="1">
        <f t="shared" si="29"/>
        <v>2.51143294354647E-6</v>
      </c>
      <c r="S116" s="1">
        <v>1</v>
      </c>
      <c r="T116" s="1">
        <f t="shared" si="24"/>
        <v>2.51143294354647E-6</v>
      </c>
    </row>
    <row r="117" spans="1:26" x14ac:dyDescent="0.2">
      <c r="A117" s="38" t="s">
        <v>97</v>
      </c>
      <c r="B117" s="39" t="s">
        <v>50</v>
      </c>
      <c r="C117" s="40">
        <v>52367.386700000003</v>
      </c>
      <c r="D117" s="40">
        <v>2.0000000000000001E-4</v>
      </c>
      <c r="E117" s="38">
        <f t="shared" si="20"/>
        <v>20748.036670937436</v>
      </c>
      <c r="F117" s="1">
        <f t="shared" si="21"/>
        <v>20748</v>
      </c>
      <c r="G117" s="1">
        <f t="shared" si="28"/>
        <v>1.2981400010176003E-2</v>
      </c>
      <c r="K117" s="1">
        <f>G117</f>
        <v>1.2981400010176003E-2</v>
      </c>
      <c r="O117" s="1">
        <f t="shared" ca="1" si="30"/>
        <v>1.4023624782321539E-2</v>
      </c>
      <c r="P117" s="1">
        <f t="shared" si="22"/>
        <v>1.4724986042966032E-2</v>
      </c>
      <c r="Q117" s="114">
        <f t="shared" si="23"/>
        <v>37348.886700000003</v>
      </c>
      <c r="R117" s="1">
        <f t="shared" si="29"/>
        <v>3.0400922537404737E-6</v>
      </c>
      <c r="S117" s="1">
        <v>1</v>
      </c>
      <c r="T117" s="1">
        <f t="shared" si="24"/>
        <v>3.0400922537404737E-6</v>
      </c>
    </row>
    <row r="118" spans="1:26" x14ac:dyDescent="0.2">
      <c r="A118" s="38" t="s">
        <v>51</v>
      </c>
      <c r="B118" s="39" t="s">
        <v>50</v>
      </c>
      <c r="C118" s="40">
        <v>52387.564200000001</v>
      </c>
      <c r="D118" s="40" t="s">
        <v>37</v>
      </c>
      <c r="E118" s="38">
        <f t="shared" si="20"/>
        <v>20805.035749601811</v>
      </c>
      <c r="F118" s="1">
        <f t="shared" si="21"/>
        <v>20805</v>
      </c>
      <c r="G118" s="1">
        <f t="shared" si="28"/>
        <v>1.2655250007810537E-2</v>
      </c>
      <c r="K118" s="1">
        <f>G118</f>
        <v>1.2655250007810537E-2</v>
      </c>
      <c r="O118" s="1">
        <f t="shared" ca="1" si="30"/>
        <v>1.4081090575017018E-2</v>
      </c>
      <c r="P118" s="1">
        <f t="shared" si="22"/>
        <v>1.4774149430339858E-2</v>
      </c>
      <c r="Q118" s="114">
        <f t="shared" si="23"/>
        <v>37369.064200000001</v>
      </c>
      <c r="R118" s="1">
        <f t="shared" si="29"/>
        <v>4.4897347627950904E-6</v>
      </c>
      <c r="S118" s="1">
        <v>1</v>
      </c>
      <c r="T118" s="1">
        <f t="shared" si="24"/>
        <v>4.4897347627950904E-6</v>
      </c>
    </row>
    <row r="119" spans="1:26" x14ac:dyDescent="0.2">
      <c r="A119" s="38" t="s">
        <v>95</v>
      </c>
      <c r="B119" s="39" t="s">
        <v>48</v>
      </c>
      <c r="C119" s="40">
        <v>52393.051899999999</v>
      </c>
      <c r="D119" s="40" t="s">
        <v>36</v>
      </c>
      <c r="E119" s="38">
        <f t="shared" si="20"/>
        <v>20820.537860566321</v>
      </c>
      <c r="F119" s="1">
        <f t="shared" si="21"/>
        <v>20820.5</v>
      </c>
      <c r="G119" s="1">
        <f t="shared" si="28"/>
        <v>1.3402525000856258E-2</v>
      </c>
      <c r="J119" s="1">
        <f>G119</f>
        <v>1.3402525000856258E-2</v>
      </c>
      <c r="O119" s="1">
        <f t="shared" ca="1" si="30"/>
        <v>1.4096717237942979E-2</v>
      </c>
      <c r="P119" s="1">
        <f t="shared" si="22"/>
        <v>1.4787528650700524E-2</v>
      </c>
      <c r="Q119" s="114">
        <f t="shared" si="23"/>
        <v>37374.551899999999</v>
      </c>
      <c r="R119" s="1">
        <f t="shared" si="29"/>
        <v>1.9182351100819388E-6</v>
      </c>
      <c r="S119" s="1">
        <v>1</v>
      </c>
      <c r="T119" s="1">
        <f t="shared" si="24"/>
        <v>1.9182351100819388E-6</v>
      </c>
    </row>
    <row r="120" spans="1:26" x14ac:dyDescent="0.2">
      <c r="A120" s="38" t="s">
        <v>51</v>
      </c>
      <c r="B120" s="39" t="s">
        <v>50</v>
      </c>
      <c r="C120" s="40">
        <v>52616.9548</v>
      </c>
      <c r="D120" s="40" t="s">
        <v>37</v>
      </c>
      <c r="E120" s="38">
        <f t="shared" si="20"/>
        <v>21453.037377864424</v>
      </c>
      <c r="F120" s="1">
        <f t="shared" si="21"/>
        <v>21453</v>
      </c>
      <c r="G120" s="1">
        <f t="shared" si="28"/>
        <v>1.3231650002126116E-2</v>
      </c>
      <c r="K120" s="1">
        <f>G120</f>
        <v>1.3231650002126116E-2</v>
      </c>
      <c r="O120" s="1">
        <f t="shared" ca="1" si="30"/>
        <v>1.473438590250245E-2</v>
      </c>
      <c r="P120" s="1">
        <f t="shared" si="22"/>
        <v>1.5337217954434568E-2</v>
      </c>
      <c r="Q120" s="114">
        <f t="shared" si="23"/>
        <v>37598.4548</v>
      </c>
      <c r="R120" s="1">
        <f t="shared" si="29"/>
        <v>4.4334164017884067E-6</v>
      </c>
      <c r="S120" s="1">
        <v>1</v>
      </c>
      <c r="T120" s="1">
        <f t="shared" si="24"/>
        <v>4.4334164017884067E-6</v>
      </c>
    </row>
    <row r="121" spans="1:26" x14ac:dyDescent="0.2">
      <c r="A121" s="38" t="s">
        <v>98</v>
      </c>
      <c r="B121" s="39" t="s">
        <v>50</v>
      </c>
      <c r="C121" s="40">
        <v>52669.3465</v>
      </c>
      <c r="D121" s="40" t="s">
        <v>36</v>
      </c>
      <c r="E121" s="38">
        <f t="shared" si="20"/>
        <v>21601.037805551725</v>
      </c>
      <c r="F121" s="1">
        <f t="shared" si="21"/>
        <v>21601</v>
      </c>
      <c r="G121" s="1">
        <f t="shared" si="28"/>
        <v>1.3383050005359109E-2</v>
      </c>
      <c r="J121" s="1">
        <f>G121</f>
        <v>1.3383050005359109E-2</v>
      </c>
      <c r="O121" s="1">
        <f t="shared" ca="1" si="30"/>
        <v>1.4883595329150359E-2</v>
      </c>
      <c r="P121" s="1">
        <f t="shared" si="22"/>
        <v>1.5466892384954793E-2</v>
      </c>
      <c r="Q121" s="114">
        <f t="shared" si="23"/>
        <v>37650.8465</v>
      </c>
      <c r="R121" s="1">
        <f t="shared" si="29"/>
        <v>4.3423990629990012E-6</v>
      </c>
      <c r="S121" s="1">
        <v>1</v>
      </c>
      <c r="T121" s="1">
        <f t="shared" si="24"/>
        <v>4.3423990629990012E-6</v>
      </c>
    </row>
    <row r="122" spans="1:26" x14ac:dyDescent="0.2">
      <c r="A122" s="44" t="s">
        <v>99</v>
      </c>
      <c r="B122" s="39"/>
      <c r="C122" s="40">
        <v>52734.835967739287</v>
      </c>
      <c r="D122" s="40">
        <v>5.0000000000000002E-5</v>
      </c>
      <c r="E122" s="38">
        <f t="shared" si="20"/>
        <v>21786.037895917721</v>
      </c>
      <c r="F122" s="1">
        <f t="shared" si="21"/>
        <v>21786</v>
      </c>
      <c r="G122" s="1">
        <f t="shared" si="28"/>
        <v>1.341503929143073E-2</v>
      </c>
      <c r="K122" s="1">
        <f>G122</f>
        <v>1.341503929143073E-2</v>
      </c>
      <c r="O122" s="1">
        <f t="shared" ca="1" si="30"/>
        <v>1.5070107112460242E-2</v>
      </c>
      <c r="P122" s="1">
        <f t="shared" si="22"/>
        <v>1.5629546189354079E-2</v>
      </c>
      <c r="Q122" s="114">
        <f t="shared" si="23"/>
        <v>37716.335967739287</v>
      </c>
      <c r="R122" s="1">
        <f t="shared" si="29"/>
        <v>4.9040408009500912E-6</v>
      </c>
      <c r="S122" s="1">
        <v>1</v>
      </c>
      <c r="T122" s="1">
        <f t="shared" si="24"/>
        <v>4.9040408009500912E-6</v>
      </c>
      <c r="Z122" s="1" t="s">
        <v>727</v>
      </c>
    </row>
    <row r="123" spans="1:26" x14ac:dyDescent="0.2">
      <c r="A123" s="38" t="s">
        <v>100</v>
      </c>
      <c r="B123" s="39" t="s">
        <v>50</v>
      </c>
      <c r="C123" s="40">
        <v>52734.836000000003</v>
      </c>
      <c r="D123" s="40" t="s">
        <v>36</v>
      </c>
      <c r="E123" s="38">
        <f t="shared" si="20"/>
        <v>21786.037987050473</v>
      </c>
      <c r="F123" s="1">
        <f t="shared" si="21"/>
        <v>21786</v>
      </c>
      <c r="G123" s="1">
        <f t="shared" si="28"/>
        <v>1.3447300007101148E-2</v>
      </c>
      <c r="J123" s="1">
        <f>G123</f>
        <v>1.3447300007101148E-2</v>
      </c>
      <c r="O123" s="1">
        <f t="shared" ca="1" si="30"/>
        <v>1.5070107112460242E-2</v>
      </c>
      <c r="P123" s="1">
        <f t="shared" si="22"/>
        <v>1.5629546189354079E-2</v>
      </c>
      <c r="Q123" s="114">
        <f t="shared" si="23"/>
        <v>37716.336000000003</v>
      </c>
      <c r="R123" s="1">
        <f t="shared" si="29"/>
        <v>4.7621983999574891E-6</v>
      </c>
      <c r="S123" s="1">
        <v>1</v>
      </c>
      <c r="T123" s="1">
        <f t="shared" si="24"/>
        <v>4.7621983999574891E-6</v>
      </c>
    </row>
    <row r="124" spans="1:26" x14ac:dyDescent="0.2">
      <c r="A124" s="45" t="s">
        <v>101</v>
      </c>
      <c r="B124" s="48"/>
      <c r="C124" s="40">
        <v>52738.375399999997</v>
      </c>
      <c r="D124" s="40">
        <v>1E-4</v>
      </c>
      <c r="E124" s="38">
        <f t="shared" si="20"/>
        <v>21796.036378279532</v>
      </c>
      <c r="F124" s="1">
        <f t="shared" si="21"/>
        <v>21796</v>
      </c>
      <c r="G124" s="1">
        <f t="shared" si="28"/>
        <v>1.2877799999841955E-2</v>
      </c>
      <c r="K124" s="1">
        <f>G124</f>
        <v>1.2877799999841955E-2</v>
      </c>
      <c r="O124" s="1">
        <f t="shared" ca="1" si="30"/>
        <v>1.5080188830476994E-2</v>
      </c>
      <c r="P124" s="1">
        <f t="shared" si="22"/>
        <v>1.5638356036977406E-2</v>
      </c>
      <c r="Q124" s="114">
        <f t="shared" si="23"/>
        <v>37719.875399999997</v>
      </c>
      <c r="R124" s="1">
        <f t="shared" si="29"/>
        <v>7.6206696341649896E-6</v>
      </c>
      <c r="S124" s="1">
        <v>1</v>
      </c>
      <c r="T124" s="1">
        <f t="shared" si="24"/>
        <v>7.6206696341649896E-6</v>
      </c>
    </row>
    <row r="125" spans="1:26" x14ac:dyDescent="0.2">
      <c r="A125" s="38" t="s">
        <v>51</v>
      </c>
      <c r="B125" s="39" t="s">
        <v>50</v>
      </c>
      <c r="C125" s="40">
        <v>52739.792800000003</v>
      </c>
      <c r="D125" s="40" t="s">
        <v>37</v>
      </c>
      <c r="E125" s="38">
        <f t="shared" si="20"/>
        <v>21800.040367579455</v>
      </c>
      <c r="F125" s="1">
        <f t="shared" si="21"/>
        <v>21800</v>
      </c>
      <c r="G125" s="1">
        <f t="shared" si="28"/>
        <v>1.4290000006440096E-2</v>
      </c>
      <c r="K125" s="1">
        <f>G125</f>
        <v>1.4290000006440096E-2</v>
      </c>
      <c r="O125" s="1">
        <f t="shared" ca="1" si="30"/>
        <v>1.5084221517683693E-2</v>
      </c>
      <c r="P125" s="1">
        <f t="shared" si="22"/>
        <v>1.5641880485772863E-2</v>
      </c>
      <c r="Q125" s="114">
        <f t="shared" si="23"/>
        <v>37721.292800000003</v>
      </c>
      <c r="R125" s="1">
        <f t="shared" si="29"/>
        <v>1.8275808304009937E-6</v>
      </c>
      <c r="S125" s="1">
        <v>1</v>
      </c>
      <c r="T125" s="1">
        <f t="shared" si="24"/>
        <v>1.8275808304009937E-6</v>
      </c>
    </row>
    <row r="126" spans="1:26" x14ac:dyDescent="0.2">
      <c r="A126" s="38" t="s">
        <v>51</v>
      </c>
      <c r="B126" s="39" t="s">
        <v>50</v>
      </c>
      <c r="C126" s="40">
        <v>52750.765800000001</v>
      </c>
      <c r="D126" s="40" t="s">
        <v>37</v>
      </c>
      <c r="E126" s="38">
        <f t="shared" si="20"/>
        <v>21831.037809789053</v>
      </c>
      <c r="F126" s="1">
        <f t="shared" si="21"/>
        <v>21831</v>
      </c>
      <c r="G126" s="1">
        <f t="shared" si="28"/>
        <v>1.3384550002228934E-2</v>
      </c>
      <c r="K126" s="1">
        <f>G126</f>
        <v>1.3384550002228934E-2</v>
      </c>
      <c r="O126" s="1">
        <f t="shared" ca="1" si="30"/>
        <v>1.511547484353562E-2</v>
      </c>
      <c r="P126" s="1">
        <f t="shared" si="22"/>
        <v>1.5669204840268784E-2</v>
      </c>
      <c r="Q126" s="114">
        <f t="shared" si="23"/>
        <v>37732.265800000001</v>
      </c>
      <c r="R126" s="1">
        <f t="shared" si="29"/>
        <v>5.2196477289788926E-6</v>
      </c>
      <c r="S126" s="1">
        <v>1</v>
      </c>
      <c r="T126" s="1">
        <f t="shared" si="24"/>
        <v>5.2196477289788926E-6</v>
      </c>
    </row>
    <row r="127" spans="1:26" x14ac:dyDescent="0.2">
      <c r="A127" s="38" t="s">
        <v>98</v>
      </c>
      <c r="B127" s="39" t="s">
        <v>48</v>
      </c>
      <c r="C127" s="40">
        <v>52764.0412</v>
      </c>
      <c r="D127" s="40" t="s">
        <v>36</v>
      </c>
      <c r="E127" s="38">
        <f t="shared" si="20"/>
        <v>21868.539262838291</v>
      </c>
      <c r="F127" s="1">
        <f t="shared" si="21"/>
        <v>21868.5</v>
      </c>
      <c r="G127" s="1">
        <f t="shared" si="28"/>
        <v>1.3898925004468765E-2</v>
      </c>
      <c r="J127" s="1">
        <f>G127</f>
        <v>1.3898925004468765E-2</v>
      </c>
      <c r="O127" s="1">
        <f t="shared" ca="1" si="30"/>
        <v>1.5153281286098434E-2</v>
      </c>
      <c r="P127" s="1">
        <f t="shared" si="22"/>
        <v>1.5702281877228715E-2</v>
      </c>
      <c r="Q127" s="114">
        <f t="shared" si="23"/>
        <v>37745.5412</v>
      </c>
      <c r="R127" s="1">
        <f t="shared" si="29"/>
        <v>3.252096010530547E-6</v>
      </c>
      <c r="S127" s="1">
        <v>1</v>
      </c>
      <c r="T127" s="1">
        <f t="shared" si="24"/>
        <v>3.252096010530547E-6</v>
      </c>
    </row>
    <row r="128" spans="1:26" x14ac:dyDescent="0.2">
      <c r="A128" s="38" t="s">
        <v>51</v>
      </c>
      <c r="B128" s="39" t="s">
        <v>50</v>
      </c>
      <c r="C128" s="40">
        <v>52783.686800000003</v>
      </c>
      <c r="D128" s="40" t="s">
        <v>37</v>
      </c>
      <c r="E128" s="38">
        <f t="shared" si="20"/>
        <v>21924.035786184053</v>
      </c>
      <c r="F128" s="1">
        <f t="shared" si="21"/>
        <v>21924</v>
      </c>
      <c r="G128" s="1">
        <f t="shared" si="28"/>
        <v>1.2668200004554819E-2</v>
      </c>
      <c r="K128" s="1">
        <f>G128</f>
        <v>1.2668200004554819E-2</v>
      </c>
      <c r="O128" s="1">
        <f t="shared" ca="1" si="30"/>
        <v>1.5209234821091398E-2</v>
      </c>
      <c r="P128" s="1">
        <f t="shared" si="22"/>
        <v>1.5751282875047574E-2</v>
      </c>
      <c r="Q128" s="114">
        <f t="shared" si="23"/>
        <v>37765.186800000003</v>
      </c>
      <c r="R128" s="1">
        <f t="shared" si="29"/>
        <v>9.5053999863258462E-6</v>
      </c>
      <c r="S128" s="1">
        <v>1</v>
      </c>
      <c r="T128" s="1">
        <f t="shared" si="24"/>
        <v>9.5053999863258462E-6</v>
      </c>
    </row>
    <row r="129" spans="1:20" x14ac:dyDescent="0.2">
      <c r="A129" s="38" t="s">
        <v>51</v>
      </c>
      <c r="B129" s="39" t="s">
        <v>50</v>
      </c>
      <c r="C129" s="40">
        <v>52811.653200000001</v>
      </c>
      <c r="D129" s="40" t="s">
        <v>37</v>
      </c>
      <c r="E129" s="38">
        <f t="shared" si="20"/>
        <v>22003.037596792867</v>
      </c>
      <c r="F129" s="1">
        <f t="shared" si="21"/>
        <v>22003</v>
      </c>
      <c r="G129" s="1">
        <f t="shared" si="28"/>
        <v>1.3309150002896786E-2</v>
      </c>
      <c r="K129" s="1">
        <f>G129</f>
        <v>1.3309150002896786E-2</v>
      </c>
      <c r="O129" s="1">
        <f t="shared" ca="1" si="30"/>
        <v>1.5288880393423729E-2</v>
      </c>
      <c r="P129" s="1">
        <f t="shared" si="22"/>
        <v>1.5821128762889707E-2</v>
      </c>
      <c r="Q129" s="114">
        <f t="shared" si="23"/>
        <v>37793.153200000001</v>
      </c>
      <c r="R129" s="1">
        <f t="shared" si="29"/>
        <v>6.3100372906555723E-6</v>
      </c>
      <c r="S129" s="1">
        <v>1</v>
      </c>
      <c r="T129" s="1">
        <f t="shared" si="24"/>
        <v>6.3100372906555723E-6</v>
      </c>
    </row>
    <row r="130" spans="1:20" x14ac:dyDescent="0.2">
      <c r="A130" s="38" t="s">
        <v>98</v>
      </c>
      <c r="B130" s="39" t="s">
        <v>50</v>
      </c>
      <c r="C130" s="40">
        <v>52994.316599999998</v>
      </c>
      <c r="D130" s="40" t="s">
        <v>36</v>
      </c>
      <c r="E130" s="38">
        <f t="shared" si="20"/>
        <v>22519.040347664017</v>
      </c>
      <c r="F130" s="1">
        <f t="shared" si="21"/>
        <v>22519</v>
      </c>
      <c r="G130" s="1">
        <f t="shared" si="28"/>
        <v>1.4282950003689621E-2</v>
      </c>
      <c r="J130" s="1">
        <f>G130</f>
        <v>1.4282950003689621E-2</v>
      </c>
      <c r="O130" s="1">
        <f t="shared" ca="1" si="30"/>
        <v>1.5809097043088055E-2</v>
      </c>
      <c r="P130" s="1">
        <f t="shared" si="22"/>
        <v>1.6280132029892574E-2</v>
      </c>
      <c r="Q130" s="114">
        <f t="shared" si="23"/>
        <v>37975.816599999998</v>
      </c>
      <c r="R130" s="1">
        <f t="shared" si="29"/>
        <v>3.9887360457881335E-6</v>
      </c>
      <c r="S130" s="1">
        <v>1</v>
      </c>
      <c r="T130" s="1">
        <f t="shared" si="24"/>
        <v>3.9887360457881335E-6</v>
      </c>
    </row>
    <row r="131" spans="1:20" x14ac:dyDescent="0.2">
      <c r="A131" s="38" t="s">
        <v>51</v>
      </c>
      <c r="B131" s="39" t="s">
        <v>48</v>
      </c>
      <c r="C131" s="40">
        <v>53050.779600000002</v>
      </c>
      <c r="D131" s="40" t="s">
        <v>37</v>
      </c>
      <c r="E131" s="38">
        <f t="shared" si="20"/>
        <v>22678.541721899033</v>
      </c>
      <c r="F131" s="1">
        <f t="shared" si="21"/>
        <v>22678.5</v>
      </c>
      <c r="G131" s="1">
        <f t="shared" si="28"/>
        <v>1.4769425004487857E-2</v>
      </c>
      <c r="K131" s="1">
        <f>G131</f>
        <v>1.4769425004487857E-2</v>
      </c>
      <c r="O131" s="1">
        <f t="shared" ca="1" si="30"/>
        <v>1.5969900445455227E-2</v>
      </c>
      <c r="P131" s="1">
        <f t="shared" si="22"/>
        <v>1.6422994589316741E-2</v>
      </c>
      <c r="Q131" s="114">
        <f t="shared" si="23"/>
        <v>38032.279600000002</v>
      </c>
      <c r="R131" s="1">
        <f t="shared" si="29"/>
        <v>2.7342923718711672E-6</v>
      </c>
      <c r="S131" s="1">
        <v>1</v>
      </c>
      <c r="T131" s="1">
        <f t="shared" si="24"/>
        <v>2.7342923718711672E-6</v>
      </c>
    </row>
    <row r="132" spans="1:20" x14ac:dyDescent="0.2">
      <c r="A132" s="38" t="s">
        <v>102</v>
      </c>
      <c r="B132" s="39" t="s">
        <v>50</v>
      </c>
      <c r="C132" s="40">
        <v>53110.427799999998</v>
      </c>
      <c r="D132" s="40" t="s">
        <v>103</v>
      </c>
      <c r="E132" s="38">
        <f t="shared" si="20"/>
        <v>22847.04091377059</v>
      </c>
      <c r="F132" s="1">
        <f t="shared" si="21"/>
        <v>22847</v>
      </c>
      <c r="G132" s="1">
        <f t="shared" si="28"/>
        <v>1.4483350001682993E-2</v>
      </c>
      <c r="K132" s="1">
        <f>G132</f>
        <v>1.4483350001682993E-2</v>
      </c>
      <c r="O132" s="1">
        <f t="shared" ca="1" si="30"/>
        <v>1.6139777394037474E-2</v>
      </c>
      <c r="P132" s="1">
        <f t="shared" si="22"/>
        <v>1.6574421442004102E-2</v>
      </c>
      <c r="Q132" s="114">
        <f t="shared" si="23"/>
        <v>38091.927799999998</v>
      </c>
      <c r="R132" s="1">
        <f t="shared" si="29"/>
        <v>4.3725797685265984E-6</v>
      </c>
      <c r="S132" s="1">
        <v>1</v>
      </c>
      <c r="T132" s="1">
        <f t="shared" si="24"/>
        <v>4.3725797685265984E-6</v>
      </c>
    </row>
    <row r="133" spans="1:20" x14ac:dyDescent="0.2">
      <c r="A133" s="38" t="s">
        <v>104</v>
      </c>
      <c r="B133" s="39" t="s">
        <v>50</v>
      </c>
      <c r="C133" s="40">
        <v>53110.428</v>
      </c>
      <c r="D133" s="40" t="s">
        <v>36</v>
      </c>
      <c r="E133" s="38">
        <f t="shared" si="20"/>
        <v>22847.041478747215</v>
      </c>
      <c r="F133" s="1">
        <f t="shared" si="21"/>
        <v>22847</v>
      </c>
      <c r="G133" s="1">
        <f t="shared" si="28"/>
        <v>1.4683350003906526E-2</v>
      </c>
      <c r="J133" s="1">
        <f>G133</f>
        <v>1.4683350003906526E-2</v>
      </c>
      <c r="O133" s="1">
        <f t="shared" ca="1" si="30"/>
        <v>1.6139777394037474E-2</v>
      </c>
      <c r="P133" s="1">
        <f t="shared" si="22"/>
        <v>1.6574421442004102E-2</v>
      </c>
      <c r="Q133" s="114">
        <f t="shared" si="23"/>
        <v>38091.928</v>
      </c>
      <c r="R133" s="1">
        <f t="shared" si="29"/>
        <v>3.5761511839884368E-6</v>
      </c>
      <c r="S133" s="1">
        <v>1</v>
      </c>
      <c r="T133" s="1">
        <f t="shared" si="24"/>
        <v>3.5761511839884368E-6</v>
      </c>
    </row>
    <row r="134" spans="1:20" x14ac:dyDescent="0.2">
      <c r="A134" s="38" t="s">
        <v>104</v>
      </c>
      <c r="B134" s="39" t="s">
        <v>50</v>
      </c>
      <c r="C134" s="40">
        <v>53111.489399999999</v>
      </c>
      <c r="D134" s="40" t="s">
        <v>36</v>
      </c>
      <c r="E134" s="38">
        <f t="shared" si="20"/>
        <v>22850.039809665031</v>
      </c>
      <c r="F134" s="1">
        <f t="shared" si="21"/>
        <v>22850</v>
      </c>
      <c r="G134" s="1">
        <f t="shared" si="28"/>
        <v>1.4092500001424924E-2</v>
      </c>
      <c r="J134" s="1">
        <f>G134</f>
        <v>1.4092500001424924E-2</v>
      </c>
      <c r="O134" s="1">
        <f t="shared" ca="1" si="30"/>
        <v>1.6142801909442499E-2</v>
      </c>
      <c r="P134" s="1">
        <f t="shared" si="22"/>
        <v>1.6577122152347426E-2</v>
      </c>
      <c r="Q134" s="114">
        <f t="shared" si="23"/>
        <v>38092.989399999999</v>
      </c>
      <c r="R134" s="1">
        <f t="shared" si="29"/>
        <v>6.173347232854763E-6</v>
      </c>
      <c r="S134" s="1">
        <v>1</v>
      </c>
      <c r="T134" s="1">
        <f t="shared" si="24"/>
        <v>6.173347232854763E-6</v>
      </c>
    </row>
    <row r="135" spans="1:20" x14ac:dyDescent="0.2">
      <c r="A135" s="38" t="s">
        <v>102</v>
      </c>
      <c r="B135" s="39" t="s">
        <v>50</v>
      </c>
      <c r="C135" s="40">
        <v>53111.489699999998</v>
      </c>
      <c r="D135" s="40" t="s">
        <v>103</v>
      </c>
      <c r="E135" s="38">
        <f t="shared" si="20"/>
        <v>22850.040657129961</v>
      </c>
      <c r="F135" s="1">
        <f t="shared" si="21"/>
        <v>22850</v>
      </c>
      <c r="G135" s="1">
        <f t="shared" si="28"/>
        <v>1.4392500001122244E-2</v>
      </c>
      <c r="K135" s="1">
        <f>G135</f>
        <v>1.4392500001122244E-2</v>
      </c>
      <c r="O135" s="1">
        <f t="shared" ca="1" si="30"/>
        <v>1.6142801909442499E-2</v>
      </c>
      <c r="P135" s="1">
        <f t="shared" si="22"/>
        <v>1.6577122152347426E-2</v>
      </c>
      <c r="Q135" s="114">
        <f t="shared" si="23"/>
        <v>38092.989699999998</v>
      </c>
      <c r="R135" s="1">
        <f t="shared" si="29"/>
        <v>4.7725739436237431E-6</v>
      </c>
      <c r="S135" s="1">
        <v>1</v>
      </c>
      <c r="T135" s="1">
        <f t="shared" si="24"/>
        <v>4.7725739436237431E-6</v>
      </c>
    </row>
    <row r="136" spans="1:20" x14ac:dyDescent="0.2">
      <c r="A136" s="38" t="s">
        <v>104</v>
      </c>
      <c r="B136" s="39" t="s">
        <v>48</v>
      </c>
      <c r="C136" s="40">
        <v>53117.329100000003</v>
      </c>
      <c r="D136" s="40" t="s">
        <v>36</v>
      </c>
      <c r="E136" s="38">
        <f t="shared" si="20"/>
        <v>22866.536279479264</v>
      </c>
      <c r="F136" s="1">
        <f t="shared" si="21"/>
        <v>22866.5</v>
      </c>
      <c r="G136" s="1">
        <f t="shared" si="28"/>
        <v>1.2842825002735481E-2</v>
      </c>
      <c r="J136" s="1">
        <f>G136</f>
        <v>1.2842825002735481E-2</v>
      </c>
      <c r="O136" s="1">
        <f t="shared" ca="1" si="30"/>
        <v>1.6159436744170134E-2</v>
      </c>
      <c r="P136" s="1">
        <f t="shared" si="22"/>
        <v>1.6591978988000265E-2</v>
      </c>
      <c r="Q136" s="114">
        <f t="shared" si="23"/>
        <v>38098.829100000003</v>
      </c>
      <c r="R136" s="1">
        <f t="shared" si="29"/>
        <v>1.4056155605226816E-5</v>
      </c>
      <c r="S136" s="1">
        <v>1</v>
      </c>
      <c r="T136" s="1">
        <f t="shared" si="24"/>
        <v>1.4056155605226816E-5</v>
      </c>
    </row>
    <row r="137" spans="1:20" x14ac:dyDescent="0.2">
      <c r="A137" s="38" t="s">
        <v>102</v>
      </c>
      <c r="B137" s="39" t="s">
        <v>48</v>
      </c>
      <c r="C137" s="40">
        <v>53117.330800000003</v>
      </c>
      <c r="D137" s="40" t="s">
        <v>103</v>
      </c>
      <c r="E137" s="38">
        <f t="shared" si="20"/>
        <v>22866.541081780528</v>
      </c>
      <c r="F137" s="1">
        <f t="shared" si="21"/>
        <v>22866.5</v>
      </c>
      <c r="G137" s="1">
        <f t="shared" si="28"/>
        <v>1.4542825003445614E-2</v>
      </c>
      <c r="K137" s="1">
        <f>G137</f>
        <v>1.4542825003445614E-2</v>
      </c>
      <c r="O137" s="1">
        <f t="shared" ca="1" si="30"/>
        <v>1.6159436744170134E-2</v>
      </c>
      <c r="P137" s="1">
        <f t="shared" si="22"/>
        <v>1.6591978988000265E-2</v>
      </c>
      <c r="Q137" s="114">
        <f t="shared" si="23"/>
        <v>38098.830800000003</v>
      </c>
      <c r="R137" s="1">
        <f t="shared" si="29"/>
        <v>4.1990320524162029E-6</v>
      </c>
      <c r="S137" s="1">
        <v>1</v>
      </c>
      <c r="T137" s="1">
        <f t="shared" si="24"/>
        <v>4.1990320524162029E-6</v>
      </c>
    </row>
    <row r="138" spans="1:20" x14ac:dyDescent="0.2">
      <c r="A138" s="38" t="s">
        <v>104</v>
      </c>
      <c r="B138" s="39" t="s">
        <v>48</v>
      </c>
      <c r="C138" s="40">
        <v>53118.393499999998</v>
      </c>
      <c r="D138" s="40" t="s">
        <v>36</v>
      </c>
      <c r="E138" s="38">
        <f t="shared" si="20"/>
        <v>22869.54308504636</v>
      </c>
      <c r="F138" s="1">
        <f t="shared" si="21"/>
        <v>22869.5</v>
      </c>
      <c r="G138" s="1">
        <f t="shared" si="28"/>
        <v>1.5251975004503038E-2</v>
      </c>
      <c r="J138" s="1">
        <f>G138</f>
        <v>1.5251975004503038E-2</v>
      </c>
      <c r="O138" s="1">
        <f t="shared" ca="1" si="30"/>
        <v>1.6162461259575159E-2</v>
      </c>
      <c r="P138" s="1">
        <f t="shared" si="22"/>
        <v>1.6594680763348885E-2</v>
      </c>
      <c r="Q138" s="114">
        <f t="shared" si="23"/>
        <v>38099.893499999998</v>
      </c>
      <c r="R138" s="1">
        <f t="shared" si="29"/>
        <v>1.8028587548378016E-6</v>
      </c>
      <c r="S138" s="1">
        <v>1</v>
      </c>
      <c r="T138" s="1">
        <f t="shared" si="24"/>
        <v>1.8028587548378016E-6</v>
      </c>
    </row>
    <row r="139" spans="1:20" x14ac:dyDescent="0.2">
      <c r="A139" s="38" t="s">
        <v>102</v>
      </c>
      <c r="B139" s="39" t="s">
        <v>48</v>
      </c>
      <c r="C139" s="40">
        <v>53118.396099999998</v>
      </c>
      <c r="D139" s="40" t="s">
        <v>103</v>
      </c>
      <c r="E139" s="38">
        <f t="shared" si="20"/>
        <v>22869.550429742409</v>
      </c>
      <c r="F139" s="1">
        <f t="shared" si="21"/>
        <v>22869.5</v>
      </c>
      <c r="G139" s="1">
        <f t="shared" si="28"/>
        <v>1.7851975004305132E-2</v>
      </c>
      <c r="K139" s="1">
        <f>G139</f>
        <v>1.7851975004305132E-2</v>
      </c>
      <c r="O139" s="1">
        <f t="shared" ca="1" si="30"/>
        <v>1.6162461259575159E-2</v>
      </c>
      <c r="P139" s="1">
        <f t="shared" si="22"/>
        <v>1.6594680763348885E-2</v>
      </c>
      <c r="Q139" s="114">
        <f t="shared" si="23"/>
        <v>38099.896099999998</v>
      </c>
      <c r="R139" s="1">
        <f t="shared" si="29"/>
        <v>1.5807888083417454E-6</v>
      </c>
      <c r="S139" s="1">
        <v>1</v>
      </c>
      <c r="T139" s="1">
        <f t="shared" si="24"/>
        <v>1.5807888083417454E-6</v>
      </c>
    </row>
    <row r="140" spans="1:20" x14ac:dyDescent="0.2">
      <c r="A140" s="38" t="s">
        <v>51</v>
      </c>
      <c r="B140" s="39" t="s">
        <v>50</v>
      </c>
      <c r="C140" s="40">
        <v>53119.632400000002</v>
      </c>
      <c r="D140" s="40" t="s">
        <v>37</v>
      </c>
      <c r="E140" s="38">
        <f t="shared" si="20"/>
        <v>22873.042832713687</v>
      </c>
      <c r="F140" s="1">
        <f t="shared" si="21"/>
        <v>22873</v>
      </c>
      <c r="G140" s="1">
        <f t="shared" si="28"/>
        <v>1.5162650008278433E-2</v>
      </c>
      <c r="K140" s="1">
        <f>G140</f>
        <v>1.5162650008278433E-2</v>
      </c>
      <c r="O140" s="1">
        <f t="shared" ca="1" si="30"/>
        <v>1.6165989860881025E-2</v>
      </c>
      <c r="P140" s="1">
        <f t="shared" si="22"/>
        <v>1.6597833041673303E-2</v>
      </c>
      <c r="Q140" s="114">
        <f t="shared" si="23"/>
        <v>38101.132400000002</v>
      </c>
      <c r="R140" s="1">
        <f t="shared" si="29"/>
        <v>2.0597503393444999E-6</v>
      </c>
      <c r="S140" s="1">
        <v>1</v>
      </c>
      <c r="T140" s="1">
        <f t="shared" si="24"/>
        <v>2.0597503393444999E-6</v>
      </c>
    </row>
    <row r="141" spans="1:20" x14ac:dyDescent="0.2">
      <c r="A141" s="38" t="s">
        <v>51</v>
      </c>
      <c r="B141" s="39" t="s">
        <v>50</v>
      </c>
      <c r="C141" s="40">
        <v>53154.6783</v>
      </c>
      <c r="D141" s="40" t="s">
        <v>37</v>
      </c>
      <c r="E141" s="38">
        <f t="shared" si="20"/>
        <v>22972.043403198822</v>
      </c>
      <c r="F141" s="1">
        <f t="shared" si="21"/>
        <v>22972</v>
      </c>
      <c r="G141" s="1">
        <f t="shared" si="28"/>
        <v>1.5364600003522355E-2</v>
      </c>
      <c r="K141" s="1">
        <f>G141</f>
        <v>1.5364600003522355E-2</v>
      </c>
      <c r="O141" s="1">
        <f t="shared" ca="1" si="30"/>
        <v>1.6265798869246853E-2</v>
      </c>
      <c r="P141" s="1">
        <f t="shared" si="22"/>
        <v>1.6687089854435191E-2</v>
      </c>
      <c r="Q141" s="114">
        <f t="shared" si="23"/>
        <v>38136.1783</v>
      </c>
      <c r="R141" s="1">
        <f t="shared" si="29"/>
        <v>1.7489794057674562E-6</v>
      </c>
      <c r="S141" s="1">
        <v>1</v>
      </c>
      <c r="T141" s="1">
        <f t="shared" si="24"/>
        <v>1.7489794057674562E-6</v>
      </c>
    </row>
    <row r="142" spans="1:20" x14ac:dyDescent="0.2">
      <c r="A142" s="38" t="s">
        <v>105</v>
      </c>
      <c r="B142" s="39" t="s">
        <v>48</v>
      </c>
      <c r="C142" s="40">
        <v>53448.674299999999</v>
      </c>
      <c r="D142" s="40" t="s">
        <v>37</v>
      </c>
      <c r="E142" s="38">
        <f t="shared" si="20"/>
        <v>23802.547733815227</v>
      </c>
      <c r="F142" s="1">
        <f t="shared" si="21"/>
        <v>23802.5</v>
      </c>
      <c r="G142" s="1">
        <f t="shared" ref="G142:G173" si="31">+C142-(C$7+F142*C$8)</f>
        <v>1.6897624998819083E-2</v>
      </c>
      <c r="K142" s="1">
        <f>G142</f>
        <v>1.6897624998819083E-2</v>
      </c>
      <c r="O142" s="1">
        <f t="shared" ca="1" si="30"/>
        <v>1.7103085550537984E-2</v>
      </c>
      <c r="P142" s="1">
        <f t="shared" si="22"/>
        <v>1.7442882096283082E-2</v>
      </c>
      <c r="Q142" s="114">
        <f t="shared" si="23"/>
        <v>38430.174299999999</v>
      </c>
      <c r="R142" s="1">
        <f t="shared" ref="R142:R173" si="32">+(P142-G142)^2</f>
        <v>2.9730530233486496E-7</v>
      </c>
      <c r="S142" s="1">
        <v>1</v>
      </c>
      <c r="T142" s="1">
        <f t="shared" si="24"/>
        <v>2.9730530233486496E-7</v>
      </c>
    </row>
    <row r="143" spans="1:20" x14ac:dyDescent="0.2">
      <c r="A143" s="38" t="s">
        <v>106</v>
      </c>
      <c r="B143" s="39" t="s">
        <v>50</v>
      </c>
      <c r="C143" s="40">
        <v>53461.2408</v>
      </c>
      <c r="D143" s="40" t="s">
        <v>36</v>
      </c>
      <c r="E143" s="38">
        <f t="shared" si="20"/>
        <v>23838.046627237898</v>
      </c>
      <c r="F143" s="1">
        <f t="shared" si="21"/>
        <v>23838</v>
      </c>
      <c r="G143" s="1">
        <f t="shared" si="31"/>
        <v>1.6505899999174289E-2</v>
      </c>
      <c r="J143" s="1">
        <f>G143</f>
        <v>1.6505899999174289E-2</v>
      </c>
      <c r="O143" s="1">
        <f t="shared" ca="1" si="30"/>
        <v>1.7138875649497447E-2</v>
      </c>
      <c r="P143" s="1">
        <f t="shared" si="22"/>
        <v>1.7475468529717562E-2</v>
      </c>
      <c r="Q143" s="114">
        <f t="shared" si="23"/>
        <v>38442.7408</v>
      </c>
      <c r="R143" s="1">
        <f t="shared" si="32"/>
        <v>9.4006313541984173E-7</v>
      </c>
      <c r="S143" s="1">
        <v>1</v>
      </c>
      <c r="T143" s="1">
        <f t="shared" si="24"/>
        <v>9.4006313541984173E-7</v>
      </c>
    </row>
    <row r="144" spans="1:20" x14ac:dyDescent="0.2">
      <c r="A144" s="38" t="s">
        <v>105</v>
      </c>
      <c r="B144" s="39" t="s">
        <v>48</v>
      </c>
      <c r="C144" s="40">
        <v>53522.66</v>
      </c>
      <c r="D144" s="40" t="s">
        <v>37</v>
      </c>
      <c r="E144" s="38">
        <f t="shared" si="20"/>
        <v>24011.548687072042</v>
      </c>
      <c r="F144" s="1">
        <f t="shared" si="21"/>
        <v>24011.5</v>
      </c>
      <c r="G144" s="1">
        <f t="shared" si="31"/>
        <v>1.7235075007192791E-2</v>
      </c>
      <c r="K144" s="1">
        <f>G144</f>
        <v>1.7235075007192791E-2</v>
      </c>
      <c r="O144" s="1">
        <f t="shared" ca="1" si="30"/>
        <v>1.731379345708807E-2</v>
      </c>
      <c r="P144" s="1">
        <f t="shared" si="22"/>
        <v>1.7635059060349373E-2</v>
      </c>
      <c r="Q144" s="114">
        <f t="shared" si="23"/>
        <v>38504.160000000003</v>
      </c>
      <c r="R144" s="1">
        <f t="shared" si="32"/>
        <v>1.5998724277956772E-7</v>
      </c>
      <c r="S144" s="1">
        <v>1</v>
      </c>
      <c r="T144" s="1">
        <f t="shared" si="24"/>
        <v>1.5998724277956772E-7</v>
      </c>
    </row>
    <row r="145" spans="1:20" x14ac:dyDescent="0.2">
      <c r="A145" s="47" t="s">
        <v>107</v>
      </c>
      <c r="B145" s="48" t="s">
        <v>48</v>
      </c>
      <c r="C145" s="40">
        <v>53787.454299999998</v>
      </c>
      <c r="D145" s="40">
        <v>1E-4</v>
      </c>
      <c r="E145" s="38">
        <f t="shared" si="20"/>
        <v>24759.56162899144</v>
      </c>
      <c r="F145" s="1">
        <f t="shared" si="21"/>
        <v>24759.5</v>
      </c>
      <c r="G145" s="1">
        <f t="shared" si="31"/>
        <v>2.1816475004015956E-2</v>
      </c>
      <c r="K145" s="1">
        <f>G145</f>
        <v>2.1816475004015956E-2</v>
      </c>
      <c r="O145" s="1">
        <f t="shared" ca="1" si="30"/>
        <v>1.8067905964741008E-2</v>
      </c>
      <c r="P145" s="1">
        <f t="shared" si="22"/>
        <v>1.832936627563219E-2</v>
      </c>
      <c r="Q145" s="114">
        <f t="shared" si="23"/>
        <v>38768.954299999998</v>
      </c>
      <c r="R145" s="1">
        <f t="shared" si="32"/>
        <v>1.2159927283570243E-5</v>
      </c>
      <c r="S145" s="1">
        <v>1</v>
      </c>
      <c r="T145" s="1">
        <f t="shared" si="24"/>
        <v>1.2159927283570243E-5</v>
      </c>
    </row>
    <row r="146" spans="1:20" x14ac:dyDescent="0.2">
      <c r="A146" s="38" t="s">
        <v>108</v>
      </c>
      <c r="B146" s="39" t="s">
        <v>50</v>
      </c>
      <c r="C146" s="40">
        <v>53814.176399999997</v>
      </c>
      <c r="D146" s="40" t="s">
        <v>36</v>
      </c>
      <c r="E146" s="38">
        <f t="shared" si="20"/>
        <v>24835.048437564223</v>
      </c>
      <c r="F146" s="1">
        <f t="shared" si="21"/>
        <v>24835</v>
      </c>
      <c r="G146" s="1">
        <f t="shared" si="31"/>
        <v>1.7146750004030764E-2</v>
      </c>
      <c r="J146" s="1">
        <f>G146</f>
        <v>1.7146750004030764E-2</v>
      </c>
      <c r="O146" s="1">
        <f t="shared" ca="1" si="30"/>
        <v>1.8144022935767473E-2</v>
      </c>
      <c r="P146" s="1">
        <f t="shared" si="22"/>
        <v>1.840001269781142E-2</v>
      </c>
      <c r="Q146" s="114">
        <f t="shared" si="23"/>
        <v>38795.676399999997</v>
      </c>
      <c r="R146" s="1">
        <f t="shared" si="32"/>
        <v>1.5706673796223462E-6</v>
      </c>
      <c r="S146" s="1">
        <v>1</v>
      </c>
      <c r="T146" s="1">
        <f t="shared" si="24"/>
        <v>1.5706673796223462E-6</v>
      </c>
    </row>
    <row r="147" spans="1:20" x14ac:dyDescent="0.2">
      <c r="A147" s="38" t="s">
        <v>108</v>
      </c>
      <c r="B147" s="39" t="s">
        <v>50</v>
      </c>
      <c r="C147" s="40">
        <v>53815.238299999997</v>
      </c>
      <c r="D147" s="40" t="s">
        <v>36</v>
      </c>
      <c r="E147" s="38">
        <f t="shared" si="20"/>
        <v>24838.048180923597</v>
      </c>
      <c r="F147" s="1">
        <f t="shared" si="21"/>
        <v>24838</v>
      </c>
      <c r="G147" s="1">
        <f t="shared" si="31"/>
        <v>1.7055900003470015E-2</v>
      </c>
      <c r="J147" s="1">
        <f>G147</f>
        <v>1.7055900003470015E-2</v>
      </c>
      <c r="O147" s="1">
        <f t="shared" ref="O147:O178" ca="1" si="33">+C$11+C$12*F147</f>
        <v>1.8147047451172498E-2</v>
      </c>
      <c r="P147" s="1">
        <f t="shared" si="22"/>
        <v>1.8402821984079071E-2</v>
      </c>
      <c r="Q147" s="114">
        <f t="shared" si="23"/>
        <v>38796.738299999997</v>
      </c>
      <c r="R147" s="1">
        <f t="shared" si="32"/>
        <v>1.8141988218478241E-6</v>
      </c>
      <c r="S147" s="1">
        <v>1</v>
      </c>
      <c r="T147" s="1">
        <f t="shared" si="24"/>
        <v>1.8141988218478241E-6</v>
      </c>
    </row>
    <row r="148" spans="1:20" x14ac:dyDescent="0.2">
      <c r="A148" s="40" t="s">
        <v>109</v>
      </c>
      <c r="B148" s="48"/>
      <c r="C148" s="40">
        <v>53818.424500000001</v>
      </c>
      <c r="D148" s="40">
        <v>1E-4</v>
      </c>
      <c r="E148" s="38">
        <f t="shared" si="20"/>
        <v>24847.048823443267</v>
      </c>
      <c r="F148" s="1">
        <f t="shared" si="21"/>
        <v>24847</v>
      </c>
      <c r="G148" s="1">
        <f t="shared" si="31"/>
        <v>1.728335000370862E-2</v>
      </c>
      <c r="K148" s="1">
        <f t="shared" ref="K148:K179" si="34">G148</f>
        <v>1.728335000370862E-2</v>
      </c>
      <c r="O148" s="1">
        <f t="shared" ca="1" si="33"/>
        <v>1.8156120997387577E-2</v>
      </c>
      <c r="P148" s="1">
        <f t="shared" si="22"/>
        <v>1.8411250825963833E-2</v>
      </c>
      <c r="Q148" s="114">
        <f t="shared" si="23"/>
        <v>38799.924500000001</v>
      </c>
      <c r="R148" s="1">
        <f t="shared" si="32"/>
        <v>1.2721602648439855E-6</v>
      </c>
      <c r="S148" s="1">
        <v>1</v>
      </c>
      <c r="T148" s="1">
        <f t="shared" si="24"/>
        <v>1.2721602648439855E-6</v>
      </c>
    </row>
    <row r="149" spans="1:20" x14ac:dyDescent="0.2">
      <c r="A149" s="38" t="s">
        <v>110</v>
      </c>
      <c r="B149" s="39" t="s">
        <v>50</v>
      </c>
      <c r="C149" s="40">
        <v>53818.425000000003</v>
      </c>
      <c r="D149" s="40"/>
      <c r="E149" s="38">
        <f t="shared" ref="E149:E212" si="35">+(C149-C$7)/C$8</f>
        <v>24847.050235884821</v>
      </c>
      <c r="F149" s="1">
        <f t="shared" ref="F149:F212" si="36">ROUND(2*E149,0)/2</f>
        <v>24847</v>
      </c>
      <c r="G149" s="1">
        <f t="shared" si="31"/>
        <v>1.7783350005629472E-2</v>
      </c>
      <c r="K149" s="1">
        <f t="shared" si="34"/>
        <v>1.7783350005629472E-2</v>
      </c>
      <c r="O149" s="1">
        <f t="shared" ca="1" si="33"/>
        <v>1.8156120997387577E-2</v>
      </c>
      <c r="P149" s="1">
        <f t="shared" ref="P149:P212" si="37">+D$11+D$12*F149+D$13*F149^2</f>
        <v>1.8411250825963833E-2</v>
      </c>
      <c r="Q149" s="114">
        <f t="shared" ref="Q149:Q212" si="38">+C149-15018.5</f>
        <v>38799.925000000003</v>
      </c>
      <c r="R149" s="1">
        <f t="shared" si="32"/>
        <v>3.9425944017656245E-7</v>
      </c>
      <c r="S149" s="1">
        <v>1</v>
      </c>
      <c r="T149" s="1">
        <f t="shared" ref="T149:T212" si="39">S149*R149</f>
        <v>3.9425944017656245E-7</v>
      </c>
    </row>
    <row r="150" spans="1:20" x14ac:dyDescent="0.2">
      <c r="A150" s="38" t="s">
        <v>105</v>
      </c>
      <c r="B150" s="39" t="s">
        <v>50</v>
      </c>
      <c r="C150" s="40">
        <v>53840.7261</v>
      </c>
      <c r="D150" s="40" t="s">
        <v>37</v>
      </c>
      <c r="E150" s="38">
        <f t="shared" si="35"/>
        <v>24910.04823629131</v>
      </c>
      <c r="F150" s="1">
        <f t="shared" si="36"/>
        <v>24910</v>
      </c>
      <c r="G150" s="1">
        <f t="shared" si="31"/>
        <v>1.7075499999918975E-2</v>
      </c>
      <c r="K150" s="1">
        <f t="shared" si="34"/>
        <v>1.7075499999918975E-2</v>
      </c>
      <c r="O150" s="1">
        <f t="shared" ca="1" si="33"/>
        <v>1.8219635820893105E-2</v>
      </c>
      <c r="P150" s="1">
        <f t="shared" si="37"/>
        <v>1.8470294008593166E-2</v>
      </c>
      <c r="Q150" s="114">
        <f t="shared" si="38"/>
        <v>38822.2261</v>
      </c>
      <c r="R150" s="1">
        <f t="shared" si="32"/>
        <v>1.9454503266334196E-6</v>
      </c>
      <c r="S150" s="1">
        <v>1</v>
      </c>
      <c r="T150" s="1">
        <f t="shared" si="39"/>
        <v>1.9454503266334196E-6</v>
      </c>
    </row>
    <row r="151" spans="1:20" x14ac:dyDescent="0.2">
      <c r="A151" s="47" t="s">
        <v>111</v>
      </c>
      <c r="B151" s="48"/>
      <c r="C151" s="40">
        <v>53863.382400000002</v>
      </c>
      <c r="D151" s="40">
        <v>1E-4</v>
      </c>
      <c r="E151" s="38">
        <f t="shared" si="35"/>
        <v>24974.049635173429</v>
      </c>
      <c r="F151" s="1">
        <f t="shared" si="36"/>
        <v>24974</v>
      </c>
      <c r="G151" s="1">
        <f t="shared" si="31"/>
        <v>1.7570700001670048E-2</v>
      </c>
      <c r="K151" s="1">
        <f t="shared" si="34"/>
        <v>1.7570700001670048E-2</v>
      </c>
      <c r="O151" s="1">
        <f t="shared" ca="1" si="33"/>
        <v>1.8284158816200307E-2</v>
      </c>
      <c r="P151" s="1">
        <f t="shared" si="37"/>
        <v>1.8530348370606367E-2</v>
      </c>
      <c r="Q151" s="114">
        <f t="shared" si="38"/>
        <v>38844.882400000002</v>
      </c>
      <c r="R151" s="1">
        <f t="shared" si="32"/>
        <v>9.209249920021383E-7</v>
      </c>
      <c r="S151" s="1">
        <v>1</v>
      </c>
      <c r="T151" s="1">
        <f t="shared" si="39"/>
        <v>9.209249920021383E-7</v>
      </c>
    </row>
    <row r="152" spans="1:20" x14ac:dyDescent="0.2">
      <c r="A152" s="38" t="s">
        <v>112</v>
      </c>
      <c r="B152" s="39" t="s">
        <v>50</v>
      </c>
      <c r="C152" s="40">
        <v>54147.289199999999</v>
      </c>
      <c r="D152" s="40" t="s">
        <v>37</v>
      </c>
      <c r="E152" s="38">
        <f t="shared" si="35"/>
        <v>25776.053155260244</v>
      </c>
      <c r="F152" s="1">
        <f t="shared" si="36"/>
        <v>25776</v>
      </c>
      <c r="G152" s="1">
        <f t="shared" si="31"/>
        <v>1.8816800002241507E-2</v>
      </c>
      <c r="K152" s="1">
        <f t="shared" si="34"/>
        <v>1.8816800002241507E-2</v>
      </c>
      <c r="O152" s="1">
        <f t="shared" ca="1" si="33"/>
        <v>1.9092712601143699E-2</v>
      </c>
      <c r="P152" s="1">
        <f t="shared" si="37"/>
        <v>1.9289226648061313E-2</v>
      </c>
      <c r="Q152" s="114">
        <f t="shared" si="38"/>
        <v>39128.789199999999</v>
      </c>
      <c r="R152" s="1">
        <f t="shared" si="32"/>
        <v>2.2318693568055183E-7</v>
      </c>
      <c r="S152" s="1">
        <v>1</v>
      </c>
      <c r="T152" s="1">
        <f t="shared" si="39"/>
        <v>2.2318693568055183E-7</v>
      </c>
    </row>
    <row r="153" spans="1:20" x14ac:dyDescent="0.2">
      <c r="A153" s="38" t="s">
        <v>105</v>
      </c>
      <c r="B153" s="39" t="s">
        <v>48</v>
      </c>
      <c r="C153" s="40">
        <v>54175.787100000001</v>
      </c>
      <c r="D153" s="40" t="s">
        <v>37</v>
      </c>
      <c r="E153" s="38">
        <f t="shared" si="35"/>
        <v>25856.556391234459</v>
      </c>
      <c r="F153" s="1">
        <f t="shared" si="36"/>
        <v>25856.5</v>
      </c>
      <c r="G153" s="1">
        <f t="shared" si="31"/>
        <v>1.9962325008236803E-2</v>
      </c>
      <c r="K153" s="1">
        <f t="shared" si="34"/>
        <v>1.9962325008236803E-2</v>
      </c>
      <c r="O153" s="1">
        <f t="shared" ca="1" si="33"/>
        <v>1.917387043117854E-2</v>
      </c>
      <c r="P153" s="1">
        <f t="shared" si="37"/>
        <v>1.9366045006233134E-2</v>
      </c>
      <c r="Q153" s="114">
        <f t="shared" si="38"/>
        <v>39157.287100000001</v>
      </c>
      <c r="R153" s="1">
        <f t="shared" si="32"/>
        <v>3.5554984078949573E-7</v>
      </c>
      <c r="S153" s="1">
        <v>1</v>
      </c>
      <c r="T153" s="1">
        <f t="shared" si="39"/>
        <v>3.5554984078949573E-7</v>
      </c>
    </row>
    <row r="154" spans="1:20" x14ac:dyDescent="0.2">
      <c r="A154" s="38" t="s">
        <v>105</v>
      </c>
      <c r="B154" s="39" t="s">
        <v>50</v>
      </c>
      <c r="C154" s="40">
        <v>54189.767999999996</v>
      </c>
      <c r="D154" s="40" t="s">
        <v>37</v>
      </c>
      <c r="E154" s="38">
        <f t="shared" si="35"/>
        <v>25896.050799307734</v>
      </c>
      <c r="F154" s="1">
        <f t="shared" si="36"/>
        <v>25896</v>
      </c>
      <c r="G154" s="1">
        <f t="shared" si="31"/>
        <v>1.7982799996389076E-2</v>
      </c>
      <c r="K154" s="1">
        <f t="shared" si="34"/>
        <v>1.7982799996389076E-2</v>
      </c>
      <c r="O154" s="1">
        <f t="shared" ca="1" si="33"/>
        <v>1.9213693217344705E-2</v>
      </c>
      <c r="P154" s="1">
        <f t="shared" si="37"/>
        <v>1.9403781632698184E-2</v>
      </c>
      <c r="Q154" s="114">
        <f t="shared" si="38"/>
        <v>39171.267999999996</v>
      </c>
      <c r="R154" s="1">
        <f t="shared" si="32"/>
        <v>2.0191888107277097E-6</v>
      </c>
      <c r="S154" s="1">
        <v>1</v>
      </c>
      <c r="T154" s="1">
        <f t="shared" si="39"/>
        <v>2.0191888107277097E-6</v>
      </c>
    </row>
    <row r="155" spans="1:20" x14ac:dyDescent="0.2">
      <c r="A155" s="38" t="s">
        <v>105</v>
      </c>
      <c r="B155" s="39" t="s">
        <v>50</v>
      </c>
      <c r="C155" s="40">
        <v>54205.697399999997</v>
      </c>
      <c r="D155" s="40" t="s">
        <v>37</v>
      </c>
      <c r="E155" s="38">
        <f t="shared" si="35"/>
        <v>25941.049492093083</v>
      </c>
      <c r="F155" s="1">
        <f t="shared" si="36"/>
        <v>25941</v>
      </c>
      <c r="G155" s="1">
        <f t="shared" si="31"/>
        <v>1.7520050001621712E-2</v>
      </c>
      <c r="K155" s="1">
        <f t="shared" si="34"/>
        <v>1.7520050001621712E-2</v>
      </c>
      <c r="O155" s="1">
        <f t="shared" ca="1" si="33"/>
        <v>1.925906094842008E-2</v>
      </c>
      <c r="P155" s="1">
        <f t="shared" si="37"/>
        <v>1.9446807338811437E-2</v>
      </c>
      <c r="Q155" s="114">
        <f t="shared" si="38"/>
        <v>39187.197399999997</v>
      </c>
      <c r="R155" s="1">
        <f t="shared" si="32"/>
        <v>3.7123938364144404E-6</v>
      </c>
      <c r="S155" s="1">
        <v>1</v>
      </c>
      <c r="T155" s="1">
        <f t="shared" si="39"/>
        <v>3.7123938364144404E-6</v>
      </c>
    </row>
    <row r="156" spans="1:20" x14ac:dyDescent="0.2">
      <c r="A156" s="40" t="s">
        <v>93</v>
      </c>
      <c r="B156" s="39" t="s">
        <v>50</v>
      </c>
      <c r="C156" s="40">
        <v>54211.36219</v>
      </c>
      <c r="D156" s="40">
        <v>2.9999999999999997E-4</v>
      </c>
      <c r="E156" s="38">
        <f t="shared" si="35"/>
        <v>25957.051861605032</v>
      </c>
      <c r="F156" s="1">
        <f t="shared" si="36"/>
        <v>25957</v>
      </c>
      <c r="G156" s="1">
        <f t="shared" si="31"/>
        <v>1.8358850007643923E-2</v>
      </c>
      <c r="K156" s="1">
        <f t="shared" si="34"/>
        <v>1.8358850007643923E-2</v>
      </c>
      <c r="O156" s="1">
        <f t="shared" ca="1" si="33"/>
        <v>1.9275191697246882E-2</v>
      </c>
      <c r="P156" s="1">
        <f t="shared" si="37"/>
        <v>1.9462114251798428E-2</v>
      </c>
      <c r="Q156" s="114">
        <f t="shared" si="38"/>
        <v>39192.86219</v>
      </c>
      <c r="R156" s="1">
        <f t="shared" si="32"/>
        <v>1.2171919924298118E-6</v>
      </c>
      <c r="S156" s="1">
        <v>1</v>
      </c>
      <c r="T156" s="1">
        <f t="shared" si="39"/>
        <v>1.2171919924298118E-6</v>
      </c>
    </row>
    <row r="157" spans="1:20" x14ac:dyDescent="0.2">
      <c r="A157" s="38" t="s">
        <v>113</v>
      </c>
      <c r="B157" s="39" t="s">
        <v>50</v>
      </c>
      <c r="C157" s="40">
        <v>54211.362200000003</v>
      </c>
      <c r="D157" s="40" t="s">
        <v>114</v>
      </c>
      <c r="E157" s="38">
        <f t="shared" si="35"/>
        <v>25957.051889853872</v>
      </c>
      <c r="F157" s="1">
        <f t="shared" si="36"/>
        <v>25957</v>
      </c>
      <c r="G157" s="1">
        <f t="shared" si="31"/>
        <v>1.8368850011029281E-2</v>
      </c>
      <c r="K157" s="1">
        <f t="shared" si="34"/>
        <v>1.8368850011029281E-2</v>
      </c>
      <c r="O157" s="1">
        <f t="shared" ca="1" si="33"/>
        <v>1.9275191697246882E-2</v>
      </c>
      <c r="P157" s="1">
        <f t="shared" si="37"/>
        <v>1.9462114251798428E-2</v>
      </c>
      <c r="Q157" s="114">
        <f t="shared" si="38"/>
        <v>39192.862200000003</v>
      </c>
      <c r="R157" s="1">
        <f t="shared" si="32"/>
        <v>1.195226700144541E-6</v>
      </c>
      <c r="S157" s="1">
        <v>1</v>
      </c>
      <c r="T157" s="1">
        <f t="shared" si="39"/>
        <v>1.195226700144541E-6</v>
      </c>
    </row>
    <row r="158" spans="1:20" x14ac:dyDescent="0.2">
      <c r="A158" s="38" t="s">
        <v>105</v>
      </c>
      <c r="B158" s="39" t="s">
        <v>50</v>
      </c>
      <c r="C158" s="40">
        <v>54212.777800000003</v>
      </c>
      <c r="D158" s="40" t="s">
        <v>37</v>
      </c>
      <c r="E158" s="38">
        <f t="shared" si="35"/>
        <v>25961.050794364208</v>
      </c>
      <c r="F158" s="1">
        <f t="shared" si="36"/>
        <v>25961</v>
      </c>
      <c r="G158" s="1">
        <f t="shared" si="31"/>
        <v>1.7981050004891586E-2</v>
      </c>
      <c r="K158" s="1">
        <f t="shared" si="34"/>
        <v>1.7981050004891586E-2</v>
      </c>
      <c r="O158" s="1">
        <f t="shared" ca="1" si="33"/>
        <v>1.9279224384453581E-2</v>
      </c>
      <c r="P158" s="1">
        <f t="shared" si="37"/>
        <v>1.9465941708253925E-2</v>
      </c>
      <c r="Q158" s="114">
        <f t="shared" si="38"/>
        <v>39194.277800000003</v>
      </c>
      <c r="R158" s="1">
        <f t="shared" si="32"/>
        <v>2.2049033707143092E-6</v>
      </c>
      <c r="S158" s="1">
        <v>1</v>
      </c>
      <c r="T158" s="1">
        <f t="shared" si="39"/>
        <v>2.2049033707143092E-6</v>
      </c>
    </row>
    <row r="159" spans="1:20" x14ac:dyDescent="0.2">
      <c r="A159" s="40" t="s">
        <v>115</v>
      </c>
      <c r="B159" s="39" t="s">
        <v>50</v>
      </c>
      <c r="C159" s="40">
        <v>54217.38</v>
      </c>
      <c r="D159" s="40">
        <v>1E-4</v>
      </c>
      <c r="E159" s="38">
        <f t="shared" si="35"/>
        <v>25974.051471347426</v>
      </c>
      <c r="F159" s="1">
        <f t="shared" si="36"/>
        <v>25974</v>
      </c>
      <c r="G159" s="1">
        <f t="shared" si="31"/>
        <v>1.8220700003439561E-2</v>
      </c>
      <c r="K159" s="1">
        <f t="shared" si="34"/>
        <v>1.8220700003439561E-2</v>
      </c>
      <c r="O159" s="1">
        <f t="shared" ca="1" si="33"/>
        <v>1.9292330617875358E-2</v>
      </c>
      <c r="P159" s="1">
        <f t="shared" si="37"/>
        <v>1.9478382953410953E-2</v>
      </c>
      <c r="Q159" s="114">
        <f t="shared" si="38"/>
        <v>39198.879999999997</v>
      </c>
      <c r="R159" s="1">
        <f t="shared" si="32"/>
        <v>1.5817664026487448E-6</v>
      </c>
      <c r="S159" s="1">
        <v>1</v>
      </c>
      <c r="T159" s="1">
        <f t="shared" si="39"/>
        <v>1.5817664026487448E-6</v>
      </c>
    </row>
    <row r="160" spans="1:20" x14ac:dyDescent="0.2">
      <c r="A160" s="47" t="s">
        <v>116</v>
      </c>
      <c r="B160" s="39" t="s">
        <v>50</v>
      </c>
      <c r="C160" s="40">
        <v>54561.821300000003</v>
      </c>
      <c r="D160" s="40">
        <v>1E-4</v>
      </c>
      <c r="E160" s="38">
        <f t="shared" si="35"/>
        <v>26947.057877193594</v>
      </c>
      <c r="F160" s="1">
        <f t="shared" si="36"/>
        <v>26947</v>
      </c>
      <c r="G160" s="1">
        <f t="shared" si="31"/>
        <v>2.0488350004598033E-2</v>
      </c>
      <c r="K160" s="1">
        <f t="shared" si="34"/>
        <v>2.0488350004598033E-2</v>
      </c>
      <c r="O160" s="1">
        <f t="shared" ca="1" si="33"/>
        <v>2.0273281780905181E-2</v>
      </c>
      <c r="P160" s="1">
        <f t="shared" si="37"/>
        <v>2.0418295145624578E-2</v>
      </c>
      <c r="Q160" s="114">
        <f t="shared" si="38"/>
        <v>39543.321300000003</v>
      </c>
      <c r="R160" s="1">
        <f t="shared" si="32"/>
        <v>4.9076832657906429E-9</v>
      </c>
      <c r="S160" s="1">
        <v>1</v>
      </c>
      <c r="T160" s="1">
        <f t="shared" si="39"/>
        <v>4.9076832657906429E-9</v>
      </c>
    </row>
    <row r="161" spans="1:20" x14ac:dyDescent="0.2">
      <c r="A161" s="38" t="s">
        <v>117</v>
      </c>
      <c r="B161" s="39" t="s">
        <v>50</v>
      </c>
      <c r="C161" s="40">
        <v>54577.045299999998</v>
      </c>
      <c r="D161" s="40" t="s">
        <v>37</v>
      </c>
      <c r="E161" s="38">
        <f t="shared" si="35"/>
        <v>26990.063897443189</v>
      </c>
      <c r="F161" s="1">
        <f t="shared" si="36"/>
        <v>26990</v>
      </c>
      <c r="G161" s="1">
        <f t="shared" si="31"/>
        <v>2.2619499999564141E-2</v>
      </c>
      <c r="K161" s="1">
        <f t="shared" si="34"/>
        <v>2.2619499999564141E-2</v>
      </c>
      <c r="O161" s="1">
        <f t="shared" ca="1" si="33"/>
        <v>2.0316633168377209E-2</v>
      </c>
      <c r="P161" s="1">
        <f t="shared" si="37"/>
        <v>2.0460230563757096E-2</v>
      </c>
      <c r="Q161" s="114">
        <f t="shared" si="38"/>
        <v>39558.545299999998</v>
      </c>
      <c r="R161" s="1">
        <f t="shared" si="32"/>
        <v>4.6624444964104748E-6</v>
      </c>
      <c r="S161" s="1">
        <v>1</v>
      </c>
      <c r="T161" s="1">
        <f t="shared" si="39"/>
        <v>4.6624444964104748E-6</v>
      </c>
    </row>
    <row r="162" spans="1:20" x14ac:dyDescent="0.2">
      <c r="A162" s="47" t="s">
        <v>116</v>
      </c>
      <c r="B162" s="39" t="s">
        <v>48</v>
      </c>
      <c r="C162" s="40">
        <v>54596.691200000001</v>
      </c>
      <c r="D162" s="40">
        <v>2.9999999999999997E-4</v>
      </c>
      <c r="E162" s="38">
        <f t="shared" si="35"/>
        <v>27045.561268253878</v>
      </c>
      <c r="F162" s="1">
        <f t="shared" si="36"/>
        <v>27045.5</v>
      </c>
      <c r="G162" s="1">
        <f t="shared" si="31"/>
        <v>2.1688775006623473E-2</v>
      </c>
      <c r="K162" s="1">
        <f t="shared" si="34"/>
        <v>2.1688775006623473E-2</v>
      </c>
      <c r="O162" s="1">
        <f t="shared" ca="1" si="33"/>
        <v>2.0372586703370176E-2</v>
      </c>
      <c r="P162" s="1">
        <f t="shared" si="37"/>
        <v>2.051440627210617E-2</v>
      </c>
      <c r="Q162" s="114">
        <f t="shared" si="38"/>
        <v>39578.191200000001</v>
      </c>
      <c r="R162" s="1">
        <f t="shared" si="32"/>
        <v>1.3791419246117722E-6</v>
      </c>
      <c r="S162" s="1">
        <v>1</v>
      </c>
      <c r="T162" s="1">
        <f t="shared" si="39"/>
        <v>1.3791419246117722E-6</v>
      </c>
    </row>
    <row r="163" spans="1:20" x14ac:dyDescent="0.2">
      <c r="A163" s="47" t="s">
        <v>116</v>
      </c>
      <c r="B163" s="39" t="s">
        <v>48</v>
      </c>
      <c r="C163" s="40">
        <v>54597.753100000002</v>
      </c>
      <c r="D163" s="40">
        <v>2.9999999999999997E-4</v>
      </c>
      <c r="E163" s="38">
        <f t="shared" si="35"/>
        <v>27048.561011613252</v>
      </c>
      <c r="F163" s="1">
        <f t="shared" si="36"/>
        <v>27048.5</v>
      </c>
      <c r="G163" s="1">
        <f t="shared" si="31"/>
        <v>2.1597925006062724E-2</v>
      </c>
      <c r="K163" s="1">
        <f t="shared" si="34"/>
        <v>2.1597925006062724E-2</v>
      </c>
      <c r="O163" s="1">
        <f t="shared" ca="1" si="33"/>
        <v>2.0375611218775201E-2</v>
      </c>
      <c r="P163" s="1">
        <f t="shared" si="37"/>
        <v>2.0517336286281631E-2</v>
      </c>
      <c r="Q163" s="114">
        <f t="shared" si="38"/>
        <v>39579.253100000002</v>
      </c>
      <c r="R163" s="1">
        <f t="shared" si="32"/>
        <v>1.1676719813181411E-6</v>
      </c>
      <c r="S163" s="1">
        <v>1</v>
      </c>
      <c r="T163" s="1">
        <f t="shared" si="39"/>
        <v>1.1676719813181411E-6</v>
      </c>
    </row>
    <row r="164" spans="1:20" x14ac:dyDescent="0.2">
      <c r="A164" s="47" t="s">
        <v>118</v>
      </c>
      <c r="B164" s="39" t="s">
        <v>48</v>
      </c>
      <c r="C164" s="40">
        <v>54829.976199999997</v>
      </c>
      <c r="D164" s="40">
        <v>2.0000000000000001E-4</v>
      </c>
      <c r="E164" s="38">
        <f t="shared" si="35"/>
        <v>27704.564121244552</v>
      </c>
      <c r="F164" s="1">
        <f t="shared" si="36"/>
        <v>27704.5</v>
      </c>
      <c r="G164" s="1">
        <f t="shared" si="31"/>
        <v>2.2698724998917896E-2</v>
      </c>
      <c r="K164" s="1">
        <f t="shared" si="34"/>
        <v>2.2698724998917896E-2</v>
      </c>
      <c r="O164" s="1">
        <f t="shared" ca="1" si="33"/>
        <v>2.1036971920674035E-2</v>
      </c>
      <c r="P164" s="1">
        <f t="shared" si="37"/>
        <v>2.1161967813747649E-2</v>
      </c>
      <c r="Q164" s="114">
        <f t="shared" si="38"/>
        <v>39811.476199999997</v>
      </c>
      <c r="R164" s="1">
        <f t="shared" si="32"/>
        <v>2.3616226461723807E-6</v>
      </c>
      <c r="S164" s="1">
        <v>1</v>
      </c>
      <c r="T164" s="1">
        <f t="shared" si="39"/>
        <v>2.3616226461723807E-6</v>
      </c>
    </row>
    <row r="165" spans="1:20" x14ac:dyDescent="0.2">
      <c r="A165" s="40" t="s">
        <v>119</v>
      </c>
      <c r="B165" s="39" t="s">
        <v>50</v>
      </c>
      <c r="C165" s="40">
        <v>54888.917000000001</v>
      </c>
      <c r="D165" s="40">
        <v>2.9999999999999997E-4</v>
      </c>
      <c r="E165" s="38">
        <f t="shared" si="35"/>
        <v>27871.0649908142</v>
      </c>
      <c r="F165" s="1">
        <f t="shared" si="36"/>
        <v>27871</v>
      </c>
      <c r="G165" s="1">
        <f t="shared" si="31"/>
        <v>2.3006550007266924E-2</v>
      </c>
      <c r="K165" s="1">
        <f t="shared" si="34"/>
        <v>2.3006550007266924E-2</v>
      </c>
      <c r="O165" s="1">
        <f t="shared" ca="1" si="33"/>
        <v>2.1204832525652931E-2</v>
      </c>
      <c r="P165" s="1">
        <f t="shared" si="37"/>
        <v>2.1326828938858296E-2</v>
      </c>
      <c r="Q165" s="114">
        <f t="shared" si="38"/>
        <v>39870.417000000001</v>
      </c>
      <c r="R165" s="1">
        <f t="shared" si="32"/>
        <v>2.821462867655823E-6</v>
      </c>
      <c r="S165" s="1">
        <v>1</v>
      </c>
      <c r="T165" s="1">
        <f t="shared" si="39"/>
        <v>2.821462867655823E-6</v>
      </c>
    </row>
    <row r="166" spans="1:20" x14ac:dyDescent="0.2">
      <c r="A166" s="38" t="s">
        <v>120</v>
      </c>
      <c r="B166" s="39" t="s">
        <v>48</v>
      </c>
      <c r="C166" s="40">
        <v>54934.404699999999</v>
      </c>
      <c r="D166" s="40" t="s">
        <v>37</v>
      </c>
      <c r="E166" s="38">
        <f t="shared" si="35"/>
        <v>27999.562425608477</v>
      </c>
      <c r="F166" s="1">
        <f t="shared" si="36"/>
        <v>27999.5</v>
      </c>
      <c r="G166" s="1">
        <f t="shared" si="31"/>
        <v>2.209847500489559E-2</v>
      </c>
      <c r="K166" s="1">
        <f t="shared" si="34"/>
        <v>2.209847500489559E-2</v>
      </c>
      <c r="O166" s="1">
        <f t="shared" ca="1" si="33"/>
        <v>2.1334382602168175E-2</v>
      </c>
      <c r="P166" s="1">
        <f t="shared" si="37"/>
        <v>2.1454409158645164E-2</v>
      </c>
      <c r="Q166" s="114">
        <f t="shared" si="38"/>
        <v>39915.904699999999</v>
      </c>
      <c r="R166" s="1">
        <f t="shared" si="32"/>
        <v>4.1482081430627816E-7</v>
      </c>
      <c r="S166" s="1">
        <v>1</v>
      </c>
      <c r="T166" s="1">
        <f t="shared" si="39"/>
        <v>4.1482081430627816E-7</v>
      </c>
    </row>
    <row r="167" spans="1:20" x14ac:dyDescent="0.2">
      <c r="A167" s="38" t="s">
        <v>120</v>
      </c>
      <c r="B167" s="39" t="s">
        <v>48</v>
      </c>
      <c r="C167" s="40">
        <v>54934.404699999999</v>
      </c>
      <c r="D167" s="40" t="s">
        <v>37</v>
      </c>
      <c r="E167" s="38">
        <f t="shared" si="35"/>
        <v>27999.562425608477</v>
      </c>
      <c r="F167" s="1">
        <f t="shared" si="36"/>
        <v>27999.5</v>
      </c>
      <c r="G167" s="1">
        <f t="shared" si="31"/>
        <v>2.209847500489559E-2</v>
      </c>
      <c r="K167" s="1">
        <f t="shared" si="34"/>
        <v>2.209847500489559E-2</v>
      </c>
      <c r="O167" s="1">
        <f t="shared" ca="1" si="33"/>
        <v>2.1334382602168175E-2</v>
      </c>
      <c r="P167" s="1">
        <f t="shared" si="37"/>
        <v>2.1454409158645164E-2</v>
      </c>
      <c r="Q167" s="114">
        <f t="shared" si="38"/>
        <v>39915.904699999999</v>
      </c>
      <c r="R167" s="1">
        <f t="shared" si="32"/>
        <v>4.1482081430627816E-7</v>
      </c>
      <c r="S167" s="1">
        <v>1</v>
      </c>
      <c r="T167" s="1">
        <f t="shared" si="39"/>
        <v>4.1482081430627816E-7</v>
      </c>
    </row>
    <row r="168" spans="1:20" x14ac:dyDescent="0.2">
      <c r="A168" s="47" t="s">
        <v>121</v>
      </c>
      <c r="B168" s="39" t="s">
        <v>48</v>
      </c>
      <c r="C168" s="40">
        <v>54934.404750000002</v>
      </c>
      <c r="D168" s="40">
        <v>1E-4</v>
      </c>
      <c r="E168" s="38">
        <f t="shared" si="35"/>
        <v>27999.562566852641</v>
      </c>
      <c r="F168" s="1">
        <f t="shared" si="36"/>
        <v>27999.5</v>
      </c>
      <c r="G168" s="1">
        <f t="shared" si="31"/>
        <v>2.2148475007270463E-2</v>
      </c>
      <c r="K168" s="1">
        <f t="shared" si="34"/>
        <v>2.2148475007270463E-2</v>
      </c>
      <c r="O168" s="1">
        <f t="shared" ca="1" si="33"/>
        <v>2.1334382602168175E-2</v>
      </c>
      <c r="P168" s="1">
        <f t="shared" si="37"/>
        <v>2.1454409158645164E-2</v>
      </c>
      <c r="Q168" s="114">
        <f t="shared" si="38"/>
        <v>39915.904750000002</v>
      </c>
      <c r="R168" s="1">
        <f t="shared" si="32"/>
        <v>4.8172740222795664E-7</v>
      </c>
      <c r="S168" s="1">
        <v>1</v>
      </c>
      <c r="T168" s="1">
        <f t="shared" si="39"/>
        <v>4.8172740222795664E-7</v>
      </c>
    </row>
    <row r="169" spans="1:20" x14ac:dyDescent="0.2">
      <c r="A169" s="47" t="s">
        <v>121</v>
      </c>
      <c r="B169" s="39" t="s">
        <v>48</v>
      </c>
      <c r="C169" s="40">
        <v>54934.404750000002</v>
      </c>
      <c r="D169" s="40">
        <v>2.9999999999999997E-4</v>
      </c>
      <c r="E169" s="38">
        <f t="shared" si="35"/>
        <v>27999.562566852641</v>
      </c>
      <c r="F169" s="1">
        <f t="shared" si="36"/>
        <v>27999.5</v>
      </c>
      <c r="G169" s="1">
        <f t="shared" si="31"/>
        <v>2.2148475007270463E-2</v>
      </c>
      <c r="K169" s="1">
        <f t="shared" si="34"/>
        <v>2.2148475007270463E-2</v>
      </c>
      <c r="O169" s="1">
        <f t="shared" ca="1" si="33"/>
        <v>2.1334382602168175E-2</v>
      </c>
      <c r="P169" s="1">
        <f t="shared" si="37"/>
        <v>2.1454409158645164E-2</v>
      </c>
      <c r="Q169" s="114">
        <f t="shared" si="38"/>
        <v>39915.904750000002</v>
      </c>
      <c r="R169" s="1">
        <f t="shared" si="32"/>
        <v>4.8172740222795664E-7</v>
      </c>
      <c r="S169" s="1">
        <v>1</v>
      </c>
      <c r="T169" s="1">
        <f t="shared" si="39"/>
        <v>4.8172740222795664E-7</v>
      </c>
    </row>
    <row r="170" spans="1:20" x14ac:dyDescent="0.2">
      <c r="A170" s="38" t="s">
        <v>122</v>
      </c>
      <c r="B170" s="39" t="s">
        <v>48</v>
      </c>
      <c r="C170" s="40">
        <v>54934.404799999997</v>
      </c>
      <c r="D170" s="40" t="s">
        <v>50</v>
      </c>
      <c r="E170" s="38">
        <f t="shared" si="35"/>
        <v>27999.562708096779</v>
      </c>
      <c r="F170" s="1">
        <f t="shared" si="36"/>
        <v>27999.5</v>
      </c>
      <c r="G170" s="1">
        <f t="shared" si="31"/>
        <v>2.2198475002369378E-2</v>
      </c>
      <c r="K170" s="1">
        <f t="shared" si="34"/>
        <v>2.2198475002369378E-2</v>
      </c>
      <c r="O170" s="1">
        <f t="shared" ca="1" si="33"/>
        <v>2.1334382602168175E-2</v>
      </c>
      <c r="P170" s="1">
        <f t="shared" si="37"/>
        <v>2.1454409158645164E-2</v>
      </c>
      <c r="Q170" s="114">
        <f t="shared" si="38"/>
        <v>39915.904799999997</v>
      </c>
      <c r="R170" s="1">
        <f t="shared" si="32"/>
        <v>5.5363397979702666E-7</v>
      </c>
      <c r="S170" s="1">
        <v>1</v>
      </c>
      <c r="T170" s="1">
        <f t="shared" si="39"/>
        <v>5.5363397979702666E-7</v>
      </c>
    </row>
    <row r="171" spans="1:20" x14ac:dyDescent="0.2">
      <c r="A171" s="38" t="s">
        <v>122</v>
      </c>
      <c r="B171" s="39" t="s">
        <v>48</v>
      </c>
      <c r="C171" s="40">
        <v>54934.404799999997</v>
      </c>
      <c r="D171" s="40" t="s">
        <v>123</v>
      </c>
      <c r="E171" s="38">
        <f t="shared" si="35"/>
        <v>27999.562708096779</v>
      </c>
      <c r="F171" s="1">
        <f t="shared" si="36"/>
        <v>27999.5</v>
      </c>
      <c r="G171" s="1">
        <f t="shared" si="31"/>
        <v>2.2198475002369378E-2</v>
      </c>
      <c r="K171" s="1">
        <f t="shared" si="34"/>
        <v>2.2198475002369378E-2</v>
      </c>
      <c r="O171" s="1">
        <f t="shared" ca="1" si="33"/>
        <v>2.1334382602168175E-2</v>
      </c>
      <c r="P171" s="1">
        <f t="shared" si="37"/>
        <v>2.1454409158645164E-2</v>
      </c>
      <c r="Q171" s="114">
        <f t="shared" si="38"/>
        <v>39915.904799999997</v>
      </c>
      <c r="R171" s="1">
        <f t="shared" si="32"/>
        <v>5.5363397979702666E-7</v>
      </c>
      <c r="S171" s="1">
        <v>1</v>
      </c>
      <c r="T171" s="1">
        <f t="shared" si="39"/>
        <v>5.5363397979702666E-7</v>
      </c>
    </row>
    <row r="172" spans="1:20" x14ac:dyDescent="0.2">
      <c r="A172" s="38" t="s">
        <v>120</v>
      </c>
      <c r="B172" s="39" t="s">
        <v>48</v>
      </c>
      <c r="C172" s="40">
        <v>54934.404900000001</v>
      </c>
      <c r="D172" s="40" t="s">
        <v>37</v>
      </c>
      <c r="E172" s="38">
        <f t="shared" si="35"/>
        <v>27999.562990585102</v>
      </c>
      <c r="F172" s="1">
        <f t="shared" si="36"/>
        <v>27999.5</v>
      </c>
      <c r="G172" s="1">
        <f t="shared" si="31"/>
        <v>2.2298475007119123E-2</v>
      </c>
      <c r="K172" s="1">
        <f t="shared" si="34"/>
        <v>2.2298475007119123E-2</v>
      </c>
      <c r="O172" s="1">
        <f t="shared" ca="1" si="33"/>
        <v>2.1334382602168175E-2</v>
      </c>
      <c r="P172" s="1">
        <f t="shared" si="37"/>
        <v>2.1454409158645164E-2</v>
      </c>
      <c r="Q172" s="114">
        <f t="shared" si="38"/>
        <v>39915.904900000001</v>
      </c>
      <c r="R172" s="1">
        <f t="shared" si="32"/>
        <v>7.1244715656006476E-7</v>
      </c>
      <c r="S172" s="1">
        <v>1</v>
      </c>
      <c r="T172" s="1">
        <f t="shared" si="39"/>
        <v>7.1244715656006476E-7</v>
      </c>
    </row>
    <row r="173" spans="1:20" x14ac:dyDescent="0.2">
      <c r="A173" s="47" t="s">
        <v>121</v>
      </c>
      <c r="B173" s="39" t="s">
        <v>48</v>
      </c>
      <c r="C173" s="40">
        <v>54934.404949999996</v>
      </c>
      <c r="D173" s="40">
        <v>1E-4</v>
      </c>
      <c r="E173" s="38">
        <f t="shared" si="35"/>
        <v>27999.563131829244</v>
      </c>
      <c r="F173" s="1">
        <f t="shared" si="36"/>
        <v>27999.5</v>
      </c>
      <c r="G173" s="1">
        <f t="shared" si="31"/>
        <v>2.2348475002218038E-2</v>
      </c>
      <c r="K173" s="1">
        <f t="shared" si="34"/>
        <v>2.2348475002218038E-2</v>
      </c>
      <c r="O173" s="1">
        <f t="shared" ca="1" si="33"/>
        <v>2.1334382602168175E-2</v>
      </c>
      <c r="P173" s="1">
        <f t="shared" si="37"/>
        <v>2.1454409158645164E-2</v>
      </c>
      <c r="Q173" s="114">
        <f t="shared" si="38"/>
        <v>39915.904949999996</v>
      </c>
      <c r="R173" s="1">
        <f t="shared" si="32"/>
        <v>7.9935373264367517E-7</v>
      </c>
      <c r="S173" s="1">
        <v>1</v>
      </c>
      <c r="T173" s="1">
        <f t="shared" si="39"/>
        <v>7.9935373264367517E-7</v>
      </c>
    </row>
    <row r="174" spans="1:20" x14ac:dyDescent="0.2">
      <c r="A174" s="47" t="s">
        <v>124</v>
      </c>
      <c r="B174" s="39" t="s">
        <v>48</v>
      </c>
      <c r="C174" s="40">
        <v>54938.653200000001</v>
      </c>
      <c r="D174" s="40">
        <v>1E-4</v>
      </c>
      <c r="E174" s="38">
        <f t="shared" si="35"/>
        <v>28011.563941440752</v>
      </c>
      <c r="F174" s="1">
        <f t="shared" si="36"/>
        <v>28011.5</v>
      </c>
      <c r="G174" s="1">
        <f t="shared" ref="G174:G205" si="40">+C174-(C$7+F174*C$8)</f>
        <v>2.2635075001744553E-2</v>
      </c>
      <c r="K174" s="1">
        <f t="shared" si="34"/>
        <v>2.2635075001744553E-2</v>
      </c>
      <c r="O174" s="1">
        <f t="shared" ca="1" si="33"/>
        <v>2.1346480663788275E-2</v>
      </c>
      <c r="P174" s="1">
        <f t="shared" si="37"/>
        <v>2.1466338611772485E-2</v>
      </c>
      <c r="Q174" s="114">
        <f t="shared" si="38"/>
        <v>39920.153200000001</v>
      </c>
      <c r="R174" s="1">
        <f t="shared" ref="R174:R205" si="41">+(P174-G174)^2</f>
        <v>1.3659447492449432E-6</v>
      </c>
      <c r="S174" s="1">
        <v>1</v>
      </c>
      <c r="T174" s="1">
        <f t="shared" si="39"/>
        <v>1.3659447492449432E-6</v>
      </c>
    </row>
    <row r="175" spans="1:20" x14ac:dyDescent="0.2">
      <c r="A175" s="47" t="s">
        <v>124</v>
      </c>
      <c r="B175" s="39" t="s">
        <v>48</v>
      </c>
      <c r="C175" s="40">
        <v>54938.653200000001</v>
      </c>
      <c r="D175" s="40">
        <v>1E-4</v>
      </c>
      <c r="E175" s="38">
        <f t="shared" si="35"/>
        <v>28011.563941440752</v>
      </c>
      <c r="F175" s="1">
        <f t="shared" si="36"/>
        <v>28011.5</v>
      </c>
      <c r="G175" s="1">
        <f t="shared" si="40"/>
        <v>2.2635075001744553E-2</v>
      </c>
      <c r="K175" s="1">
        <f t="shared" si="34"/>
        <v>2.2635075001744553E-2</v>
      </c>
      <c r="O175" s="1">
        <f t="shared" ca="1" si="33"/>
        <v>2.1346480663788275E-2</v>
      </c>
      <c r="P175" s="1">
        <f t="shared" si="37"/>
        <v>2.1466338611772485E-2</v>
      </c>
      <c r="Q175" s="114">
        <f t="shared" si="38"/>
        <v>39920.153200000001</v>
      </c>
      <c r="R175" s="1">
        <f t="shared" si="41"/>
        <v>1.3659447492449432E-6</v>
      </c>
      <c r="S175" s="1">
        <v>1</v>
      </c>
      <c r="T175" s="1">
        <f t="shared" si="39"/>
        <v>1.3659447492449432E-6</v>
      </c>
    </row>
    <row r="176" spans="1:20" x14ac:dyDescent="0.2">
      <c r="A176" s="32" t="s">
        <v>125</v>
      </c>
      <c r="B176" s="39" t="s">
        <v>50</v>
      </c>
      <c r="C176" s="32">
        <v>54942.369200000001</v>
      </c>
      <c r="D176" s="32">
        <v>1E-4</v>
      </c>
      <c r="E176" s="38">
        <f t="shared" si="35"/>
        <v>28022.061207024537</v>
      </c>
      <c r="F176" s="1">
        <f t="shared" si="36"/>
        <v>28022</v>
      </c>
      <c r="G176" s="1">
        <f t="shared" si="40"/>
        <v>2.1667100008926354E-2</v>
      </c>
      <c r="K176" s="1">
        <f t="shared" si="34"/>
        <v>2.1667100008926354E-2</v>
      </c>
      <c r="O176" s="1">
        <f t="shared" ca="1" si="33"/>
        <v>2.1357066467705865E-2</v>
      </c>
      <c r="P176" s="1">
        <f t="shared" si="37"/>
        <v>2.1476779033750351E-2</v>
      </c>
      <c r="Q176" s="114">
        <f t="shared" si="38"/>
        <v>39923.869200000001</v>
      </c>
      <c r="R176" s="1">
        <f t="shared" si="41"/>
        <v>3.6222073591944831E-8</v>
      </c>
      <c r="S176" s="1">
        <v>1</v>
      </c>
      <c r="T176" s="1">
        <f t="shared" si="39"/>
        <v>3.6222073591944831E-8</v>
      </c>
    </row>
    <row r="177" spans="1:20" x14ac:dyDescent="0.2">
      <c r="A177" s="47" t="s">
        <v>124</v>
      </c>
      <c r="B177" s="39" t="s">
        <v>48</v>
      </c>
      <c r="C177" s="40">
        <v>54977.5933</v>
      </c>
      <c r="D177" s="40">
        <v>1E-4</v>
      </c>
      <c r="E177" s="38">
        <f t="shared" si="35"/>
        <v>28121.565171677339</v>
      </c>
      <c r="F177" s="1">
        <f t="shared" si="36"/>
        <v>28121.5</v>
      </c>
      <c r="G177" s="1">
        <f t="shared" si="40"/>
        <v>2.3070575007295702E-2</v>
      </c>
      <c r="K177" s="1">
        <f t="shared" si="34"/>
        <v>2.3070575007295702E-2</v>
      </c>
      <c r="O177" s="1">
        <f t="shared" ca="1" si="33"/>
        <v>2.145737956197253E-2</v>
      </c>
      <c r="P177" s="1">
        <f t="shared" si="37"/>
        <v>2.1575814089123731E-2</v>
      </c>
      <c r="Q177" s="114">
        <f t="shared" si="38"/>
        <v>39959.0933</v>
      </c>
      <c r="R177" s="1">
        <f t="shared" si="41"/>
        <v>2.2343102024943114E-6</v>
      </c>
      <c r="S177" s="1">
        <v>1</v>
      </c>
      <c r="T177" s="1">
        <f t="shared" si="39"/>
        <v>2.2343102024943114E-6</v>
      </c>
    </row>
    <row r="178" spans="1:20" x14ac:dyDescent="0.2">
      <c r="A178" s="47" t="s">
        <v>124</v>
      </c>
      <c r="B178" s="39" t="s">
        <v>48</v>
      </c>
      <c r="C178" s="40">
        <v>54989.629399999998</v>
      </c>
      <c r="D178" s="40">
        <v>1E-4</v>
      </c>
      <c r="E178" s="38">
        <f t="shared" si="35"/>
        <v>28155.565747106019</v>
      </c>
      <c r="F178" s="1">
        <f t="shared" si="36"/>
        <v>28155.5</v>
      </c>
      <c r="G178" s="1">
        <f t="shared" si="40"/>
        <v>2.3274275001313072E-2</v>
      </c>
      <c r="K178" s="1">
        <f t="shared" si="34"/>
        <v>2.3274275001313072E-2</v>
      </c>
      <c r="O178" s="1">
        <f t="shared" ca="1" si="33"/>
        <v>2.1491657403229482E-2</v>
      </c>
      <c r="P178" s="1">
        <f t="shared" si="37"/>
        <v>2.1609696530316767E-2</v>
      </c>
      <c r="Q178" s="114">
        <f t="shared" si="38"/>
        <v>39971.129399999998</v>
      </c>
      <c r="R178" s="1">
        <f t="shared" si="41"/>
        <v>2.7708214861043943E-6</v>
      </c>
      <c r="S178" s="1">
        <v>1</v>
      </c>
      <c r="T178" s="1">
        <f t="shared" si="39"/>
        <v>2.7708214861043943E-6</v>
      </c>
    </row>
    <row r="179" spans="1:20" x14ac:dyDescent="0.2">
      <c r="A179" s="47" t="s">
        <v>124</v>
      </c>
      <c r="B179" s="39" t="s">
        <v>50</v>
      </c>
      <c r="C179" s="40">
        <v>54998.296600000001</v>
      </c>
      <c r="D179" s="40">
        <v>1E-4</v>
      </c>
      <c r="E179" s="38">
        <f t="shared" si="35"/>
        <v>28180.049573873461</v>
      </c>
      <c r="F179" s="1">
        <f t="shared" si="36"/>
        <v>28180</v>
      </c>
      <c r="G179" s="1">
        <f t="shared" si="40"/>
        <v>1.7549000003782567E-2</v>
      </c>
      <c r="K179" s="1">
        <f t="shared" si="34"/>
        <v>1.7549000003782567E-2</v>
      </c>
      <c r="O179" s="1">
        <f t="shared" ref="O179:O210" ca="1" si="42">+C$11+C$12*F179</f>
        <v>2.1516357612370522E-2</v>
      </c>
      <c r="P179" s="1">
        <f t="shared" si="37"/>
        <v>2.1634124865138361E-2</v>
      </c>
      <c r="Q179" s="114">
        <f t="shared" si="38"/>
        <v>39979.796600000001</v>
      </c>
      <c r="R179" s="1">
        <f t="shared" si="41"/>
        <v>1.6688245132867201E-5</v>
      </c>
      <c r="S179" s="1">
        <v>1</v>
      </c>
      <c r="T179" s="1">
        <f t="shared" si="39"/>
        <v>1.6688245132867201E-5</v>
      </c>
    </row>
    <row r="180" spans="1:20" x14ac:dyDescent="0.2">
      <c r="A180" s="47" t="s">
        <v>126</v>
      </c>
      <c r="B180" s="39" t="s">
        <v>50</v>
      </c>
      <c r="C180" s="40">
        <v>55239.905200000001</v>
      </c>
      <c r="D180" s="40">
        <v>1E-4</v>
      </c>
      <c r="E180" s="38">
        <f t="shared" si="35"/>
        <v>28862.565623799881</v>
      </c>
      <c r="F180" s="1">
        <f t="shared" si="36"/>
        <v>28862.5</v>
      </c>
      <c r="G180" s="1">
        <f t="shared" si="40"/>
        <v>2.3230625003634486E-2</v>
      </c>
      <c r="K180" s="1">
        <f t="shared" ref="K180:K201" si="43">G180</f>
        <v>2.3230625003634486E-2</v>
      </c>
      <c r="O180" s="1">
        <f t="shared" ca="1" si="42"/>
        <v>2.2204434867013744E-2</v>
      </c>
      <c r="P180" s="1">
        <f t="shared" si="37"/>
        <v>2.2319020737358804E-2</v>
      </c>
      <c r="Q180" s="114">
        <f t="shared" si="38"/>
        <v>40221.405200000001</v>
      </c>
      <c r="R180" s="1">
        <f t="shared" si="41"/>
        <v>8.3102233829202445E-7</v>
      </c>
      <c r="S180" s="1">
        <v>1</v>
      </c>
      <c r="T180" s="1">
        <f t="shared" si="39"/>
        <v>8.3102233829202445E-7</v>
      </c>
    </row>
    <row r="181" spans="1:20" x14ac:dyDescent="0.2">
      <c r="A181" s="47" t="s">
        <v>126</v>
      </c>
      <c r="B181" s="39" t="s">
        <v>50</v>
      </c>
      <c r="C181" s="40">
        <v>55246.8076</v>
      </c>
      <c r="D181" s="40">
        <v>1E-4</v>
      </c>
      <c r="E181" s="38">
        <f t="shared" si="35"/>
        <v>28882.064096879942</v>
      </c>
      <c r="F181" s="1">
        <f t="shared" si="36"/>
        <v>28882</v>
      </c>
      <c r="G181" s="1">
        <f t="shared" si="40"/>
        <v>2.2690100006002467E-2</v>
      </c>
      <c r="K181" s="1">
        <f t="shared" si="43"/>
        <v>2.2690100006002467E-2</v>
      </c>
      <c r="O181" s="1">
        <f t="shared" ca="1" si="42"/>
        <v>2.2224094217146408E-2</v>
      </c>
      <c r="P181" s="1">
        <f t="shared" si="37"/>
        <v>2.2338713796470209E-2</v>
      </c>
      <c r="Q181" s="114">
        <f t="shared" si="38"/>
        <v>40228.3076</v>
      </c>
      <c r="R181" s="1">
        <f t="shared" si="41"/>
        <v>1.2347226824944811E-7</v>
      </c>
      <c r="S181" s="1">
        <v>1</v>
      </c>
      <c r="T181" s="1">
        <f t="shared" si="39"/>
        <v>1.2347226824944811E-7</v>
      </c>
    </row>
    <row r="182" spans="1:20" x14ac:dyDescent="0.2">
      <c r="A182" s="38" t="s">
        <v>127</v>
      </c>
      <c r="B182" s="39" t="s">
        <v>50</v>
      </c>
      <c r="C182" s="40">
        <v>55264.5075</v>
      </c>
      <c r="D182" s="40" t="s">
        <v>37</v>
      </c>
      <c r="E182" s="38">
        <f t="shared" si="35"/>
        <v>28932.064245186302</v>
      </c>
      <c r="F182" s="1">
        <f t="shared" si="36"/>
        <v>28932</v>
      </c>
      <c r="G182" s="1">
        <f t="shared" si="40"/>
        <v>2.27426000055857E-2</v>
      </c>
      <c r="K182" s="1">
        <f t="shared" si="43"/>
        <v>2.27426000055857E-2</v>
      </c>
      <c r="O182" s="1">
        <f t="shared" ca="1" si="42"/>
        <v>2.2274502807230159E-2</v>
      </c>
      <c r="P182" s="1">
        <f t="shared" si="37"/>
        <v>2.2389240451400276E-2</v>
      </c>
      <c r="Q182" s="114">
        <f t="shared" si="38"/>
        <v>40246.0075</v>
      </c>
      <c r="R182" s="1">
        <f t="shared" si="41"/>
        <v>1.2486297453412178E-7</v>
      </c>
      <c r="S182" s="1">
        <v>1</v>
      </c>
      <c r="T182" s="1">
        <f t="shared" si="39"/>
        <v>1.2486297453412178E-7</v>
      </c>
    </row>
    <row r="183" spans="1:20" x14ac:dyDescent="0.2">
      <c r="A183" s="47" t="s">
        <v>128</v>
      </c>
      <c r="B183" s="39" t="s">
        <v>50</v>
      </c>
      <c r="C183" s="40">
        <v>55264.507530000003</v>
      </c>
      <c r="D183" s="40">
        <v>2.0000000000000001E-4</v>
      </c>
      <c r="E183" s="38">
        <f t="shared" si="35"/>
        <v>28932.064329932804</v>
      </c>
      <c r="F183" s="1">
        <f t="shared" si="36"/>
        <v>28932</v>
      </c>
      <c r="G183" s="1">
        <f t="shared" si="40"/>
        <v>2.2772600008465815E-2</v>
      </c>
      <c r="K183" s="1">
        <f t="shared" si="43"/>
        <v>2.2772600008465815E-2</v>
      </c>
      <c r="O183" s="1">
        <f t="shared" ca="1" si="42"/>
        <v>2.2274502807230159E-2</v>
      </c>
      <c r="P183" s="1">
        <f t="shared" si="37"/>
        <v>2.2389240451400276E-2</v>
      </c>
      <c r="Q183" s="114">
        <f t="shared" si="38"/>
        <v>40246.007530000003</v>
      </c>
      <c r="R183" s="1">
        <f t="shared" si="41"/>
        <v>1.469645499934865E-7</v>
      </c>
      <c r="S183" s="1">
        <v>1</v>
      </c>
      <c r="T183" s="1">
        <f t="shared" si="39"/>
        <v>1.469645499934865E-7</v>
      </c>
    </row>
    <row r="184" spans="1:20" x14ac:dyDescent="0.2">
      <c r="A184" s="38" t="s">
        <v>127</v>
      </c>
      <c r="B184" s="39" t="s">
        <v>50</v>
      </c>
      <c r="C184" s="40">
        <v>55264.507700000002</v>
      </c>
      <c r="D184" s="40" t="s">
        <v>37</v>
      </c>
      <c r="E184" s="38">
        <f t="shared" si="35"/>
        <v>28932.06481016293</v>
      </c>
      <c r="F184" s="1">
        <f t="shared" si="36"/>
        <v>28932</v>
      </c>
      <c r="G184" s="1">
        <f t="shared" si="40"/>
        <v>2.2942600007809233E-2</v>
      </c>
      <c r="K184" s="1">
        <f t="shared" si="43"/>
        <v>2.2942600007809233E-2</v>
      </c>
      <c r="O184" s="1">
        <f t="shared" ca="1" si="42"/>
        <v>2.2274502807230159E-2</v>
      </c>
      <c r="P184" s="1">
        <f t="shared" si="37"/>
        <v>2.2389240451400276E-2</v>
      </c>
      <c r="Q184" s="114">
        <f t="shared" si="38"/>
        <v>40246.007700000002</v>
      </c>
      <c r="R184" s="1">
        <f t="shared" si="41"/>
        <v>3.0620679866911756E-7</v>
      </c>
      <c r="S184" s="1">
        <v>1</v>
      </c>
      <c r="T184" s="1">
        <f t="shared" si="39"/>
        <v>3.0620679866911756E-7</v>
      </c>
    </row>
    <row r="185" spans="1:20" x14ac:dyDescent="0.2">
      <c r="A185" s="47" t="s">
        <v>128</v>
      </c>
      <c r="B185" s="39" t="s">
        <v>50</v>
      </c>
      <c r="C185" s="40">
        <v>55264.507729999998</v>
      </c>
      <c r="D185" s="40">
        <v>2.0000000000000001E-4</v>
      </c>
      <c r="E185" s="38">
        <f t="shared" si="35"/>
        <v>28932.06489490941</v>
      </c>
      <c r="F185" s="1">
        <f t="shared" si="36"/>
        <v>28932</v>
      </c>
      <c r="G185" s="1">
        <f t="shared" si="40"/>
        <v>2.297260000341339E-2</v>
      </c>
      <c r="K185" s="1">
        <f t="shared" si="43"/>
        <v>2.297260000341339E-2</v>
      </c>
      <c r="O185" s="1">
        <f t="shared" ca="1" si="42"/>
        <v>2.2274502807230159E-2</v>
      </c>
      <c r="P185" s="1">
        <f t="shared" si="37"/>
        <v>2.2389240451400276E-2</v>
      </c>
      <c r="Q185" s="114">
        <f t="shared" si="38"/>
        <v>40246.007729999998</v>
      </c>
      <c r="R185" s="1">
        <f t="shared" si="41"/>
        <v>3.4030836692494146E-7</v>
      </c>
      <c r="S185" s="1">
        <v>1</v>
      </c>
      <c r="T185" s="1">
        <f t="shared" si="39"/>
        <v>3.4030836692494146E-7</v>
      </c>
    </row>
    <row r="186" spans="1:20" x14ac:dyDescent="0.2">
      <c r="A186" s="47" t="s">
        <v>129</v>
      </c>
      <c r="B186" s="39" t="s">
        <v>50</v>
      </c>
      <c r="C186" s="40">
        <v>55296.721100000002</v>
      </c>
      <c r="D186" s="40">
        <v>1E-4</v>
      </c>
      <c r="E186" s="38">
        <f t="shared" si="35"/>
        <v>29023.063899279376</v>
      </c>
      <c r="F186" s="1">
        <f t="shared" si="36"/>
        <v>29023</v>
      </c>
      <c r="G186" s="1">
        <f t="shared" si="40"/>
        <v>2.2620150004513562E-2</v>
      </c>
      <c r="K186" s="1">
        <f t="shared" si="43"/>
        <v>2.2620150004513562E-2</v>
      </c>
      <c r="O186" s="1">
        <f t="shared" ca="1" si="42"/>
        <v>2.236624644118259E-2</v>
      </c>
      <c r="P186" s="1">
        <f t="shared" si="37"/>
        <v>2.2481315758953561E-2</v>
      </c>
      <c r="Q186" s="114">
        <f t="shared" si="38"/>
        <v>40278.221100000002</v>
      </c>
      <c r="R186" s="1">
        <f t="shared" si="41"/>
        <v>1.9274947740214461E-8</v>
      </c>
      <c r="S186" s="1">
        <v>1</v>
      </c>
      <c r="T186" s="1">
        <f t="shared" si="39"/>
        <v>1.9274947740214461E-8</v>
      </c>
    </row>
    <row r="187" spans="1:20" x14ac:dyDescent="0.2">
      <c r="A187" s="47" t="s">
        <v>129</v>
      </c>
      <c r="B187" s="39" t="s">
        <v>48</v>
      </c>
      <c r="C187" s="40">
        <v>55304.686300000001</v>
      </c>
      <c r="D187" s="40">
        <v>1E-4</v>
      </c>
      <c r="E187" s="38">
        <f t="shared" si="35"/>
        <v>29045.564658113595</v>
      </c>
      <c r="F187" s="1">
        <f t="shared" si="36"/>
        <v>29045.5</v>
      </c>
      <c r="G187" s="1">
        <f t="shared" si="40"/>
        <v>2.2888775005412754E-2</v>
      </c>
      <c r="K187" s="1">
        <f t="shared" si="43"/>
        <v>2.2888775005412754E-2</v>
      </c>
      <c r="O187" s="1">
        <f t="shared" ca="1" si="42"/>
        <v>2.2388930306720279E-2</v>
      </c>
      <c r="P187" s="1">
        <f t="shared" si="37"/>
        <v>2.2504104877488881E-2</v>
      </c>
      <c r="Q187" s="114">
        <f t="shared" si="38"/>
        <v>40286.186300000001</v>
      </c>
      <c r="R187" s="1">
        <f t="shared" si="41"/>
        <v>1.4797110731696885E-7</v>
      </c>
      <c r="S187" s="1">
        <v>1</v>
      </c>
      <c r="T187" s="1">
        <f t="shared" si="39"/>
        <v>1.4797110731696885E-7</v>
      </c>
    </row>
    <row r="188" spans="1:20" x14ac:dyDescent="0.2">
      <c r="A188" s="32" t="s">
        <v>130</v>
      </c>
      <c r="B188" s="39" t="s">
        <v>50</v>
      </c>
      <c r="C188" s="32">
        <v>55630.895499999999</v>
      </c>
      <c r="D188" s="32">
        <v>1E-4</v>
      </c>
      <c r="E188" s="38">
        <f t="shared" si="35"/>
        <v>29967.06751286982</v>
      </c>
      <c r="F188" s="1">
        <f t="shared" si="36"/>
        <v>29967</v>
      </c>
      <c r="G188" s="1">
        <f t="shared" si="40"/>
        <v>2.3899350002466235E-2</v>
      </c>
      <c r="K188" s="1">
        <f t="shared" si="43"/>
        <v>2.3899350002466235E-2</v>
      </c>
      <c r="O188" s="1">
        <f t="shared" ca="1" si="42"/>
        <v>2.3317960621963837E-2</v>
      </c>
      <c r="P188" s="1">
        <f t="shared" si="37"/>
        <v>2.3445364211187383E-2</v>
      </c>
      <c r="Q188" s="114">
        <f t="shared" si="38"/>
        <v>40612.395499999999</v>
      </c>
      <c r="R188" s="1">
        <f t="shared" si="41"/>
        <v>2.0610309868308534E-7</v>
      </c>
      <c r="S188" s="1">
        <v>1</v>
      </c>
      <c r="T188" s="1">
        <f t="shared" si="39"/>
        <v>2.0610309868308534E-7</v>
      </c>
    </row>
    <row r="189" spans="1:20" x14ac:dyDescent="0.2">
      <c r="A189" s="32" t="s">
        <v>131</v>
      </c>
      <c r="B189" s="39" t="s">
        <v>48</v>
      </c>
      <c r="C189" s="32">
        <v>55650.543299999998</v>
      </c>
      <c r="D189" s="32">
        <v>2E-3</v>
      </c>
      <c r="E189" s="38">
        <f t="shared" si="35"/>
        <v>30022.570250958383</v>
      </c>
      <c r="F189" s="1">
        <f t="shared" si="36"/>
        <v>30022.5</v>
      </c>
      <c r="G189" s="1">
        <f t="shared" si="40"/>
        <v>2.4868625005183276E-2</v>
      </c>
      <c r="K189" s="1">
        <f t="shared" si="43"/>
        <v>2.4868625005183276E-2</v>
      </c>
      <c r="O189" s="1">
        <f t="shared" ca="1" si="42"/>
        <v>2.3373914156956804E-2</v>
      </c>
      <c r="P189" s="1">
        <f t="shared" si="37"/>
        <v>2.3502547849488322E-2</v>
      </c>
      <c r="Q189" s="114">
        <f t="shared" si="38"/>
        <v>40632.043299999998</v>
      </c>
      <c r="R189" s="1">
        <f t="shared" si="41"/>
        <v>1.8661667953116149E-6</v>
      </c>
      <c r="S189" s="1">
        <v>1</v>
      </c>
      <c r="T189" s="1">
        <f t="shared" si="39"/>
        <v>1.8661667953116149E-6</v>
      </c>
    </row>
    <row r="190" spans="1:20" x14ac:dyDescent="0.2">
      <c r="A190" s="32" t="s">
        <v>130</v>
      </c>
      <c r="B190" s="39" t="s">
        <v>48</v>
      </c>
      <c r="C190" s="32">
        <v>55688.777900000001</v>
      </c>
      <c r="D190" s="32">
        <v>1E-3</v>
      </c>
      <c r="E190" s="38">
        <f t="shared" si="35"/>
        <v>30130.578526170932</v>
      </c>
      <c r="F190" s="1">
        <f t="shared" si="36"/>
        <v>30130.5</v>
      </c>
      <c r="G190" s="1">
        <f t="shared" si="40"/>
        <v>2.7798025002994109E-2</v>
      </c>
      <c r="K190" s="1">
        <f t="shared" si="43"/>
        <v>2.7798025002994109E-2</v>
      </c>
      <c r="O190" s="1">
        <f t="shared" ca="1" si="42"/>
        <v>2.3482796711537711E-2</v>
      </c>
      <c r="P190" s="1">
        <f t="shared" si="37"/>
        <v>2.3613984852490374E-2</v>
      </c>
      <c r="Q190" s="114">
        <f t="shared" si="38"/>
        <v>40670.277900000001</v>
      </c>
      <c r="R190" s="1">
        <f t="shared" si="41"/>
        <v>1.7506191981027312E-5</v>
      </c>
      <c r="S190" s="1">
        <v>1</v>
      </c>
      <c r="T190" s="1">
        <f t="shared" si="39"/>
        <v>1.7506191981027312E-5</v>
      </c>
    </row>
    <row r="191" spans="1:20" x14ac:dyDescent="0.2">
      <c r="A191" s="47" t="s">
        <v>132</v>
      </c>
      <c r="B191" s="39" t="s">
        <v>48</v>
      </c>
      <c r="C191" s="40">
        <v>55700.458169999998</v>
      </c>
      <c r="D191" s="40">
        <v>1E-4</v>
      </c>
      <c r="E191" s="38">
        <f t="shared" si="35"/>
        <v>30163.57392344765</v>
      </c>
      <c r="F191" s="1">
        <f t="shared" si="36"/>
        <v>30163.5</v>
      </c>
      <c r="G191" s="1">
        <f t="shared" si="40"/>
        <v>2.6168675001827069E-2</v>
      </c>
      <c r="K191" s="1">
        <f t="shared" si="43"/>
        <v>2.6168675001827069E-2</v>
      </c>
      <c r="O191" s="1">
        <f t="shared" ca="1" si="42"/>
        <v>2.3516066380992986E-2</v>
      </c>
      <c r="P191" s="1">
        <f t="shared" si="37"/>
        <v>2.3648077402293417E-2</v>
      </c>
      <c r="Q191" s="114">
        <f t="shared" si="38"/>
        <v>40681.958169999998</v>
      </c>
      <c r="R191" s="1">
        <f t="shared" si="41"/>
        <v>6.353412258774805E-6</v>
      </c>
      <c r="S191" s="1">
        <v>1</v>
      </c>
      <c r="T191" s="1">
        <f t="shared" si="39"/>
        <v>6.353412258774805E-6</v>
      </c>
    </row>
    <row r="192" spans="1:20" x14ac:dyDescent="0.2">
      <c r="A192" s="38" t="s">
        <v>122</v>
      </c>
      <c r="B192" s="39" t="s">
        <v>48</v>
      </c>
      <c r="C192" s="40">
        <v>55700.458200000001</v>
      </c>
      <c r="D192" s="40" t="s">
        <v>37</v>
      </c>
      <c r="E192" s="38">
        <f t="shared" si="35"/>
        <v>30163.574008194151</v>
      </c>
      <c r="F192" s="1">
        <f t="shared" si="36"/>
        <v>30163.5</v>
      </c>
      <c r="G192" s="1">
        <f t="shared" si="40"/>
        <v>2.6198675004707184E-2</v>
      </c>
      <c r="K192" s="1">
        <f t="shared" si="43"/>
        <v>2.6198675004707184E-2</v>
      </c>
      <c r="O192" s="1">
        <f t="shared" ca="1" si="42"/>
        <v>2.3516066380992986E-2</v>
      </c>
      <c r="P192" s="1">
        <f t="shared" si="37"/>
        <v>2.3648077402293417E-2</v>
      </c>
      <c r="Q192" s="114">
        <f t="shared" si="38"/>
        <v>40681.958200000001</v>
      </c>
      <c r="R192" s="1">
        <f t="shared" si="41"/>
        <v>6.5055481294388531E-6</v>
      </c>
      <c r="S192" s="1">
        <v>1</v>
      </c>
      <c r="T192" s="1">
        <f t="shared" si="39"/>
        <v>6.5055481294388531E-6</v>
      </c>
    </row>
    <row r="193" spans="1:26" x14ac:dyDescent="0.2">
      <c r="A193" s="38" t="s">
        <v>133</v>
      </c>
      <c r="B193" s="39" t="s">
        <v>48</v>
      </c>
      <c r="C193" s="40">
        <v>55976.2215</v>
      </c>
      <c r="D193" s="40" t="s">
        <v>37</v>
      </c>
      <c r="E193" s="38">
        <f t="shared" si="35"/>
        <v>30942.573092790783</v>
      </c>
      <c r="F193" s="1">
        <f t="shared" si="36"/>
        <v>30942.5</v>
      </c>
      <c r="G193" s="1">
        <f t="shared" si="40"/>
        <v>2.5874625003780238E-2</v>
      </c>
      <c r="K193" s="1">
        <f t="shared" si="43"/>
        <v>2.5874625003780238E-2</v>
      </c>
      <c r="O193" s="1">
        <f t="shared" ca="1" si="42"/>
        <v>2.4301432214497851E-2</v>
      </c>
      <c r="P193" s="1">
        <f t="shared" si="37"/>
        <v>2.4458626036498274E-2</v>
      </c>
      <c r="Q193" s="114">
        <f t="shared" si="38"/>
        <v>40957.7215</v>
      </c>
      <c r="R193" s="1">
        <f t="shared" si="41"/>
        <v>2.0050530753435898E-6</v>
      </c>
      <c r="S193" s="1">
        <v>1</v>
      </c>
      <c r="T193" s="1">
        <f t="shared" si="39"/>
        <v>2.0050530753435898E-6</v>
      </c>
    </row>
    <row r="194" spans="1:26" x14ac:dyDescent="0.2">
      <c r="A194" s="40" t="s">
        <v>134</v>
      </c>
      <c r="B194" s="39" t="s">
        <v>50</v>
      </c>
      <c r="C194" s="40">
        <v>55990.914100000002</v>
      </c>
      <c r="D194" s="40">
        <v>5.9999999999999995E-4</v>
      </c>
      <c r="E194" s="38">
        <f t="shared" si="35"/>
        <v>30984.077970163318</v>
      </c>
      <c r="F194" s="1">
        <f t="shared" si="36"/>
        <v>30984</v>
      </c>
      <c r="G194" s="1">
        <f t="shared" si="40"/>
        <v>2.760120000311872E-2</v>
      </c>
      <c r="K194" s="1">
        <f t="shared" si="43"/>
        <v>2.760120000311872E-2</v>
      </c>
      <c r="O194" s="1">
        <f t="shared" ca="1" si="42"/>
        <v>2.4343271344267364E-2</v>
      </c>
      <c r="P194" s="1">
        <f t="shared" si="37"/>
        <v>2.4502116691049722E-2</v>
      </c>
      <c r="Q194" s="114">
        <f t="shared" si="38"/>
        <v>40972.414100000002</v>
      </c>
      <c r="R194" s="1">
        <f t="shared" si="41"/>
        <v>9.6043173751445518E-6</v>
      </c>
      <c r="S194" s="1">
        <v>1</v>
      </c>
      <c r="T194" s="1">
        <f t="shared" si="39"/>
        <v>9.6043173751445518E-6</v>
      </c>
    </row>
    <row r="195" spans="1:26" x14ac:dyDescent="0.2">
      <c r="A195" s="47" t="s">
        <v>135</v>
      </c>
      <c r="B195" s="39" t="s">
        <v>48</v>
      </c>
      <c r="C195" s="40">
        <v>56007.726600000002</v>
      </c>
      <c r="D195" s="40">
        <v>1E-4</v>
      </c>
      <c r="E195" s="38">
        <f t="shared" si="35"/>
        <v>31031.571317210517</v>
      </c>
      <c r="F195" s="1">
        <f t="shared" si="36"/>
        <v>31031.5</v>
      </c>
      <c r="G195" s="1">
        <f t="shared" si="40"/>
        <v>2.5246075005270541E-2</v>
      </c>
      <c r="K195" s="1">
        <f t="shared" si="43"/>
        <v>2.5246075005270541E-2</v>
      </c>
      <c r="O195" s="1">
        <f t="shared" ca="1" si="42"/>
        <v>2.4391159504846927E-2</v>
      </c>
      <c r="P195" s="1">
        <f t="shared" si="37"/>
        <v>2.4551933632359517E-2</v>
      </c>
      <c r="Q195" s="114">
        <f t="shared" si="38"/>
        <v>40989.226600000002</v>
      </c>
      <c r="R195" s="1">
        <f t="shared" si="41"/>
        <v>4.8183224558680099E-7</v>
      </c>
      <c r="S195" s="1">
        <v>1</v>
      </c>
      <c r="T195" s="1">
        <f t="shared" si="39"/>
        <v>4.8183224558680099E-7</v>
      </c>
    </row>
    <row r="196" spans="1:26" x14ac:dyDescent="0.2">
      <c r="A196" s="38" t="s">
        <v>136</v>
      </c>
      <c r="B196" s="39" t="s">
        <v>50</v>
      </c>
      <c r="C196" s="40">
        <v>56038.701099999998</v>
      </c>
      <c r="D196" s="40" t="s">
        <v>37</v>
      </c>
      <c r="E196" s="38">
        <f t="shared" si="35"/>
        <v>31119.070658659635</v>
      </c>
      <c r="F196" s="1">
        <f t="shared" si="36"/>
        <v>31119</v>
      </c>
      <c r="G196" s="1">
        <f t="shared" si="40"/>
        <v>2.5012949998199474E-2</v>
      </c>
      <c r="K196" s="1">
        <f t="shared" si="43"/>
        <v>2.5012949998199474E-2</v>
      </c>
      <c r="O196" s="1">
        <f t="shared" ca="1" si="42"/>
        <v>2.4479374537493496E-2</v>
      </c>
      <c r="P196" s="1">
        <f t="shared" si="37"/>
        <v>2.4643809206713656E-2</v>
      </c>
      <c r="Q196" s="114">
        <f t="shared" si="38"/>
        <v>41020.201099999998</v>
      </c>
      <c r="R196" s="1">
        <f t="shared" si="41"/>
        <v>1.3626492393877638E-7</v>
      </c>
      <c r="S196" s="1">
        <v>1</v>
      </c>
      <c r="T196" s="1">
        <f t="shared" si="39"/>
        <v>1.3626492393877638E-7</v>
      </c>
    </row>
    <row r="197" spans="1:26" x14ac:dyDescent="0.2">
      <c r="A197" s="47" t="s">
        <v>135</v>
      </c>
      <c r="B197" s="39" t="s">
        <v>50</v>
      </c>
      <c r="C197" s="40">
        <v>56038.701200000003</v>
      </c>
      <c r="D197" s="40">
        <v>1E-4</v>
      </c>
      <c r="E197" s="38">
        <f t="shared" si="35"/>
        <v>31119.070941147958</v>
      </c>
      <c r="F197" s="1">
        <f t="shared" si="36"/>
        <v>31119</v>
      </c>
      <c r="G197" s="1">
        <f t="shared" si="40"/>
        <v>2.5112950002949219E-2</v>
      </c>
      <c r="K197" s="1">
        <f t="shared" si="43"/>
        <v>2.5112950002949219E-2</v>
      </c>
      <c r="O197" s="1">
        <f t="shared" ca="1" si="42"/>
        <v>2.4479374537493496E-2</v>
      </c>
      <c r="P197" s="1">
        <f t="shared" si="37"/>
        <v>2.4643809206713656E-2</v>
      </c>
      <c r="Q197" s="114">
        <f t="shared" si="38"/>
        <v>41020.201200000003</v>
      </c>
      <c r="R197" s="1">
        <f t="shared" si="41"/>
        <v>2.2009308669253846E-7</v>
      </c>
      <c r="S197" s="1">
        <v>1</v>
      </c>
      <c r="T197" s="1">
        <f t="shared" si="39"/>
        <v>2.2009308669253846E-7</v>
      </c>
    </row>
    <row r="198" spans="1:26" x14ac:dyDescent="0.2">
      <c r="A198" s="38" t="s">
        <v>133</v>
      </c>
      <c r="B198" s="39" t="s">
        <v>48</v>
      </c>
      <c r="C198" s="40">
        <v>56053.040099999998</v>
      </c>
      <c r="D198" s="40" t="s">
        <v>37</v>
      </c>
      <c r="E198" s="38">
        <f t="shared" si="35"/>
        <v>31159.576657369511</v>
      </c>
      <c r="F198" s="1">
        <f t="shared" si="36"/>
        <v>31159.5</v>
      </c>
      <c r="G198" s="1">
        <f t="shared" si="40"/>
        <v>2.7136475000588689E-2</v>
      </c>
      <c r="K198" s="1">
        <f t="shared" si="43"/>
        <v>2.7136475000588689E-2</v>
      </c>
      <c r="O198" s="1">
        <f t="shared" ca="1" si="42"/>
        <v>2.4520205495461338E-2</v>
      </c>
      <c r="P198" s="1">
        <f t="shared" si="37"/>
        <v>2.4686381660484445E-2</v>
      </c>
      <c r="Q198" s="114">
        <f t="shared" si="38"/>
        <v>41034.540099999998</v>
      </c>
      <c r="R198" s="1">
        <f t="shared" si="41"/>
        <v>6.0029573752231695E-6</v>
      </c>
      <c r="S198" s="1">
        <v>1</v>
      </c>
      <c r="T198" s="1">
        <f t="shared" si="39"/>
        <v>6.0029573752231695E-6</v>
      </c>
    </row>
    <row r="199" spans="1:26" x14ac:dyDescent="0.2">
      <c r="A199" s="40" t="s">
        <v>134</v>
      </c>
      <c r="B199" s="39" t="s">
        <v>50</v>
      </c>
      <c r="C199" s="40">
        <v>56072.684200000003</v>
      </c>
      <c r="D199" s="40">
        <v>5.0000000000000001E-4</v>
      </c>
      <c r="E199" s="38">
        <f t="shared" si="35"/>
        <v>31215.068943390634</v>
      </c>
      <c r="F199" s="1">
        <f t="shared" si="36"/>
        <v>31215</v>
      </c>
      <c r="G199" s="1">
        <f t="shared" si="40"/>
        <v>2.44057500094641E-2</v>
      </c>
      <c r="K199" s="1">
        <f t="shared" si="43"/>
        <v>2.44057500094641E-2</v>
      </c>
      <c r="O199" s="1">
        <f t="shared" ca="1" si="42"/>
        <v>2.4576159030454302E-2</v>
      </c>
      <c r="P199" s="1">
        <f t="shared" si="37"/>
        <v>2.4744770188428512E-2</v>
      </c>
      <c r="Q199" s="114">
        <f t="shared" si="38"/>
        <v>41054.184200000003</v>
      </c>
      <c r="R199" s="1">
        <f t="shared" si="41"/>
        <v>1.1493468174506169E-7</v>
      </c>
      <c r="S199" s="1">
        <v>1</v>
      </c>
      <c r="T199" s="1">
        <f t="shared" si="39"/>
        <v>1.1493468174506169E-7</v>
      </c>
    </row>
    <row r="200" spans="1:26" x14ac:dyDescent="0.2">
      <c r="A200" s="47" t="s">
        <v>137</v>
      </c>
      <c r="B200" s="39" t="s">
        <v>50</v>
      </c>
      <c r="C200" s="40">
        <v>56398.717400000001</v>
      </c>
      <c r="D200" s="40">
        <v>1E-4</v>
      </c>
      <c r="E200" s="38">
        <f t="shared" si="35"/>
        <v>32136.074618722014</v>
      </c>
      <c r="F200" s="1">
        <f t="shared" si="36"/>
        <v>32136</v>
      </c>
      <c r="G200" s="1">
        <f t="shared" si="40"/>
        <v>2.6414800006023142E-2</v>
      </c>
      <c r="K200" s="1">
        <f t="shared" si="43"/>
        <v>2.6414800006023142E-2</v>
      </c>
      <c r="O200" s="1">
        <f t="shared" ca="1" si="42"/>
        <v>2.5504685259797027E-2</v>
      </c>
      <c r="P200" s="1">
        <f t="shared" si="37"/>
        <v>2.5721890629521283E-2</v>
      </c>
      <c r="Q200" s="114">
        <f t="shared" si="38"/>
        <v>41380.217400000001</v>
      </c>
      <c r="R200" s="1">
        <f t="shared" si="41"/>
        <v>4.8012340404419559E-7</v>
      </c>
      <c r="S200" s="1">
        <v>1</v>
      </c>
      <c r="T200" s="1">
        <f t="shared" si="39"/>
        <v>4.8012340404419559E-7</v>
      </c>
    </row>
    <row r="201" spans="1:26" x14ac:dyDescent="0.2">
      <c r="A201" s="47" t="s">
        <v>137</v>
      </c>
      <c r="B201" s="39" t="s">
        <v>48</v>
      </c>
      <c r="C201" s="40">
        <v>56451.6414</v>
      </c>
      <c r="D201" s="40">
        <v>2.0000000000000001E-4</v>
      </c>
      <c r="E201" s="38">
        <f t="shared" si="35"/>
        <v>32285.578731681177</v>
      </c>
      <c r="F201" s="1">
        <f t="shared" si="36"/>
        <v>32285.5</v>
      </c>
      <c r="G201" s="1">
        <f t="shared" si="40"/>
        <v>2.7870775003975723E-2</v>
      </c>
      <c r="K201" s="1">
        <f t="shared" si="43"/>
        <v>2.7870775003975723E-2</v>
      </c>
      <c r="O201" s="1">
        <f t="shared" ca="1" si="42"/>
        <v>2.5655406944147443E-2</v>
      </c>
      <c r="P201" s="1">
        <f t="shared" si="37"/>
        <v>2.5881957078708502E-2</v>
      </c>
      <c r="Q201" s="114">
        <f t="shared" si="38"/>
        <v>41433.1414</v>
      </c>
      <c r="R201" s="1">
        <f t="shared" si="41"/>
        <v>3.9553967398642129E-6</v>
      </c>
      <c r="S201" s="1">
        <v>1</v>
      </c>
      <c r="T201" s="1">
        <f t="shared" si="39"/>
        <v>3.9553967398642129E-6</v>
      </c>
    </row>
    <row r="202" spans="1:26" x14ac:dyDescent="0.2">
      <c r="A202" s="44" t="s">
        <v>138</v>
      </c>
      <c r="B202" s="39"/>
      <c r="C202" s="40">
        <v>56688.996099999997</v>
      </c>
      <c r="D202" s="40">
        <v>2.9999999999999997E-4</v>
      </c>
      <c r="E202" s="38">
        <f t="shared" si="35"/>
        <v>32956.0780114066</v>
      </c>
      <c r="F202" s="1">
        <f t="shared" si="36"/>
        <v>32956</v>
      </c>
      <c r="G202" s="1">
        <f t="shared" si="40"/>
        <v>2.7615799997875001E-2</v>
      </c>
      <c r="K202" s="1">
        <f>G202</f>
        <v>2.7615799997875001E-2</v>
      </c>
      <c r="O202" s="1">
        <f t="shared" ca="1" si="42"/>
        <v>2.6331386137170568E-2</v>
      </c>
      <c r="P202" s="1">
        <f t="shared" si="37"/>
        <v>2.660485177887046E-2</v>
      </c>
      <c r="Q202" s="114">
        <f t="shared" si="38"/>
        <v>41670.496099999997</v>
      </c>
      <c r="R202" s="1">
        <f t="shared" si="41"/>
        <v>1.022016301508454E-6</v>
      </c>
      <c r="S202" s="1">
        <v>1</v>
      </c>
      <c r="T202" s="1">
        <f t="shared" si="39"/>
        <v>1.022016301508454E-6</v>
      </c>
      <c r="Z202" s="1" t="s">
        <v>727</v>
      </c>
    </row>
    <row r="203" spans="1:26" x14ac:dyDescent="0.2">
      <c r="A203" s="49" t="s">
        <v>139</v>
      </c>
      <c r="B203" s="50" t="s">
        <v>50</v>
      </c>
      <c r="C203" s="49">
        <v>56732.183600000106</v>
      </c>
      <c r="D203" s="49" t="s">
        <v>103</v>
      </c>
      <c r="E203" s="38">
        <f t="shared" si="35"/>
        <v>33078.077650104358</v>
      </c>
      <c r="F203" s="1">
        <f t="shared" si="36"/>
        <v>33078</v>
      </c>
      <c r="G203" s="1">
        <f t="shared" si="40"/>
        <v>2.7487900108098984E-2</v>
      </c>
      <c r="K203" s="1">
        <f t="shared" ref="K203:K215" si="44">G203</f>
        <v>2.7487900108098984E-2</v>
      </c>
      <c r="O203" s="1">
        <f t="shared" ca="1" si="42"/>
        <v>2.6454383096974923E-2</v>
      </c>
      <c r="P203" s="1">
        <f t="shared" si="37"/>
        <v>2.6737265277660315E-2</v>
      </c>
      <c r="Q203" s="114">
        <f t="shared" si="38"/>
        <v>41713.683600000106</v>
      </c>
      <c r="R203" s="1">
        <f t="shared" si="41"/>
        <v>5.6345264866768976E-7</v>
      </c>
      <c r="S203" s="1">
        <v>1</v>
      </c>
      <c r="T203" s="1">
        <f t="shared" si="39"/>
        <v>5.6345264866768976E-7</v>
      </c>
    </row>
    <row r="204" spans="1:26" x14ac:dyDescent="0.2">
      <c r="A204" s="47" t="s">
        <v>140</v>
      </c>
      <c r="B204" s="39" t="s">
        <v>48</v>
      </c>
      <c r="C204" s="40">
        <v>56773.7785</v>
      </c>
      <c r="D204" s="40">
        <v>1E-4</v>
      </c>
      <c r="E204" s="38">
        <f t="shared" si="35"/>
        <v>33195.578379983228</v>
      </c>
      <c r="F204" s="1">
        <f t="shared" si="36"/>
        <v>33195.5</v>
      </c>
      <c r="G204" s="1">
        <f t="shared" si="40"/>
        <v>2.7746275001845788E-2</v>
      </c>
      <c r="K204" s="1">
        <f t="shared" si="44"/>
        <v>2.7746275001845788E-2</v>
      </c>
      <c r="O204" s="1">
        <f t="shared" ca="1" si="42"/>
        <v>2.6572843283671741E-2</v>
      </c>
      <c r="P204" s="1">
        <f t="shared" si="37"/>
        <v>2.6865050830791982E-2</v>
      </c>
      <c r="Q204" s="114">
        <f t="shared" si="38"/>
        <v>41755.2785</v>
      </c>
      <c r="R204" s="1">
        <f t="shared" si="41"/>
        <v>7.7655603964946833E-7</v>
      </c>
      <c r="S204" s="1">
        <v>1</v>
      </c>
      <c r="T204" s="1">
        <f t="shared" si="39"/>
        <v>7.7655603964946833E-7</v>
      </c>
    </row>
    <row r="205" spans="1:26" x14ac:dyDescent="0.2">
      <c r="A205" s="51" t="s">
        <v>141</v>
      </c>
      <c r="B205" s="131" t="s">
        <v>48</v>
      </c>
      <c r="C205" s="51">
        <v>56801.744299999998</v>
      </c>
      <c r="D205" s="51">
        <v>1E-4</v>
      </c>
      <c r="E205" s="38">
        <f t="shared" si="35"/>
        <v>33274.578495662186</v>
      </c>
      <c r="F205" s="1">
        <f t="shared" si="36"/>
        <v>33274.5</v>
      </c>
      <c r="G205" s="1">
        <f t="shared" si="40"/>
        <v>2.7787225000793114E-2</v>
      </c>
      <c r="K205" s="1">
        <f t="shared" si="44"/>
        <v>2.7787225000793114E-2</v>
      </c>
      <c r="O205" s="1">
        <f t="shared" ca="1" si="42"/>
        <v>2.6652488856004072E-2</v>
      </c>
      <c r="P205" s="1">
        <f t="shared" si="37"/>
        <v>2.6951107528317607E-2</v>
      </c>
      <c r="Q205" s="114">
        <f t="shared" si="38"/>
        <v>41783.244299999998</v>
      </c>
      <c r="R205" s="1">
        <f t="shared" si="41"/>
        <v>6.9909242777883098E-7</v>
      </c>
      <c r="S205" s="1">
        <v>1</v>
      </c>
      <c r="T205" s="1">
        <f t="shared" si="39"/>
        <v>6.9909242777883098E-7</v>
      </c>
    </row>
    <row r="206" spans="1:26" x14ac:dyDescent="0.2">
      <c r="A206" s="51" t="s">
        <v>141</v>
      </c>
      <c r="B206" s="131" t="s">
        <v>48</v>
      </c>
      <c r="C206" s="51">
        <v>56801.744299999998</v>
      </c>
      <c r="D206" s="51">
        <v>1E-4</v>
      </c>
      <c r="E206" s="38">
        <f t="shared" si="35"/>
        <v>33274.578495662186</v>
      </c>
      <c r="F206" s="1">
        <f t="shared" si="36"/>
        <v>33274.5</v>
      </c>
      <c r="G206" s="1">
        <f t="shared" ref="G206:G215" si="45">+C206-(C$7+F206*C$8)</f>
        <v>2.7787225000793114E-2</v>
      </c>
      <c r="K206" s="1">
        <f t="shared" si="44"/>
        <v>2.7787225000793114E-2</v>
      </c>
      <c r="O206" s="1">
        <f t="shared" ca="1" si="42"/>
        <v>2.6652488856004072E-2</v>
      </c>
      <c r="P206" s="1">
        <f t="shared" si="37"/>
        <v>2.6951107528317607E-2</v>
      </c>
      <c r="Q206" s="114">
        <f t="shared" si="38"/>
        <v>41783.244299999998</v>
      </c>
      <c r="R206" s="1">
        <f t="shared" ref="R206:R215" si="46">+(P206-G206)^2</f>
        <v>6.9909242777883098E-7</v>
      </c>
      <c r="S206" s="1">
        <v>1</v>
      </c>
      <c r="T206" s="1">
        <f t="shared" si="39"/>
        <v>6.9909242777883098E-7</v>
      </c>
    </row>
    <row r="207" spans="1:26" x14ac:dyDescent="0.2">
      <c r="A207" s="51" t="s">
        <v>141</v>
      </c>
      <c r="B207" s="131" t="s">
        <v>50</v>
      </c>
      <c r="C207" s="51">
        <v>57081.932999999997</v>
      </c>
      <c r="D207" s="51">
        <v>1E-4</v>
      </c>
      <c r="E207" s="38">
        <f t="shared" si="35"/>
        <v>34066.078817910726</v>
      </c>
      <c r="F207" s="1">
        <f t="shared" si="36"/>
        <v>34066</v>
      </c>
      <c r="G207" s="1">
        <f t="shared" si="45"/>
        <v>2.7901300003577489E-2</v>
      </c>
      <c r="K207" s="1">
        <f t="shared" si="44"/>
        <v>2.7901300003577489E-2</v>
      </c>
      <c r="O207" s="1">
        <f t="shared" ca="1" si="42"/>
        <v>2.7450456837029878E-2</v>
      </c>
      <c r="P207" s="1">
        <f t="shared" si="37"/>
        <v>2.781958019617058E-2</v>
      </c>
      <c r="Q207" s="114">
        <f t="shared" si="38"/>
        <v>42063.432999999997</v>
      </c>
      <c r="R207" s="1">
        <f t="shared" si="46"/>
        <v>6.6781269226224007E-9</v>
      </c>
      <c r="S207" s="1">
        <v>1</v>
      </c>
      <c r="T207" s="1">
        <f t="shared" si="39"/>
        <v>6.6781269226224007E-9</v>
      </c>
    </row>
    <row r="208" spans="1:26" x14ac:dyDescent="0.2">
      <c r="A208" s="51" t="s">
        <v>141</v>
      </c>
      <c r="B208" s="131" t="s">
        <v>50</v>
      </c>
      <c r="C208" s="51">
        <v>57081.932999999997</v>
      </c>
      <c r="D208" s="51">
        <v>1E-4</v>
      </c>
      <c r="E208" s="38">
        <f t="shared" si="35"/>
        <v>34066.078817910726</v>
      </c>
      <c r="F208" s="1">
        <f t="shared" si="36"/>
        <v>34066</v>
      </c>
      <c r="G208" s="1">
        <f t="shared" si="45"/>
        <v>2.7901300003577489E-2</v>
      </c>
      <c r="K208" s="1">
        <f t="shared" si="44"/>
        <v>2.7901300003577489E-2</v>
      </c>
      <c r="O208" s="1">
        <f t="shared" ca="1" si="42"/>
        <v>2.7450456837029878E-2</v>
      </c>
      <c r="P208" s="1">
        <f t="shared" si="37"/>
        <v>2.781958019617058E-2</v>
      </c>
      <c r="Q208" s="114">
        <f t="shared" si="38"/>
        <v>42063.432999999997</v>
      </c>
      <c r="R208" s="1">
        <f t="shared" si="46"/>
        <v>6.6781269226224007E-9</v>
      </c>
      <c r="S208" s="1">
        <v>1</v>
      </c>
      <c r="T208" s="1">
        <f t="shared" si="39"/>
        <v>6.6781269226224007E-9</v>
      </c>
    </row>
    <row r="209" spans="1:21" x14ac:dyDescent="0.2">
      <c r="A209" s="53" t="s">
        <v>142</v>
      </c>
      <c r="B209" s="54" t="s">
        <v>50</v>
      </c>
      <c r="C209" s="55">
        <v>57123.528200000001</v>
      </c>
      <c r="D209" s="55">
        <v>2.2000000000000001E-3</v>
      </c>
      <c r="E209" s="38">
        <f t="shared" si="35"/>
        <v>34183.58039525483</v>
      </c>
      <c r="F209" s="1">
        <f t="shared" si="36"/>
        <v>34183.5</v>
      </c>
      <c r="G209" s="1">
        <f t="shared" si="45"/>
        <v>2.8459675006160978E-2</v>
      </c>
      <c r="K209" s="1">
        <f t="shared" si="44"/>
        <v>2.8459675006160978E-2</v>
      </c>
      <c r="O209" s="1">
        <f t="shared" ca="1" si="42"/>
        <v>2.7568917023726696E-2</v>
      </c>
      <c r="P209" s="1">
        <f t="shared" si="37"/>
        <v>2.794947919314112E-2</v>
      </c>
      <c r="Q209" s="114">
        <f t="shared" si="38"/>
        <v>42105.028200000001</v>
      </c>
      <c r="R209" s="1">
        <f t="shared" si="46"/>
        <v>2.6029976762299366E-7</v>
      </c>
      <c r="S209" s="1">
        <v>1</v>
      </c>
      <c r="T209" s="1">
        <f t="shared" si="39"/>
        <v>2.6029976762299366E-7</v>
      </c>
    </row>
    <row r="210" spans="1:21" x14ac:dyDescent="0.2">
      <c r="A210" s="53" t="s">
        <v>142</v>
      </c>
      <c r="B210" s="54" t="s">
        <v>50</v>
      </c>
      <c r="C210" s="55">
        <v>57125.473700000002</v>
      </c>
      <c r="D210" s="55">
        <v>1.6000000000000001E-3</v>
      </c>
      <c r="E210" s="38">
        <f t="shared" si="35"/>
        <v>34189.076205317608</v>
      </c>
      <c r="F210" s="1">
        <f t="shared" si="36"/>
        <v>34189</v>
      </c>
      <c r="G210" s="1">
        <f t="shared" si="45"/>
        <v>2.6976450004440267E-2</v>
      </c>
      <c r="K210" s="1">
        <f t="shared" si="44"/>
        <v>2.6976450004440267E-2</v>
      </c>
      <c r="O210" s="1">
        <f t="shared" ca="1" si="42"/>
        <v>2.7574461968635906E-2</v>
      </c>
      <c r="P210" s="1">
        <f t="shared" si="37"/>
        <v>2.7955565729637942E-2</v>
      </c>
      <c r="Q210" s="114">
        <f t="shared" si="38"/>
        <v>42106.973700000002</v>
      </c>
      <c r="R210" s="1">
        <f t="shared" si="46"/>
        <v>9.5866760332936975E-7</v>
      </c>
      <c r="S210" s="1">
        <v>1</v>
      </c>
      <c r="T210" s="1">
        <f t="shared" si="39"/>
        <v>9.5866760332936975E-7</v>
      </c>
    </row>
    <row r="211" spans="1:21" x14ac:dyDescent="0.2">
      <c r="A211" s="51" t="s">
        <v>143</v>
      </c>
      <c r="B211" s="131" t="s">
        <v>50</v>
      </c>
      <c r="C211" s="51">
        <v>57174.680200000003</v>
      </c>
      <c r="D211" s="51">
        <v>1E-4</v>
      </c>
      <c r="E211" s="38">
        <f t="shared" si="35"/>
        <v>34328.078815368346</v>
      </c>
      <c r="F211" s="1">
        <f t="shared" si="36"/>
        <v>34328</v>
      </c>
      <c r="G211" s="1">
        <f t="shared" si="45"/>
        <v>2.7900400004000403E-2</v>
      </c>
      <c r="K211" s="1">
        <f t="shared" si="44"/>
        <v>2.7900400004000403E-2</v>
      </c>
      <c r="O211" s="1">
        <f t="shared" ref="O211:O247" ca="1" si="47">+C$11+C$12*F211</f>
        <v>2.7714597849068736E-2</v>
      </c>
      <c r="P211" s="1">
        <f t="shared" si="37"/>
        <v>2.8109571937017797E-2</v>
      </c>
      <c r="Q211" s="114">
        <f t="shared" si="38"/>
        <v>42156.180200000003</v>
      </c>
      <c r="R211" s="1">
        <f t="shared" si="46"/>
        <v>4.375289756223298E-8</v>
      </c>
      <c r="S211" s="1">
        <v>1</v>
      </c>
      <c r="T211" s="1">
        <f t="shared" si="39"/>
        <v>4.375289756223298E-8</v>
      </c>
    </row>
    <row r="212" spans="1:21" x14ac:dyDescent="0.2">
      <c r="A212" s="51" t="s">
        <v>144</v>
      </c>
      <c r="B212" s="131" t="s">
        <v>50</v>
      </c>
      <c r="C212" s="51">
        <v>57424.9571</v>
      </c>
      <c r="D212" s="51">
        <v>1E-4</v>
      </c>
      <c r="E212" s="38">
        <f t="shared" si="35"/>
        <v>35035.081799433596</v>
      </c>
      <c r="F212" s="1">
        <f t="shared" si="36"/>
        <v>35035</v>
      </c>
      <c r="G212" s="1">
        <f t="shared" si="45"/>
        <v>2.8956750000361353E-2</v>
      </c>
      <c r="K212" s="1">
        <f t="shared" si="44"/>
        <v>2.8956750000361353E-2</v>
      </c>
      <c r="O212" s="1">
        <f t="shared" ca="1" si="47"/>
        <v>2.8427375312853002E-2</v>
      </c>
      <c r="P212" s="1">
        <f t="shared" si="37"/>
        <v>2.8898342944744363E-2</v>
      </c>
      <c r="Q212" s="114">
        <f t="shared" si="38"/>
        <v>42406.4571</v>
      </c>
      <c r="R212" s="1">
        <f t="shared" si="46"/>
        <v>3.4113841458461727E-9</v>
      </c>
      <c r="S212" s="1">
        <v>1</v>
      </c>
      <c r="T212" s="1">
        <f t="shared" si="39"/>
        <v>3.4113841458461727E-9</v>
      </c>
    </row>
    <row r="213" spans="1:21" x14ac:dyDescent="0.2">
      <c r="A213" s="51" t="s">
        <v>145</v>
      </c>
      <c r="B213" s="131" t="s">
        <v>50</v>
      </c>
      <c r="C213" s="51">
        <v>57505.667600000001</v>
      </c>
      <c r="D213" s="51">
        <v>1E-4</v>
      </c>
      <c r="E213" s="38">
        <f t="shared" ref="E213:E247" si="48">+(C213-C$7)/C$8</f>
        <v>35263.07952653266</v>
      </c>
      <c r="F213" s="1">
        <f t="shared" ref="F213:F250" si="49">ROUND(2*E213,0)/2</f>
        <v>35263</v>
      </c>
      <c r="G213" s="1">
        <f t="shared" si="45"/>
        <v>2.8152150007372256E-2</v>
      </c>
      <c r="K213" s="1">
        <f t="shared" si="44"/>
        <v>2.8152150007372256E-2</v>
      </c>
      <c r="O213" s="1">
        <f t="shared" ca="1" si="47"/>
        <v>2.8657238483634908E-2</v>
      </c>
      <c r="P213" s="1">
        <f t="shared" ref="P213:P247" si="50">+D$11+D$12*F213+D$13*F213^2</f>
        <v>2.9154653721553899E-2</v>
      </c>
      <c r="Q213" s="114">
        <f t="shared" ref="Q213:Q247" si="51">+C213-15018.5</f>
        <v>42487.167600000001</v>
      </c>
      <c r="R213" s="1">
        <f t="shared" si="46"/>
        <v>1.0050136969479887E-6</v>
      </c>
      <c r="S213" s="1">
        <v>1</v>
      </c>
      <c r="T213" s="1">
        <f t="shared" ref="T213:T247" si="52">S213*R213</f>
        <v>1.0050136969479887E-6</v>
      </c>
    </row>
    <row r="214" spans="1:21" x14ac:dyDescent="0.2">
      <c r="A214" s="53" t="s">
        <v>142</v>
      </c>
      <c r="B214" s="54" t="s">
        <v>50</v>
      </c>
      <c r="C214" s="55">
        <v>57514.518100000001</v>
      </c>
      <c r="D214" s="55">
        <v>1.6000000000000001E-3</v>
      </c>
      <c r="E214" s="38">
        <f t="shared" si="48"/>
        <v>35288.081154371539</v>
      </c>
      <c r="F214" s="1">
        <f t="shared" si="49"/>
        <v>35288</v>
      </c>
      <c r="G214" s="1">
        <f t="shared" si="45"/>
        <v>2.872840000782162E-2</v>
      </c>
      <c r="K214" s="1">
        <f t="shared" si="44"/>
        <v>2.872840000782162E-2</v>
      </c>
      <c r="O214" s="1">
        <f t="shared" ca="1" si="47"/>
        <v>2.8682442778676789E-2</v>
      </c>
      <c r="P214" s="1">
        <f t="shared" si="50"/>
        <v>2.9182815547401188E-2</v>
      </c>
      <c r="Q214" s="114">
        <f t="shared" si="51"/>
        <v>42496.018100000001</v>
      </c>
      <c r="R214" s="1">
        <f t="shared" si="46"/>
        <v>2.0649348261139012E-7</v>
      </c>
      <c r="S214" s="1">
        <v>1</v>
      </c>
      <c r="T214" s="1">
        <f t="shared" si="52"/>
        <v>2.0649348261139012E-7</v>
      </c>
    </row>
    <row r="215" spans="1:21" x14ac:dyDescent="0.2">
      <c r="A215" s="53" t="s">
        <v>142</v>
      </c>
      <c r="B215" s="54" t="s">
        <v>50</v>
      </c>
      <c r="C215" s="55">
        <v>57518.412300000004</v>
      </c>
      <c r="D215" s="55">
        <v>1.1999999999999999E-3</v>
      </c>
      <c r="E215" s="38">
        <f t="shared" si="48"/>
        <v>35299.081814122997</v>
      </c>
      <c r="F215" s="1">
        <f t="shared" si="49"/>
        <v>35299</v>
      </c>
      <c r="G215" s="1">
        <f t="shared" si="45"/>
        <v>2.8961950003576931E-2</v>
      </c>
      <c r="K215" s="1">
        <f t="shared" si="44"/>
        <v>2.8961950003576931E-2</v>
      </c>
      <c r="O215" s="1">
        <f t="shared" ca="1" si="47"/>
        <v>2.8693532668495215E-2</v>
      </c>
      <c r="P215" s="1">
        <f t="shared" si="50"/>
        <v>2.9195210355407297E-2</v>
      </c>
      <c r="Q215" s="114">
        <f t="shared" si="51"/>
        <v>42499.912300000004</v>
      </c>
      <c r="R215" s="1">
        <f t="shared" si="46"/>
        <v>5.4410391736026108E-8</v>
      </c>
      <c r="S215" s="1">
        <v>1</v>
      </c>
      <c r="T215" s="1">
        <f t="shared" si="52"/>
        <v>5.4410391736026108E-8</v>
      </c>
    </row>
    <row r="216" spans="1:21" x14ac:dyDescent="0.2">
      <c r="A216" s="49" t="s">
        <v>146</v>
      </c>
      <c r="B216" s="50" t="s">
        <v>50</v>
      </c>
      <c r="C216" s="49">
        <v>57539.642999999996</v>
      </c>
      <c r="D216" s="49" t="s">
        <v>35</v>
      </c>
      <c r="E216" s="38">
        <f t="shared" si="48"/>
        <v>35359.056059663795</v>
      </c>
      <c r="F216" s="1">
        <f t="shared" si="49"/>
        <v>35359</v>
      </c>
      <c r="O216" s="1">
        <f t="shared" ca="1" si="47"/>
        <v>2.8754022976595715E-2</v>
      </c>
      <c r="P216" s="1">
        <f t="shared" si="50"/>
        <v>2.9262857176192821E-2</v>
      </c>
      <c r="Q216" s="114">
        <f t="shared" si="51"/>
        <v>42521.142999999996</v>
      </c>
      <c r="R216" s="1">
        <f>+(P216-U216)^2</f>
        <v>8.8696975538840646E-5</v>
      </c>
      <c r="T216" s="1">
        <f t="shared" si="52"/>
        <v>0</v>
      </c>
      <c r="U216" s="1">
        <f>+C216-(C$7+F216*C$8)</f>
        <v>1.9844950002152473E-2</v>
      </c>
    </row>
    <row r="217" spans="1:21" x14ac:dyDescent="0.2">
      <c r="A217" s="51" t="s">
        <v>144</v>
      </c>
      <c r="B217" s="131" t="s">
        <v>50</v>
      </c>
      <c r="C217" s="51">
        <v>57573.635499999997</v>
      </c>
      <c r="D217" s="51">
        <v>1E-4</v>
      </c>
      <c r="E217" s="38">
        <f t="shared" si="48"/>
        <v>35455.080898295877</v>
      </c>
      <c r="F217" s="1">
        <f t="shared" si="49"/>
        <v>35455</v>
      </c>
      <c r="G217" s="1">
        <f t="shared" ref="G217:G247" si="53">+C217-(C$7+F217*C$8)</f>
        <v>2.8637750001507811E-2</v>
      </c>
      <c r="K217" s="1">
        <f t="shared" ref="K217:K247" si="54">G217</f>
        <v>2.8637750001507811E-2</v>
      </c>
      <c r="O217" s="1">
        <f t="shared" ca="1" si="47"/>
        <v>2.8850807469556521E-2</v>
      </c>
      <c r="P217" s="1">
        <f t="shared" si="50"/>
        <v>2.9371228410127279E-2</v>
      </c>
      <c r="Q217" s="114">
        <f t="shared" si="51"/>
        <v>42555.135499999997</v>
      </c>
      <c r="R217" s="1">
        <f t="shared" ref="R217:R247" si="55">+(P217-G217)^2</f>
        <v>5.3799057591094633E-7</v>
      </c>
      <c r="S217" s="1">
        <v>1</v>
      </c>
      <c r="T217" s="1">
        <f t="shared" si="52"/>
        <v>5.3799057591094633E-7</v>
      </c>
    </row>
    <row r="218" spans="1:21" x14ac:dyDescent="0.2">
      <c r="A218" s="56" t="s">
        <v>147</v>
      </c>
      <c r="B218" s="132" t="s">
        <v>50</v>
      </c>
      <c r="C218" s="56">
        <v>57811.876600000003</v>
      </c>
      <c r="D218" s="56">
        <v>2.0000000000000001E-4</v>
      </c>
      <c r="E218" s="38">
        <f t="shared" si="48"/>
        <v>36128.084154397395</v>
      </c>
      <c r="F218" s="1">
        <f t="shared" si="49"/>
        <v>36128</v>
      </c>
      <c r="G218" s="1">
        <f t="shared" si="53"/>
        <v>2.9790400003548712E-2</v>
      </c>
      <c r="K218" s="1">
        <f t="shared" si="54"/>
        <v>2.9790400003548712E-2</v>
      </c>
      <c r="O218" s="1">
        <f t="shared" ca="1" si="47"/>
        <v>2.9529307092083828E-2</v>
      </c>
      <c r="P218" s="1">
        <f t="shared" si="50"/>
        <v>3.013566685182377E-2</v>
      </c>
      <c r="Q218" s="114">
        <f t="shared" si="51"/>
        <v>42793.376600000003</v>
      </c>
      <c r="R218" s="1">
        <f t="shared" si="55"/>
        <v>1.1920919651779204E-7</v>
      </c>
      <c r="S218" s="1">
        <v>1</v>
      </c>
      <c r="T218" s="1">
        <f t="shared" si="52"/>
        <v>1.1920919651779204E-7</v>
      </c>
    </row>
    <row r="219" spans="1:21" x14ac:dyDescent="0.2">
      <c r="A219" s="60" t="s">
        <v>151</v>
      </c>
      <c r="B219" s="61" t="s">
        <v>50</v>
      </c>
      <c r="C219" s="62">
        <v>57871.701300000001</v>
      </c>
      <c r="D219" s="62">
        <v>2.9999999999999997E-4</v>
      </c>
      <c r="E219" s="38">
        <f t="shared" si="48"/>
        <v>36297.081938135358</v>
      </c>
      <c r="F219" s="1">
        <f t="shared" si="49"/>
        <v>36297</v>
      </c>
      <c r="G219" s="1">
        <f t="shared" si="53"/>
        <v>2.9005850003159139E-2</v>
      </c>
      <c r="K219" s="1">
        <f t="shared" si="54"/>
        <v>2.9005850003159139E-2</v>
      </c>
      <c r="O219" s="1">
        <f t="shared" ca="1" si="47"/>
        <v>2.9699688126566915E-2</v>
      </c>
      <c r="P219" s="1">
        <f t="shared" si="50"/>
        <v>3.032892364554823E-2</v>
      </c>
      <c r="Q219" s="114">
        <f t="shared" si="51"/>
        <v>42853.201300000001</v>
      </c>
      <c r="R219" s="1">
        <f t="shared" si="55"/>
        <v>1.7505238631847358E-6</v>
      </c>
      <c r="S219" s="1">
        <v>1</v>
      </c>
      <c r="T219" s="1">
        <f t="shared" si="52"/>
        <v>1.7505238631847358E-6</v>
      </c>
    </row>
    <row r="220" spans="1:21" x14ac:dyDescent="0.2">
      <c r="A220" s="49" t="s">
        <v>148</v>
      </c>
      <c r="B220" s="58" t="s">
        <v>50</v>
      </c>
      <c r="C220" s="59">
        <v>57874.356099999997</v>
      </c>
      <c r="D220" s="59">
        <v>3.3999999999999998E-3</v>
      </c>
      <c r="E220" s="38">
        <f t="shared" si="48"/>
        <v>36304.581437777932</v>
      </c>
      <c r="F220" s="1">
        <f t="shared" si="49"/>
        <v>36304.5</v>
      </c>
      <c r="G220" s="1">
        <f t="shared" si="53"/>
        <v>2.882872500049416E-2</v>
      </c>
      <c r="K220" s="1">
        <f t="shared" si="54"/>
        <v>2.882872500049416E-2</v>
      </c>
      <c r="O220" s="1">
        <f t="shared" ca="1" si="47"/>
        <v>2.9707249415079479E-2</v>
      </c>
      <c r="P220" s="1">
        <f t="shared" si="50"/>
        <v>3.0337512180055957E-2</v>
      </c>
      <c r="Q220" s="114">
        <f t="shared" si="51"/>
        <v>42855.856099999997</v>
      </c>
      <c r="R220" s="1">
        <f t="shared" si="55"/>
        <v>2.2764387532100424E-6</v>
      </c>
      <c r="S220" s="1">
        <v>1</v>
      </c>
      <c r="T220" s="1">
        <f t="shared" si="52"/>
        <v>2.2764387532100424E-6</v>
      </c>
    </row>
    <row r="221" spans="1:21" x14ac:dyDescent="0.2">
      <c r="A221" s="49" t="s">
        <v>148</v>
      </c>
      <c r="B221" s="58" t="s">
        <v>50</v>
      </c>
      <c r="C221" s="59">
        <v>57874.531300000002</v>
      </c>
      <c r="D221" s="59">
        <v>8.9999999999999998E-4</v>
      </c>
      <c r="E221" s="38">
        <f t="shared" si="48"/>
        <v>36305.076357296319</v>
      </c>
      <c r="F221" s="1">
        <f t="shared" si="49"/>
        <v>36305</v>
      </c>
      <c r="G221" s="1">
        <f t="shared" si="53"/>
        <v>2.7030250006646384E-2</v>
      </c>
      <c r="K221" s="1">
        <f t="shared" si="54"/>
        <v>2.7030250006646384E-2</v>
      </c>
      <c r="O221" s="1">
        <f t="shared" ca="1" si="47"/>
        <v>2.9707753500980313E-2</v>
      </c>
      <c r="P221" s="1">
        <f t="shared" si="50"/>
        <v>3.0338084785433577E-2</v>
      </c>
      <c r="Q221" s="114">
        <f t="shared" si="51"/>
        <v>42856.031300000002</v>
      </c>
      <c r="R221" s="1">
        <f t="shared" si="55"/>
        <v>1.0941770923754122E-5</v>
      </c>
      <c r="S221" s="1">
        <v>1</v>
      </c>
      <c r="T221" s="1">
        <f t="shared" si="52"/>
        <v>1.0941770923754122E-5</v>
      </c>
    </row>
    <row r="222" spans="1:21" x14ac:dyDescent="0.2">
      <c r="A222" s="49" t="s">
        <v>148</v>
      </c>
      <c r="B222" s="58" t="s">
        <v>50</v>
      </c>
      <c r="C222" s="59">
        <v>57890.462500000001</v>
      </c>
      <c r="D222" s="59">
        <v>8.0000000000000004E-4</v>
      </c>
      <c r="E222" s="38">
        <f t="shared" si="48"/>
        <v>36350.080134871234</v>
      </c>
      <c r="F222" s="1">
        <f t="shared" si="49"/>
        <v>36350</v>
      </c>
      <c r="G222" s="1">
        <f t="shared" si="53"/>
        <v>2.8367500002786983E-2</v>
      </c>
      <c r="K222" s="1">
        <f t="shared" si="54"/>
        <v>2.8367500002786983E-2</v>
      </c>
      <c r="O222" s="1">
        <f t="shared" ca="1" si="47"/>
        <v>2.9753121232055691E-2</v>
      </c>
      <c r="P222" s="1">
        <f t="shared" si="50"/>
        <v>3.0389637907011949E-2</v>
      </c>
      <c r="Q222" s="114">
        <f t="shared" si="51"/>
        <v>42871.962500000001</v>
      </c>
      <c r="R222" s="1">
        <f t="shared" si="55"/>
        <v>4.0890417037033375E-6</v>
      </c>
      <c r="S222" s="1">
        <v>1</v>
      </c>
      <c r="T222" s="1">
        <f t="shared" si="52"/>
        <v>4.0890417037033375E-6</v>
      </c>
    </row>
    <row r="223" spans="1:21" x14ac:dyDescent="0.2">
      <c r="A223" s="56" t="s">
        <v>147</v>
      </c>
      <c r="B223" s="132" t="s">
        <v>48</v>
      </c>
      <c r="C223" s="56">
        <v>57890.639600000002</v>
      </c>
      <c r="D223" s="56">
        <v>1E-4</v>
      </c>
      <c r="E223" s="38">
        <f t="shared" si="48"/>
        <v>36350.580421667495</v>
      </c>
      <c r="F223" s="1">
        <f t="shared" si="49"/>
        <v>36350.5</v>
      </c>
      <c r="G223" s="1">
        <f t="shared" si="53"/>
        <v>2.8469025004596915E-2</v>
      </c>
      <c r="K223" s="1">
        <f t="shared" si="54"/>
        <v>2.8469025004596915E-2</v>
      </c>
      <c r="O223" s="1">
        <f t="shared" ca="1" si="47"/>
        <v>2.9753625317956531E-2</v>
      </c>
      <c r="P223" s="1">
        <f t="shared" si="50"/>
        <v>3.0390210926558296E-2</v>
      </c>
      <c r="Q223" s="114">
        <f t="shared" si="51"/>
        <v>42872.139600000002</v>
      </c>
      <c r="R223" s="1">
        <f t="shared" si="55"/>
        <v>3.6909553467426017E-6</v>
      </c>
      <c r="S223" s="1">
        <v>1</v>
      </c>
      <c r="T223" s="1">
        <f t="shared" si="52"/>
        <v>3.6909553467426017E-6</v>
      </c>
    </row>
    <row r="224" spans="1:21" x14ac:dyDescent="0.2">
      <c r="A224" s="56" t="s">
        <v>147</v>
      </c>
      <c r="B224" s="132" t="s">
        <v>48</v>
      </c>
      <c r="C224" s="56">
        <v>57931.704700000002</v>
      </c>
      <c r="D224" s="56">
        <v>2.9999999999999997E-4</v>
      </c>
      <c r="E224" s="38">
        <f t="shared" si="48"/>
        <v>36466.584528482534</v>
      </c>
      <c r="F224" s="1">
        <f t="shared" si="49"/>
        <v>36466.5</v>
      </c>
      <c r="G224" s="1">
        <f t="shared" si="53"/>
        <v>2.9922825007815845E-2</v>
      </c>
      <c r="K224" s="1">
        <f t="shared" si="54"/>
        <v>2.9922825007815845E-2</v>
      </c>
      <c r="O224" s="1">
        <f t="shared" ca="1" si="47"/>
        <v>2.9870573246950836E-2</v>
      </c>
      <c r="P224" s="1">
        <f t="shared" si="50"/>
        <v>3.0523274473973006E-2</v>
      </c>
      <c r="Q224" s="114">
        <f t="shared" si="51"/>
        <v>42913.204700000002</v>
      </c>
      <c r="R224" s="1">
        <f t="shared" si="55"/>
        <v>3.6053956140841951E-7</v>
      </c>
      <c r="S224" s="1">
        <v>1</v>
      </c>
      <c r="T224" s="1">
        <f t="shared" si="52"/>
        <v>3.6053956140841951E-7</v>
      </c>
    </row>
    <row r="225" spans="1:20" x14ac:dyDescent="0.2">
      <c r="A225" s="60" t="s">
        <v>151</v>
      </c>
      <c r="B225" s="61" t="s">
        <v>48</v>
      </c>
      <c r="C225" s="62">
        <v>58168.883500000004</v>
      </c>
      <c r="D225" s="62">
        <v>1E-4</v>
      </c>
      <c r="E225" s="38">
        <f t="shared" si="48"/>
        <v>37136.586911271435</v>
      </c>
      <c r="F225" s="1">
        <f t="shared" si="49"/>
        <v>37136.5</v>
      </c>
      <c r="G225" s="1">
        <f t="shared" si="53"/>
        <v>3.076632500597043E-2</v>
      </c>
      <c r="K225" s="1">
        <f t="shared" si="54"/>
        <v>3.076632500597043E-2</v>
      </c>
      <c r="O225" s="1">
        <f t="shared" ca="1" si="47"/>
        <v>3.0546048354073121E-2</v>
      </c>
      <c r="P225" s="1">
        <f t="shared" si="50"/>
        <v>3.1296624786383495E-2</v>
      </c>
      <c r="Q225" s="114">
        <f t="shared" si="51"/>
        <v>43150.383500000004</v>
      </c>
      <c r="R225" s="1">
        <f t="shared" si="55"/>
        <v>2.8121785710614544E-7</v>
      </c>
      <c r="S225" s="1">
        <v>1</v>
      </c>
      <c r="T225" s="1">
        <f t="shared" si="52"/>
        <v>2.8121785710614544E-7</v>
      </c>
    </row>
    <row r="226" spans="1:20" x14ac:dyDescent="0.2">
      <c r="A226" s="49" t="s">
        <v>149</v>
      </c>
      <c r="B226" s="50" t="s">
        <v>50</v>
      </c>
      <c r="C226" s="49">
        <v>58242.690699999999</v>
      </c>
      <c r="D226" s="49">
        <v>1E-4</v>
      </c>
      <c r="E226" s="38">
        <f t="shared" si="48"/>
        <v>37345.083622895632</v>
      </c>
      <c r="F226" s="1">
        <f t="shared" si="49"/>
        <v>37345</v>
      </c>
      <c r="G226" s="1">
        <f t="shared" si="53"/>
        <v>2.9602250004245434E-2</v>
      </c>
      <c r="K226" s="1">
        <f t="shared" si="54"/>
        <v>2.9602250004245434E-2</v>
      </c>
      <c r="O226" s="1">
        <f t="shared" ca="1" si="47"/>
        <v>3.075625217472237E-2</v>
      </c>
      <c r="P226" s="1">
        <f t="shared" si="50"/>
        <v>3.1538954086511299E-2</v>
      </c>
      <c r="Q226" s="114">
        <f t="shared" si="51"/>
        <v>43224.190699999999</v>
      </c>
      <c r="R226" s="1">
        <f t="shared" si="55"/>
        <v>3.7508227022652671E-6</v>
      </c>
      <c r="S226" s="1">
        <v>1</v>
      </c>
      <c r="T226" s="1">
        <f t="shared" si="52"/>
        <v>3.7508227022652671E-6</v>
      </c>
    </row>
    <row r="227" spans="1:20" x14ac:dyDescent="0.2">
      <c r="A227" s="60" t="s">
        <v>151</v>
      </c>
      <c r="B227" s="61" t="s">
        <v>50</v>
      </c>
      <c r="C227" s="62">
        <v>58265.700700000001</v>
      </c>
      <c r="D227" s="62">
        <v>5.0000000000000001E-4</v>
      </c>
      <c r="E227" s="38">
        <f t="shared" si="48"/>
        <v>37410.084182928709</v>
      </c>
      <c r="F227" s="1">
        <f t="shared" si="49"/>
        <v>37410</v>
      </c>
      <c r="G227" s="1">
        <f t="shared" si="53"/>
        <v>2.9800500007695518E-2</v>
      </c>
      <c r="K227" s="1">
        <f t="shared" si="54"/>
        <v>2.9800500007695518E-2</v>
      </c>
      <c r="O227" s="1">
        <f t="shared" ca="1" si="47"/>
        <v>3.0821783341831246E-2</v>
      </c>
      <c r="P227" s="1">
        <f t="shared" si="50"/>
        <v>3.1614662212745219E-2</v>
      </c>
      <c r="Q227" s="114">
        <f t="shared" si="51"/>
        <v>43247.200700000001</v>
      </c>
      <c r="R227" s="1">
        <f t="shared" si="55"/>
        <v>3.2911845062307918E-6</v>
      </c>
      <c r="S227" s="1">
        <v>1</v>
      </c>
      <c r="T227" s="1">
        <f t="shared" si="52"/>
        <v>3.2911845062307918E-6</v>
      </c>
    </row>
    <row r="228" spans="1:20" x14ac:dyDescent="0.2">
      <c r="A228" s="60" t="s">
        <v>152</v>
      </c>
      <c r="B228" s="61" t="s">
        <v>48</v>
      </c>
      <c r="C228" s="62">
        <v>58569.6103</v>
      </c>
      <c r="D228" s="62">
        <v>2.0000000000000001E-4</v>
      </c>
      <c r="E228" s="38">
        <f t="shared" si="48"/>
        <v>38268.593274603081</v>
      </c>
      <c r="F228" s="1">
        <f t="shared" si="49"/>
        <v>38268.5</v>
      </c>
      <c r="G228" s="1">
        <f t="shared" si="53"/>
        <v>3.3018925001670141E-2</v>
      </c>
      <c r="K228" s="1">
        <f t="shared" si="54"/>
        <v>3.3018925001670141E-2</v>
      </c>
      <c r="O228" s="1">
        <f t="shared" ca="1" si="47"/>
        <v>3.1687298833569272E-2</v>
      </c>
      <c r="P228" s="1">
        <f t="shared" si="50"/>
        <v>3.2621808623216952E-2</v>
      </c>
      <c r="Q228" s="114">
        <f t="shared" si="51"/>
        <v>43551.1103</v>
      </c>
      <c r="R228" s="1">
        <f t="shared" si="55"/>
        <v>1.5770141803577594E-7</v>
      </c>
      <c r="S228" s="1">
        <v>1</v>
      </c>
      <c r="T228" s="1">
        <f t="shared" si="52"/>
        <v>1.5770141803577594E-7</v>
      </c>
    </row>
    <row r="229" spans="1:20" x14ac:dyDescent="0.2">
      <c r="A229" s="60" t="s">
        <v>152</v>
      </c>
      <c r="B229" s="61" t="s">
        <v>50</v>
      </c>
      <c r="C229" s="62">
        <v>58571.556700000001</v>
      </c>
      <c r="D229" s="62">
        <v>1E-4</v>
      </c>
      <c r="E229" s="38">
        <f t="shared" si="48"/>
        <v>38274.091627060639</v>
      </c>
      <c r="F229" s="1">
        <f t="shared" si="49"/>
        <v>38274</v>
      </c>
      <c r="G229" s="1">
        <f t="shared" si="53"/>
        <v>3.2435700006317347E-2</v>
      </c>
      <c r="K229" s="1">
        <f t="shared" si="54"/>
        <v>3.2435700006317347E-2</v>
      </c>
      <c r="O229" s="1">
        <f t="shared" ca="1" si="47"/>
        <v>3.1692843778478488E-2</v>
      </c>
      <c r="P229" s="1">
        <f t="shared" si="50"/>
        <v>3.2628304185464918E-2</v>
      </c>
      <c r="Q229" s="114">
        <f t="shared" si="51"/>
        <v>43553.056700000001</v>
      </c>
      <c r="R229" s="1">
        <f t="shared" si="55"/>
        <v>3.7096369825109536E-8</v>
      </c>
      <c r="S229" s="1">
        <v>1</v>
      </c>
      <c r="T229" s="1">
        <f t="shared" si="52"/>
        <v>3.7096369825109536E-8</v>
      </c>
    </row>
    <row r="230" spans="1:20" x14ac:dyDescent="0.2">
      <c r="A230" s="44" t="s">
        <v>150</v>
      </c>
      <c r="B230" s="39"/>
      <c r="C230" s="40">
        <v>58572.795400000003</v>
      </c>
      <c r="D230" s="40">
        <v>2.0000000000000001E-4</v>
      </c>
      <c r="E230" s="38">
        <f t="shared" si="48"/>
        <v>38277.590809751346</v>
      </c>
      <c r="F230" s="1">
        <f t="shared" si="49"/>
        <v>38277.5</v>
      </c>
      <c r="G230" s="1">
        <f t="shared" si="53"/>
        <v>3.214637500786921E-2</v>
      </c>
      <c r="K230" s="1">
        <f t="shared" si="54"/>
        <v>3.214637500786921E-2</v>
      </c>
      <c r="O230" s="1">
        <f t="shared" ca="1" si="47"/>
        <v>3.1696372379784357E-2</v>
      </c>
      <c r="P230" s="1">
        <f t="shared" si="50"/>
        <v>3.2632438011809449E-2</v>
      </c>
      <c r="Q230" s="114">
        <f t="shared" si="51"/>
        <v>43554.295400000003</v>
      </c>
      <c r="R230" s="1">
        <f t="shared" si="55"/>
        <v>2.3625724379940868E-7</v>
      </c>
      <c r="S230" s="1">
        <v>1</v>
      </c>
      <c r="T230" s="1">
        <f t="shared" si="52"/>
        <v>2.3625724379940868E-7</v>
      </c>
    </row>
    <row r="231" spans="1:20" x14ac:dyDescent="0.2">
      <c r="A231" s="60" t="s">
        <v>152</v>
      </c>
      <c r="B231" s="61" t="s">
        <v>48</v>
      </c>
      <c r="C231" s="62">
        <v>58600.407599999999</v>
      </c>
      <c r="D231" s="62">
        <v>1E-4</v>
      </c>
      <c r="E231" s="38">
        <f t="shared" si="48"/>
        <v>38355.592046767641</v>
      </c>
      <c r="F231" s="1">
        <f t="shared" si="49"/>
        <v>38355.5</v>
      </c>
      <c r="G231" s="1">
        <f t="shared" si="53"/>
        <v>3.2584275002591312E-2</v>
      </c>
      <c r="K231" s="1">
        <f t="shared" si="54"/>
        <v>3.2584275002591312E-2</v>
      </c>
      <c r="O231" s="1">
        <f t="shared" ca="1" si="47"/>
        <v>3.1775009780315014E-2</v>
      </c>
      <c r="P231" s="1">
        <f t="shared" si="50"/>
        <v>3.2724621149918171E-2</v>
      </c>
      <c r="Q231" s="114">
        <f t="shared" si="51"/>
        <v>43581.907599999999</v>
      </c>
      <c r="R231" s="1">
        <f t="shared" si="55"/>
        <v>1.9697041069492291E-8</v>
      </c>
      <c r="S231" s="1">
        <v>1</v>
      </c>
      <c r="T231" s="1">
        <f t="shared" si="52"/>
        <v>1.9697041069492291E-8</v>
      </c>
    </row>
    <row r="232" spans="1:20" x14ac:dyDescent="0.2">
      <c r="A232" s="60" t="s">
        <v>152</v>
      </c>
      <c r="B232" s="61" t="s">
        <v>48</v>
      </c>
      <c r="C232" s="62">
        <v>58606.425300000003</v>
      </c>
      <c r="D232" s="62">
        <v>1E-4</v>
      </c>
      <c r="E232" s="38">
        <f t="shared" si="48"/>
        <v>38372.591345772911</v>
      </c>
      <c r="F232" s="1">
        <f t="shared" si="49"/>
        <v>38372.5</v>
      </c>
      <c r="G232" s="1">
        <f t="shared" si="53"/>
        <v>3.2336125004803762E-2</v>
      </c>
      <c r="K232" s="1">
        <f t="shared" si="54"/>
        <v>3.2336125004803762E-2</v>
      </c>
      <c r="O232" s="1">
        <f t="shared" ca="1" si="47"/>
        <v>3.1792148700943476E-2</v>
      </c>
      <c r="P232" s="1">
        <f t="shared" si="50"/>
        <v>3.2744727047399551E-2</v>
      </c>
      <c r="Q232" s="114">
        <f t="shared" si="51"/>
        <v>43587.925300000003</v>
      </c>
      <c r="R232" s="1">
        <f t="shared" si="55"/>
        <v>1.6695562921345093E-7</v>
      </c>
      <c r="S232" s="1">
        <v>1</v>
      </c>
      <c r="T232" s="1">
        <f t="shared" si="52"/>
        <v>1.6695562921345093E-7</v>
      </c>
    </row>
    <row r="233" spans="1:20" x14ac:dyDescent="0.2">
      <c r="A233" s="63" t="s">
        <v>153</v>
      </c>
      <c r="B233" s="64" t="s">
        <v>48</v>
      </c>
      <c r="C233" s="65">
        <v>58953.695</v>
      </c>
      <c r="D233" s="65">
        <v>4.0000000000000002E-4</v>
      </c>
      <c r="E233" s="38">
        <f t="shared" si="48"/>
        <v>39353.587650967063</v>
      </c>
      <c r="F233" s="1">
        <f t="shared" si="49"/>
        <v>39353.5</v>
      </c>
      <c r="G233" s="1">
        <f t="shared" si="53"/>
        <v>3.1028175006213132E-2</v>
      </c>
      <c r="K233" s="1">
        <f t="shared" si="54"/>
        <v>3.1028175006213132E-2</v>
      </c>
      <c r="O233" s="1">
        <f t="shared" ca="1" si="47"/>
        <v>3.2781165238386714E-2</v>
      </c>
      <c r="P233" s="1">
        <f t="shared" si="50"/>
        <v>3.3913867402513398E-2</v>
      </c>
      <c r="Q233" s="114">
        <f t="shared" si="51"/>
        <v>43935.195</v>
      </c>
      <c r="R233" s="1">
        <f t="shared" si="55"/>
        <v>8.3272206060651691E-6</v>
      </c>
      <c r="S233" s="1">
        <v>1</v>
      </c>
      <c r="T233" s="1">
        <f t="shared" si="52"/>
        <v>8.3272206060651691E-6</v>
      </c>
    </row>
    <row r="234" spans="1:20" x14ac:dyDescent="0.2">
      <c r="A234" s="63" t="s">
        <v>153</v>
      </c>
      <c r="B234" s="64" t="s">
        <v>50</v>
      </c>
      <c r="C234" s="65">
        <v>58998.476799999997</v>
      </c>
      <c r="D234" s="65">
        <v>1E-4</v>
      </c>
      <c r="E234" s="38">
        <f t="shared" si="48"/>
        <v>39480.09100078405</v>
      </c>
      <c r="F234" s="1">
        <f t="shared" si="49"/>
        <v>39480</v>
      </c>
      <c r="G234" s="1">
        <f t="shared" si="53"/>
        <v>3.2213999998930376E-2</v>
      </c>
      <c r="K234" s="1">
        <f t="shared" si="54"/>
        <v>3.2213999998930376E-2</v>
      </c>
      <c r="O234" s="1">
        <f t="shared" ca="1" si="47"/>
        <v>3.2908698971298597E-2</v>
      </c>
      <c r="P234" s="1">
        <f t="shared" si="50"/>
        <v>3.4065903375086214E-2</v>
      </c>
      <c r="Q234" s="114">
        <f t="shared" si="51"/>
        <v>43979.976799999997</v>
      </c>
      <c r="R234" s="1">
        <f t="shared" si="55"/>
        <v>3.4295461146173898E-6</v>
      </c>
      <c r="S234" s="1">
        <v>1</v>
      </c>
      <c r="T234" s="1">
        <f t="shared" si="52"/>
        <v>3.4295461146173898E-6</v>
      </c>
    </row>
    <row r="235" spans="1:20" x14ac:dyDescent="0.2">
      <c r="A235" s="63" t="s">
        <v>153</v>
      </c>
      <c r="B235" s="64" t="s">
        <v>50</v>
      </c>
      <c r="C235" s="65">
        <v>59006.619100000004</v>
      </c>
      <c r="D235" s="65">
        <v>4.0000000000000002E-4</v>
      </c>
      <c r="E235" s="38">
        <f t="shared" si="48"/>
        <v>39503.092046414546</v>
      </c>
      <c r="F235" s="1">
        <f t="shared" si="49"/>
        <v>39503</v>
      </c>
      <c r="G235" s="1">
        <f t="shared" si="53"/>
        <v>3.2584150008915458E-2</v>
      </c>
      <c r="K235" s="1">
        <f t="shared" si="54"/>
        <v>3.2584150008915458E-2</v>
      </c>
      <c r="O235" s="1">
        <f t="shared" ca="1" si="47"/>
        <v>3.293188692273713E-2</v>
      </c>
      <c r="P235" s="1">
        <f t="shared" si="50"/>
        <v>3.4093577578512613E-2</v>
      </c>
      <c r="Q235" s="114">
        <f t="shared" si="51"/>
        <v>43988.119100000004</v>
      </c>
      <c r="R235" s="1">
        <f t="shared" si="55"/>
        <v>2.2783715878599739E-6</v>
      </c>
      <c r="S235" s="1">
        <v>1</v>
      </c>
      <c r="T235" s="1">
        <f t="shared" si="52"/>
        <v>2.2783715878599739E-6</v>
      </c>
    </row>
    <row r="236" spans="1:20" x14ac:dyDescent="0.2">
      <c r="A236" s="63" t="s">
        <v>153</v>
      </c>
      <c r="B236" s="64" t="s">
        <v>48</v>
      </c>
      <c r="C236" s="65">
        <v>59015.6463</v>
      </c>
      <c r="D236" s="65">
        <v>1E-4</v>
      </c>
      <c r="E236" s="38">
        <f t="shared" si="48"/>
        <v>39528.592831096437</v>
      </c>
      <c r="F236" s="1">
        <f t="shared" si="49"/>
        <v>39528.5</v>
      </c>
      <c r="G236" s="1">
        <f t="shared" si="53"/>
        <v>3.2861925006727688E-2</v>
      </c>
      <c r="K236" s="1">
        <f t="shared" si="54"/>
        <v>3.2861925006727688E-2</v>
      </c>
      <c r="O236" s="1">
        <f t="shared" ca="1" si="47"/>
        <v>3.2957595303679837E-2</v>
      </c>
      <c r="P236" s="1">
        <f t="shared" si="50"/>
        <v>3.4124271105180945E-2</v>
      </c>
      <c r="Q236" s="114">
        <f t="shared" si="51"/>
        <v>43997.1463</v>
      </c>
      <c r="R236" s="1">
        <f t="shared" si="55"/>
        <v>1.59351767228016E-6</v>
      </c>
      <c r="S236" s="1">
        <v>1</v>
      </c>
      <c r="T236" s="1">
        <f t="shared" si="52"/>
        <v>1.59351767228016E-6</v>
      </c>
    </row>
    <row r="237" spans="1:20" s="118" customFormat="1" ht="12" customHeight="1" x14ac:dyDescent="0.2">
      <c r="A237" s="63" t="s">
        <v>154</v>
      </c>
      <c r="B237" s="64" t="s">
        <v>50</v>
      </c>
      <c r="C237" s="65">
        <v>59207.335700000003</v>
      </c>
      <c r="D237" s="65" t="s">
        <v>155</v>
      </c>
      <c r="E237" s="38">
        <f t="shared" si="48"/>
        <v>40070.092976789791</v>
      </c>
      <c r="F237" s="118">
        <f t="shared" si="49"/>
        <v>40070</v>
      </c>
      <c r="G237" s="118">
        <f t="shared" si="53"/>
        <v>3.2913500006543472E-2</v>
      </c>
      <c r="K237" s="118">
        <f t="shared" si="54"/>
        <v>3.2913500006543472E-2</v>
      </c>
      <c r="O237" s="118">
        <f t="shared" ca="1" si="47"/>
        <v>3.3503520334286885E-2</v>
      </c>
      <c r="P237" s="118">
        <f t="shared" si="50"/>
        <v>3.4778851950190925E-2</v>
      </c>
      <c r="Q237" s="119">
        <f t="shared" si="51"/>
        <v>44188.835700000003</v>
      </c>
      <c r="R237" s="118">
        <f t="shared" si="55"/>
        <v>3.4795378736693309E-6</v>
      </c>
      <c r="S237" s="118">
        <v>1</v>
      </c>
      <c r="T237" s="118">
        <f t="shared" si="52"/>
        <v>3.4795378736693309E-6</v>
      </c>
    </row>
    <row r="238" spans="1:20" s="118" customFormat="1" ht="12" customHeight="1" x14ac:dyDescent="0.2">
      <c r="A238" s="63" t="s">
        <v>154</v>
      </c>
      <c r="B238" s="64" t="s">
        <v>50</v>
      </c>
      <c r="C238" s="65">
        <v>59207.336600000002</v>
      </c>
      <c r="D238" s="65" t="s">
        <v>52</v>
      </c>
      <c r="E238" s="38">
        <f t="shared" si="48"/>
        <v>40070.095519184579</v>
      </c>
      <c r="F238" s="118">
        <f t="shared" si="49"/>
        <v>40070</v>
      </c>
      <c r="G238" s="118">
        <f t="shared" si="53"/>
        <v>3.3813500005635433E-2</v>
      </c>
      <c r="K238" s="118">
        <f t="shared" si="54"/>
        <v>3.3813500005635433E-2</v>
      </c>
      <c r="O238" s="118">
        <f t="shared" ca="1" si="47"/>
        <v>3.3503520334286885E-2</v>
      </c>
      <c r="P238" s="118">
        <f t="shared" si="50"/>
        <v>3.4778851950190925E-2</v>
      </c>
      <c r="Q238" s="119">
        <f t="shared" si="51"/>
        <v>44188.836600000002</v>
      </c>
      <c r="R238" s="118">
        <f t="shared" si="55"/>
        <v>9.3190437685707073E-7</v>
      </c>
      <c r="S238" s="118">
        <v>1</v>
      </c>
      <c r="T238" s="118">
        <f t="shared" si="52"/>
        <v>9.3190437685707073E-7</v>
      </c>
    </row>
    <row r="239" spans="1:20" s="118" customFormat="1" ht="12" customHeight="1" x14ac:dyDescent="0.2">
      <c r="A239" s="63" t="s">
        <v>154</v>
      </c>
      <c r="B239" s="64" t="s">
        <v>50</v>
      </c>
      <c r="C239" s="65">
        <v>59207.336600000002</v>
      </c>
      <c r="D239" s="65" t="s">
        <v>103</v>
      </c>
      <c r="E239" s="38">
        <f t="shared" si="48"/>
        <v>40070.095519184579</v>
      </c>
      <c r="F239" s="118">
        <f t="shared" si="49"/>
        <v>40070</v>
      </c>
      <c r="G239" s="118">
        <f t="shared" si="53"/>
        <v>3.3813500005635433E-2</v>
      </c>
      <c r="K239" s="118">
        <f t="shared" si="54"/>
        <v>3.3813500005635433E-2</v>
      </c>
      <c r="O239" s="118">
        <f t="shared" ca="1" si="47"/>
        <v>3.3503520334286885E-2</v>
      </c>
      <c r="P239" s="118">
        <f t="shared" si="50"/>
        <v>3.4778851950190925E-2</v>
      </c>
      <c r="Q239" s="119">
        <f t="shared" si="51"/>
        <v>44188.836600000002</v>
      </c>
      <c r="R239" s="118">
        <f t="shared" si="55"/>
        <v>9.3190437685707073E-7</v>
      </c>
      <c r="S239" s="118">
        <v>1</v>
      </c>
      <c r="T239" s="118">
        <f t="shared" si="52"/>
        <v>9.3190437685707073E-7</v>
      </c>
    </row>
    <row r="240" spans="1:20" s="118" customFormat="1" ht="12" customHeight="1" x14ac:dyDescent="0.2">
      <c r="A240" s="60" t="s">
        <v>721</v>
      </c>
      <c r="B240" s="61" t="s">
        <v>50</v>
      </c>
      <c r="C240" s="62">
        <v>59306.809099999999</v>
      </c>
      <c r="D240" s="62">
        <v>1E-4</v>
      </c>
      <c r="E240" s="38">
        <f t="shared" si="48"/>
        <v>40351.09370292598</v>
      </c>
      <c r="F240" s="118">
        <f t="shared" si="49"/>
        <v>40351</v>
      </c>
      <c r="G240" s="118">
        <f t="shared" si="53"/>
        <v>3.3170549999340437E-2</v>
      </c>
      <c r="K240" s="118">
        <f t="shared" si="54"/>
        <v>3.3170549999340437E-2</v>
      </c>
      <c r="O240" s="118">
        <f t="shared" ca="1" si="47"/>
        <v>3.3786816610557574E-2</v>
      </c>
      <c r="P240" s="118">
        <f t="shared" si="50"/>
        <v>3.5120636686668247E-2</v>
      </c>
      <c r="Q240" s="119">
        <f t="shared" si="51"/>
        <v>44288.309099999999</v>
      </c>
      <c r="R240" s="118">
        <f t="shared" si="55"/>
        <v>3.8028380880931494E-6</v>
      </c>
      <c r="S240" s="118">
        <v>1</v>
      </c>
      <c r="T240" s="118">
        <f t="shared" si="52"/>
        <v>3.8028380880931494E-6</v>
      </c>
    </row>
    <row r="241" spans="1:20" s="118" customFormat="1" ht="12" customHeight="1" x14ac:dyDescent="0.2">
      <c r="A241" s="60" t="s">
        <v>721</v>
      </c>
      <c r="B241" s="61" t="s">
        <v>48</v>
      </c>
      <c r="C241" s="62">
        <v>59359.377699999997</v>
      </c>
      <c r="D241" s="62">
        <v>2.0000000000000001E-4</v>
      </c>
      <c r="E241" s="38">
        <f t="shared" si="48"/>
        <v>40499.59385243291</v>
      </c>
      <c r="F241" s="118">
        <f t="shared" si="49"/>
        <v>40499.5</v>
      </c>
      <c r="G241" s="118">
        <f t="shared" si="53"/>
        <v>3.322347500215983E-2</v>
      </c>
      <c r="K241" s="118">
        <f t="shared" si="54"/>
        <v>3.322347500215983E-2</v>
      </c>
      <c r="O241" s="118">
        <f t="shared" ca="1" si="47"/>
        <v>3.3936530123106323E-2</v>
      </c>
      <c r="P241" s="118">
        <f t="shared" si="50"/>
        <v>3.5301840152463612E-2</v>
      </c>
      <c r="Q241" s="119">
        <f t="shared" si="51"/>
        <v>44340.877699999997</v>
      </c>
      <c r="R241" s="118">
        <f t="shared" si="55"/>
        <v>4.3196016979972625E-6</v>
      </c>
      <c r="S241" s="118">
        <v>1</v>
      </c>
      <c r="T241" s="118">
        <f t="shared" si="52"/>
        <v>4.3196016979972625E-6</v>
      </c>
    </row>
    <row r="242" spans="1:20" s="118" customFormat="1" ht="12" customHeight="1" x14ac:dyDescent="0.2">
      <c r="A242" s="60" t="s">
        <v>721</v>
      </c>
      <c r="B242" s="61" t="s">
        <v>50</v>
      </c>
      <c r="C242" s="62">
        <v>59359.554600000003</v>
      </c>
      <c r="D242" s="62">
        <v>1E-4</v>
      </c>
      <c r="E242" s="38">
        <f t="shared" si="48"/>
        <v>40500.093574252569</v>
      </c>
      <c r="F242" s="118">
        <f t="shared" si="49"/>
        <v>40500</v>
      </c>
      <c r="G242" s="118">
        <f t="shared" si="53"/>
        <v>3.3125000009022187E-2</v>
      </c>
      <c r="K242" s="118">
        <f t="shared" si="54"/>
        <v>3.3125000009022187E-2</v>
      </c>
      <c r="O242" s="118">
        <f t="shared" ca="1" si="47"/>
        <v>3.393703420900715E-2</v>
      </c>
      <c r="P242" s="118">
        <f t="shared" si="50"/>
        <v>3.5302450943287454E-2</v>
      </c>
      <c r="Q242" s="119">
        <f t="shared" si="51"/>
        <v>44341.054600000003</v>
      </c>
      <c r="R242" s="118">
        <f t="shared" si="55"/>
        <v>4.7412925711326827E-6</v>
      </c>
      <c r="S242" s="118">
        <v>1</v>
      </c>
      <c r="T242" s="118">
        <f t="shared" si="52"/>
        <v>4.7412925711326827E-6</v>
      </c>
    </row>
    <row r="243" spans="1:20" s="118" customFormat="1" ht="12" customHeight="1" x14ac:dyDescent="0.2">
      <c r="A243" s="60" t="s">
        <v>721</v>
      </c>
      <c r="B243" s="61" t="s">
        <v>48</v>
      </c>
      <c r="C243" s="62">
        <v>59375.662300000004</v>
      </c>
      <c r="D243" s="62">
        <v>2.0000000000000001E-4</v>
      </c>
      <c r="E243" s="38">
        <f t="shared" si="48"/>
        <v>40545.595943693887</v>
      </c>
      <c r="F243" s="118">
        <f t="shared" si="49"/>
        <v>40545.5</v>
      </c>
      <c r="G243" s="118">
        <f t="shared" si="53"/>
        <v>3.3963775007578079E-2</v>
      </c>
      <c r="K243" s="118">
        <f t="shared" si="54"/>
        <v>3.3963775007578079E-2</v>
      </c>
      <c r="O243" s="118">
        <f t="shared" ca="1" si="47"/>
        <v>3.3982906025983375E-2</v>
      </c>
      <c r="P243" s="118">
        <f t="shared" si="50"/>
        <v>3.5358051960018469E-2</v>
      </c>
      <c r="Q243" s="119">
        <f t="shared" si="51"/>
        <v>44357.162300000004</v>
      </c>
      <c r="R243" s="118">
        <f t="shared" si="55"/>
        <v>1.9440082201064624E-6</v>
      </c>
      <c r="S243" s="118">
        <v>1</v>
      </c>
      <c r="T243" s="118">
        <f t="shared" si="52"/>
        <v>1.9440082201064624E-6</v>
      </c>
    </row>
    <row r="244" spans="1:20" s="118" customFormat="1" ht="12" customHeight="1" x14ac:dyDescent="0.2">
      <c r="A244" s="121" t="s">
        <v>724</v>
      </c>
      <c r="B244" s="122" t="s">
        <v>50</v>
      </c>
      <c r="C244" s="125">
        <v>59644.168399999849</v>
      </c>
      <c r="D244" s="126"/>
      <c r="E244" s="38">
        <f t="shared" si="48"/>
        <v>41304.09428668765</v>
      </c>
      <c r="F244" s="118">
        <f t="shared" si="49"/>
        <v>41304</v>
      </c>
      <c r="G244" s="118">
        <f t="shared" si="53"/>
        <v>3.3377199855749495E-2</v>
      </c>
      <c r="K244" s="118">
        <f t="shared" si="54"/>
        <v>3.3377199855749495E-2</v>
      </c>
      <c r="O244" s="118">
        <f t="shared" ca="1" si="47"/>
        <v>3.4747604337553903E-2</v>
      </c>
      <c r="P244" s="118">
        <f t="shared" si="50"/>
        <v>3.6290490319600278E-2</v>
      </c>
      <c r="Q244" s="119">
        <f t="shared" si="51"/>
        <v>44625.668399999849</v>
      </c>
      <c r="R244" s="118">
        <f t="shared" si="55"/>
        <v>8.4872613267639108E-6</v>
      </c>
      <c r="S244" s="118">
        <v>1</v>
      </c>
      <c r="T244" s="118">
        <f t="shared" si="52"/>
        <v>8.4872613267639108E-6</v>
      </c>
    </row>
    <row r="245" spans="1:20" s="118" customFormat="1" ht="12" customHeight="1" x14ac:dyDescent="0.2">
      <c r="A245" s="115" t="s">
        <v>722</v>
      </c>
      <c r="B245" s="133" t="s">
        <v>50</v>
      </c>
      <c r="C245" s="127">
        <v>59666.824699999997</v>
      </c>
      <c r="D245" s="124">
        <v>1E-4</v>
      </c>
      <c r="E245" s="38">
        <f t="shared" si="48"/>
        <v>41368.095685570173</v>
      </c>
      <c r="F245" s="118">
        <f t="shared" si="49"/>
        <v>41368</v>
      </c>
      <c r="G245" s="118">
        <f t="shared" si="53"/>
        <v>3.387240000301972E-2</v>
      </c>
      <c r="K245" s="118">
        <f t="shared" si="54"/>
        <v>3.387240000301972E-2</v>
      </c>
      <c r="O245" s="118">
        <f t="shared" ca="1" si="47"/>
        <v>3.4812127332861098E-2</v>
      </c>
      <c r="P245" s="118">
        <f t="shared" si="50"/>
        <v>3.6369645888356901E-2</v>
      </c>
      <c r="Q245" s="119">
        <f t="shared" si="51"/>
        <v>44648.324699999997</v>
      </c>
      <c r="R245" s="118">
        <f t="shared" si="55"/>
        <v>6.2362370118334789E-6</v>
      </c>
      <c r="S245" s="118">
        <v>1</v>
      </c>
      <c r="T245" s="118">
        <f t="shared" si="52"/>
        <v>6.2362370118334789E-6</v>
      </c>
    </row>
    <row r="246" spans="1:20" s="118" customFormat="1" ht="12" customHeight="1" x14ac:dyDescent="0.2">
      <c r="A246" s="115" t="s">
        <v>722</v>
      </c>
      <c r="B246" s="133" t="s">
        <v>50</v>
      </c>
      <c r="C246" s="127">
        <v>59745.411599999999</v>
      </c>
      <c r="D246" s="124">
        <v>1E-4</v>
      </c>
      <c r="E246" s="38">
        <f t="shared" si="48"/>
        <v>41590.09449092712</v>
      </c>
      <c r="F246" s="118">
        <f t="shared" si="49"/>
        <v>41590</v>
      </c>
      <c r="G246" s="118">
        <f t="shared" si="53"/>
        <v>3.3449500006099697E-2</v>
      </c>
      <c r="K246" s="118">
        <f t="shared" si="54"/>
        <v>3.3449500006099697E-2</v>
      </c>
      <c r="O246" s="118">
        <f t="shared" ca="1" si="47"/>
        <v>3.5035941472832954E-2</v>
      </c>
      <c r="P246" s="118">
        <f t="shared" si="50"/>
        <v>3.6644794710354284E-2</v>
      </c>
      <c r="Q246" s="119">
        <f t="shared" si="51"/>
        <v>44726.911599999999</v>
      </c>
      <c r="R246" s="118">
        <f t="shared" si="55"/>
        <v>1.0209908247037405E-5</v>
      </c>
      <c r="S246" s="118">
        <v>1</v>
      </c>
      <c r="T246" s="118">
        <f t="shared" si="52"/>
        <v>1.0209908247037405E-5</v>
      </c>
    </row>
    <row r="247" spans="1:20" s="118" customFormat="1" ht="12" customHeight="1" x14ac:dyDescent="0.2">
      <c r="A247" s="115" t="s">
        <v>723</v>
      </c>
      <c r="B247" s="134" t="s">
        <v>48</v>
      </c>
      <c r="C247" s="125">
        <v>60056.399890000001</v>
      </c>
      <c r="D247" s="124">
        <v>2.5000000000000001E-4</v>
      </c>
      <c r="E247" s="38">
        <f t="shared" si="48"/>
        <v>42468.600054322516</v>
      </c>
      <c r="F247" s="118">
        <f t="shared" si="49"/>
        <v>42468.5</v>
      </c>
      <c r="G247" s="118">
        <f t="shared" si="53"/>
        <v>3.541892500652466E-2</v>
      </c>
      <c r="K247" s="118">
        <f t="shared" si="54"/>
        <v>3.541892500652466E-2</v>
      </c>
      <c r="O247" s="118">
        <f t="shared" ca="1" si="47"/>
        <v>3.5921620400604495E-2</v>
      </c>
      <c r="P247" s="118">
        <f t="shared" si="50"/>
        <v>3.774241591668339E-2</v>
      </c>
      <c r="Q247" s="119">
        <f t="shared" si="51"/>
        <v>45037.899890000001</v>
      </c>
      <c r="R247" s="118">
        <f t="shared" si="55"/>
        <v>5.3986100095902461E-6</v>
      </c>
      <c r="S247" s="118">
        <v>1</v>
      </c>
      <c r="T247" s="118">
        <f t="shared" si="52"/>
        <v>5.3986100095902461E-6</v>
      </c>
    </row>
    <row r="248" spans="1:20" s="118" customFormat="1" ht="12" customHeight="1" x14ac:dyDescent="0.2">
      <c r="A248" s="123" t="s">
        <v>725</v>
      </c>
      <c r="B248" s="122" t="s">
        <v>48</v>
      </c>
      <c r="C248" s="124">
        <v>59984.8923</v>
      </c>
      <c r="D248" s="124">
        <v>1E-4</v>
      </c>
      <c r="E248" s="38">
        <f t="shared" ref="E248:E250" si="56">+(C248-C$7)/C$8</f>
        <v>42266.599472114103</v>
      </c>
      <c r="F248" s="118">
        <f t="shared" si="49"/>
        <v>42266.5</v>
      </c>
      <c r="G248" s="118">
        <f t="shared" ref="G248:G250" si="57">+C248-(C$7+F248*C$8)</f>
        <v>3.5212825001508463E-2</v>
      </c>
      <c r="K248" s="118">
        <f t="shared" ref="K248:K250" si="58">G248</f>
        <v>3.5212825001508463E-2</v>
      </c>
      <c r="O248" s="118">
        <f t="shared" ref="O248:O250" ca="1" si="59">+C$11+C$12*F248</f>
        <v>3.571796969666613E-2</v>
      </c>
      <c r="P248" s="118">
        <f t="shared" ref="P248:P250" si="60">+D$11+D$12*F248+D$13*F248^2</f>
        <v>3.7488787858811337E-2</v>
      </c>
      <c r="Q248" s="119">
        <f t="shared" ref="Q248:Q250" si="61">+C248-15018.5</f>
        <v>44966.3923</v>
      </c>
      <c r="R248" s="118">
        <f t="shared" ref="R248:R250" si="62">+(P248-G248)^2</f>
        <v>5.1800069278222621E-6</v>
      </c>
      <c r="S248" s="118">
        <v>1</v>
      </c>
      <c r="T248" s="118">
        <f t="shared" ref="T248:T250" si="63">S248*R248</f>
        <v>5.1800069278222621E-6</v>
      </c>
    </row>
    <row r="249" spans="1:20" s="118" customFormat="1" ht="12" customHeight="1" x14ac:dyDescent="0.2">
      <c r="A249" s="123" t="s">
        <v>725</v>
      </c>
      <c r="B249" s="122" t="s">
        <v>50</v>
      </c>
      <c r="C249" s="124">
        <v>60097.64</v>
      </c>
      <c r="D249" s="124">
        <v>1E-4</v>
      </c>
      <c r="E249" s="38">
        <f t="shared" si="56"/>
        <v>42585.098543928143</v>
      </c>
      <c r="F249" s="118">
        <f t="shared" si="49"/>
        <v>42585</v>
      </c>
      <c r="G249" s="118">
        <f t="shared" si="57"/>
        <v>3.4884250002505723E-2</v>
      </c>
      <c r="K249" s="118">
        <f t="shared" si="58"/>
        <v>3.4884250002505723E-2</v>
      </c>
      <c r="O249" s="118">
        <f t="shared" ca="1" si="59"/>
        <v>3.603907241549964E-2</v>
      </c>
      <c r="P249" s="118">
        <f t="shared" si="60"/>
        <v>3.7889029259111126E-2</v>
      </c>
      <c r="Q249" s="119">
        <f t="shared" si="61"/>
        <v>45079.14</v>
      </c>
      <c r="R249" s="118">
        <f t="shared" si="62"/>
        <v>9.0286983809261171E-6</v>
      </c>
      <c r="S249" s="118">
        <v>1</v>
      </c>
      <c r="T249" s="118">
        <f t="shared" si="63"/>
        <v>9.0286983809261171E-6</v>
      </c>
    </row>
    <row r="250" spans="1:20" s="118" customFormat="1" ht="12" customHeight="1" x14ac:dyDescent="0.2">
      <c r="A250" s="123" t="s">
        <v>725</v>
      </c>
      <c r="B250" s="122" t="s">
        <v>50</v>
      </c>
      <c r="C250" s="124">
        <v>60111.445500000002</v>
      </c>
      <c r="D250" s="124">
        <v>2.0000000000000001E-4</v>
      </c>
      <c r="E250" s="38">
        <f t="shared" si="56"/>
        <v>42624.097467506443</v>
      </c>
      <c r="F250" s="118">
        <f t="shared" si="49"/>
        <v>42624</v>
      </c>
      <c r="G250" s="118">
        <f t="shared" si="57"/>
        <v>3.4503200004110113E-2</v>
      </c>
      <c r="K250" s="118">
        <f t="shared" si="58"/>
        <v>3.4503200004110113E-2</v>
      </c>
      <c r="O250" s="118">
        <f t="shared" ca="1" si="59"/>
        <v>3.6078391115764968E-2</v>
      </c>
      <c r="P250" s="118">
        <f t="shared" si="60"/>
        <v>3.7938165323299106E-2</v>
      </c>
      <c r="Q250" s="119">
        <f t="shared" si="61"/>
        <v>45092.945500000002</v>
      </c>
      <c r="R250" s="118">
        <f t="shared" si="62"/>
        <v>1.1798986744031139E-5</v>
      </c>
      <c r="S250" s="118">
        <v>1</v>
      </c>
      <c r="T250" s="118">
        <f t="shared" si="63"/>
        <v>1.1798986744031139E-5</v>
      </c>
    </row>
    <row r="251" spans="1:20" s="118" customFormat="1" ht="12" customHeight="1" x14ac:dyDescent="0.2">
      <c r="A251" s="115" t="s">
        <v>728</v>
      </c>
      <c r="B251" s="130" t="s">
        <v>50</v>
      </c>
      <c r="C251" s="124">
        <v>60410.575129999997</v>
      </c>
      <c r="D251" s="124">
        <v>2.9999999999999997E-4</v>
      </c>
      <c r="E251" s="38">
        <f t="shared" ref="E251" si="64">+(C251-C$7)/C$8</f>
        <v>43469.103702729648</v>
      </c>
      <c r="F251" s="118">
        <f t="shared" ref="F251" si="65">ROUND(2*E251,0)/2</f>
        <v>43469</v>
      </c>
      <c r="G251" s="118">
        <f t="shared" ref="G251" si="66">+C251-(C$7+F251*C$8)</f>
        <v>3.6710450003738515E-2</v>
      </c>
      <c r="K251" s="118">
        <f t="shared" ref="K251" si="67">G251</f>
        <v>3.6710450003738515E-2</v>
      </c>
      <c r="O251" s="118">
        <f t="shared" ref="O251" ca="1" si="68">+C$11+C$12*F251</f>
        <v>3.6930296288180384E-2</v>
      </c>
      <c r="P251" s="118">
        <f t="shared" ref="P251" si="69">+D$11+D$12*F251+D$13*F251^2</f>
        <v>3.900957951450422E-2</v>
      </c>
      <c r="Q251" s="119">
        <f t="shared" ref="Q251" si="70">+C251-15018.5</f>
        <v>45392.075129999997</v>
      </c>
      <c r="R251" s="118">
        <f t="shared" ref="R251" si="71">+(P251-G251)^2</f>
        <v>5.2859965072737475E-6</v>
      </c>
      <c r="S251" s="118">
        <v>1</v>
      </c>
      <c r="T251" s="118">
        <f t="shared" ref="T251" si="72">S251*R251</f>
        <v>5.2859965072737475E-6</v>
      </c>
    </row>
    <row r="252" spans="1:20" x14ac:dyDescent="0.2">
      <c r="A252" s="115" t="s">
        <v>733</v>
      </c>
      <c r="B252" s="122" t="s">
        <v>50</v>
      </c>
      <c r="C252" s="125">
        <v>60459.426099999997</v>
      </c>
      <c r="D252" s="146">
        <v>2.0000000000000001E-4</v>
      </c>
      <c r="E252" s="38">
        <f t="shared" ref="E252:E253" si="73">+(C252-C$7)/C$8</f>
        <v>43607.101982093351</v>
      </c>
      <c r="F252" s="118">
        <f t="shared" ref="F252:F253" si="74">ROUND(2*E252,0)/2</f>
        <v>43607</v>
      </c>
      <c r="G252" s="118">
        <f t="shared" ref="G252:G253" si="75">+C252-(C$7+F252*C$8)</f>
        <v>3.6101350000535604E-2</v>
      </c>
      <c r="H252" s="118"/>
      <c r="I252" s="118"/>
      <c r="J252" s="118"/>
      <c r="K252" s="118">
        <f t="shared" ref="K252:K253" si="76">G252</f>
        <v>3.6101350000535604E-2</v>
      </c>
      <c r="L252" s="118"/>
      <c r="M252" s="118"/>
      <c r="N252" s="118"/>
      <c r="O252" s="118">
        <f t="shared" ref="O252:O253" ca="1" si="77">+C$11+C$12*F252</f>
        <v>3.706942399681154E-2</v>
      </c>
      <c r="P252" s="118">
        <f t="shared" ref="P252:P253" si="78">+D$11+D$12*F252+D$13*F252^2</f>
        <v>3.9185790838673337E-2</v>
      </c>
      <c r="Q252" s="119">
        <f t="shared" ref="Q252:Q253" si="79">+C252-15018.5</f>
        <v>45440.926099999997</v>
      </c>
      <c r="R252" s="118">
        <f t="shared" ref="R252:R253" si="80">+(P252-G252)^2</f>
        <v>9.513775283971804E-6</v>
      </c>
      <c r="S252" s="118">
        <v>1</v>
      </c>
      <c r="T252" s="118">
        <f t="shared" ref="T252:T253" si="81">S252*R252</f>
        <v>9.513775283971804E-6</v>
      </c>
    </row>
    <row r="253" spans="1:20" x14ac:dyDescent="0.2">
      <c r="A253" s="115" t="s">
        <v>733</v>
      </c>
      <c r="B253" s="122" t="s">
        <v>48</v>
      </c>
      <c r="C253" s="125">
        <v>60460.665699999998</v>
      </c>
      <c r="D253" s="146">
        <v>1E-4</v>
      </c>
      <c r="E253" s="38">
        <f t="shared" si="73"/>
        <v>43610.603707178838</v>
      </c>
      <c r="F253" s="118">
        <f t="shared" si="74"/>
        <v>43610.5</v>
      </c>
      <c r="G253" s="118">
        <f t="shared" si="75"/>
        <v>3.6712025001179427E-2</v>
      </c>
      <c r="H253" s="118"/>
      <c r="I253" s="118"/>
      <c r="J253" s="118"/>
      <c r="K253" s="118">
        <f t="shared" si="76"/>
        <v>3.6712025001179427E-2</v>
      </c>
      <c r="L253" s="118"/>
      <c r="M253" s="118"/>
      <c r="N253" s="118"/>
      <c r="O253" s="118">
        <f t="shared" ca="1" si="77"/>
        <v>3.7072952598117409E-2</v>
      </c>
      <c r="P253" s="118">
        <f t="shared" si="78"/>
        <v>3.9190264474527517E-2</v>
      </c>
      <c r="Q253" s="119">
        <f t="shared" si="79"/>
        <v>45442.165699999998</v>
      </c>
      <c r="R253" s="118">
        <f t="shared" si="80"/>
        <v>6.1416708872606184E-6</v>
      </c>
      <c r="S253" s="118">
        <v>1</v>
      </c>
      <c r="T253" s="118">
        <f t="shared" si="81"/>
        <v>6.1416708872606184E-6</v>
      </c>
    </row>
    <row r="254" spans="1:20" x14ac:dyDescent="0.2">
      <c r="B254" s="20"/>
      <c r="C254" s="16"/>
      <c r="D254" s="16"/>
    </row>
    <row r="255" spans="1:20" x14ac:dyDescent="0.2">
      <c r="B255" s="20"/>
      <c r="C255" s="16"/>
      <c r="D255" s="16"/>
    </row>
    <row r="256" spans="1:20" x14ac:dyDescent="0.2">
      <c r="B256" s="20"/>
      <c r="C256" s="16"/>
      <c r="D256" s="16"/>
    </row>
    <row r="257" spans="2:4" x14ac:dyDescent="0.2">
      <c r="B257" s="20"/>
      <c r="C257" s="16"/>
      <c r="D257" s="16"/>
    </row>
    <row r="258" spans="2:4" x14ac:dyDescent="0.2">
      <c r="B258" s="20"/>
      <c r="C258" s="16"/>
      <c r="D258" s="16"/>
    </row>
    <row r="259" spans="2:4" x14ac:dyDescent="0.2">
      <c r="B259" s="20"/>
      <c r="C259" s="16"/>
      <c r="D259" s="16"/>
    </row>
    <row r="260" spans="2:4" x14ac:dyDescent="0.2">
      <c r="B260" s="20"/>
      <c r="C260" s="16"/>
      <c r="D260" s="16"/>
    </row>
    <row r="261" spans="2:4" x14ac:dyDescent="0.2">
      <c r="B261" s="20"/>
      <c r="C261" s="16"/>
      <c r="D261" s="16"/>
    </row>
    <row r="262" spans="2:4" x14ac:dyDescent="0.2">
      <c r="C262" s="16"/>
      <c r="D262" s="16"/>
    </row>
    <row r="263" spans="2:4" x14ac:dyDescent="0.2">
      <c r="C263" s="16"/>
      <c r="D263" s="16"/>
    </row>
    <row r="264" spans="2:4" x14ac:dyDescent="0.2">
      <c r="C264" s="16"/>
      <c r="D264" s="16"/>
    </row>
    <row r="265" spans="2:4" x14ac:dyDescent="0.2">
      <c r="C265" s="16"/>
      <c r="D265" s="16"/>
    </row>
    <row r="266" spans="2:4" x14ac:dyDescent="0.2">
      <c r="C266" s="16"/>
      <c r="D266" s="16"/>
    </row>
    <row r="267" spans="2:4" x14ac:dyDescent="0.2">
      <c r="C267" s="16"/>
      <c r="D267" s="16"/>
    </row>
    <row r="268" spans="2:4" x14ac:dyDescent="0.2">
      <c r="C268" s="16"/>
      <c r="D268" s="16"/>
    </row>
    <row r="269" spans="2:4" x14ac:dyDescent="0.2">
      <c r="C269" s="16"/>
      <c r="D269" s="16"/>
    </row>
    <row r="270" spans="2:4" x14ac:dyDescent="0.2">
      <c r="C270" s="16"/>
      <c r="D270" s="16"/>
    </row>
    <row r="271" spans="2:4" x14ac:dyDescent="0.2">
      <c r="C271" s="16"/>
      <c r="D271" s="16"/>
    </row>
    <row r="272" spans="2:4" x14ac:dyDescent="0.2">
      <c r="C272" s="16"/>
      <c r="D272" s="16"/>
    </row>
    <row r="273" spans="3:4" x14ac:dyDescent="0.2">
      <c r="C273" s="16"/>
      <c r="D273" s="16"/>
    </row>
    <row r="274" spans="3:4" x14ac:dyDescent="0.2">
      <c r="C274" s="16"/>
      <c r="D274" s="16"/>
    </row>
    <row r="275" spans="3:4" x14ac:dyDescent="0.2">
      <c r="C275" s="16"/>
      <c r="D275" s="16"/>
    </row>
    <row r="276" spans="3:4" x14ac:dyDescent="0.2">
      <c r="C276" s="16"/>
      <c r="D276" s="16"/>
    </row>
    <row r="277" spans="3:4" x14ac:dyDescent="0.2">
      <c r="C277" s="16"/>
      <c r="D277" s="16"/>
    </row>
    <row r="278" spans="3:4" x14ac:dyDescent="0.2">
      <c r="C278" s="16"/>
      <c r="D278" s="16"/>
    </row>
    <row r="279" spans="3:4" x14ac:dyDescent="0.2">
      <c r="C279" s="16"/>
      <c r="D279" s="16"/>
    </row>
    <row r="280" spans="3:4" x14ac:dyDescent="0.2">
      <c r="C280" s="16"/>
      <c r="D280" s="16"/>
    </row>
    <row r="281" spans="3:4" x14ac:dyDescent="0.2">
      <c r="C281" s="16"/>
      <c r="D281" s="16"/>
    </row>
    <row r="282" spans="3:4" x14ac:dyDescent="0.2">
      <c r="C282" s="16"/>
      <c r="D282" s="16"/>
    </row>
    <row r="283" spans="3:4" x14ac:dyDescent="0.2">
      <c r="C283" s="16"/>
      <c r="D283" s="16"/>
    </row>
    <row r="284" spans="3:4" x14ac:dyDescent="0.2">
      <c r="C284" s="16"/>
      <c r="D284" s="16"/>
    </row>
    <row r="285" spans="3:4" x14ac:dyDescent="0.2">
      <c r="C285" s="16"/>
      <c r="D285" s="16"/>
    </row>
    <row r="286" spans="3:4" x14ac:dyDescent="0.2">
      <c r="C286" s="16"/>
      <c r="D286" s="16"/>
    </row>
    <row r="287" spans="3:4" x14ac:dyDescent="0.2">
      <c r="C287" s="16"/>
      <c r="D287" s="16"/>
    </row>
    <row r="288" spans="3:4" x14ac:dyDescent="0.2">
      <c r="C288" s="16"/>
      <c r="D288" s="16"/>
    </row>
    <row r="289" spans="3:4" x14ac:dyDescent="0.2">
      <c r="C289" s="16"/>
      <c r="D289" s="16"/>
    </row>
    <row r="290" spans="3:4" x14ac:dyDescent="0.2">
      <c r="C290" s="16"/>
      <c r="D290" s="16"/>
    </row>
    <row r="291" spans="3:4" x14ac:dyDescent="0.2">
      <c r="C291" s="16"/>
      <c r="D291" s="16"/>
    </row>
    <row r="292" spans="3:4" x14ac:dyDescent="0.2">
      <c r="C292" s="16"/>
      <c r="D292" s="16"/>
    </row>
    <row r="293" spans="3:4" x14ac:dyDescent="0.2">
      <c r="C293" s="16"/>
      <c r="D293" s="16"/>
    </row>
    <row r="294" spans="3:4" x14ac:dyDescent="0.2">
      <c r="C294" s="16"/>
      <c r="D294" s="16"/>
    </row>
    <row r="295" spans="3:4" x14ac:dyDescent="0.2">
      <c r="C295" s="16"/>
      <c r="D295" s="16"/>
    </row>
    <row r="296" spans="3:4" x14ac:dyDescent="0.2">
      <c r="C296" s="16"/>
      <c r="D296" s="16"/>
    </row>
    <row r="297" spans="3:4" x14ac:dyDescent="0.2">
      <c r="C297" s="16"/>
      <c r="D297" s="16"/>
    </row>
    <row r="298" spans="3:4" x14ac:dyDescent="0.2">
      <c r="C298" s="16"/>
      <c r="D298" s="16"/>
    </row>
    <row r="299" spans="3:4" x14ac:dyDescent="0.2">
      <c r="C299" s="16"/>
      <c r="D299" s="16"/>
    </row>
    <row r="300" spans="3:4" x14ac:dyDescent="0.2">
      <c r="C300" s="16"/>
      <c r="D300" s="16"/>
    </row>
    <row r="301" spans="3:4" x14ac:dyDescent="0.2">
      <c r="C301" s="16"/>
      <c r="D301" s="16"/>
    </row>
    <row r="302" spans="3:4" x14ac:dyDescent="0.2">
      <c r="C302" s="16"/>
      <c r="D302" s="16"/>
    </row>
    <row r="303" spans="3:4" x14ac:dyDescent="0.2">
      <c r="C303" s="16"/>
      <c r="D303" s="16"/>
    </row>
    <row r="304" spans="3:4" x14ac:dyDescent="0.2">
      <c r="C304" s="16"/>
      <c r="D304" s="16"/>
    </row>
    <row r="305" spans="3:4" x14ac:dyDescent="0.2">
      <c r="C305" s="16"/>
      <c r="D305" s="16"/>
    </row>
    <row r="306" spans="3:4" x14ac:dyDescent="0.2">
      <c r="C306" s="16"/>
      <c r="D306" s="16"/>
    </row>
    <row r="307" spans="3:4" x14ac:dyDescent="0.2">
      <c r="C307" s="16"/>
      <c r="D307" s="16"/>
    </row>
    <row r="308" spans="3:4" x14ac:dyDescent="0.2">
      <c r="C308" s="16"/>
      <c r="D308" s="16"/>
    </row>
    <row r="309" spans="3:4" x14ac:dyDescent="0.2">
      <c r="C309" s="16"/>
      <c r="D309" s="16"/>
    </row>
    <row r="310" spans="3:4" x14ac:dyDescent="0.2">
      <c r="C310" s="16"/>
      <c r="D310" s="16"/>
    </row>
    <row r="311" spans="3:4" x14ac:dyDescent="0.2">
      <c r="C311" s="16"/>
      <c r="D311" s="16"/>
    </row>
    <row r="312" spans="3:4" x14ac:dyDescent="0.2">
      <c r="C312" s="16"/>
      <c r="D312" s="16"/>
    </row>
    <row r="313" spans="3:4" x14ac:dyDescent="0.2">
      <c r="C313" s="16"/>
      <c r="D313" s="16"/>
    </row>
    <row r="314" spans="3:4" x14ac:dyDescent="0.2">
      <c r="C314" s="16"/>
      <c r="D314" s="16"/>
    </row>
    <row r="315" spans="3:4" x14ac:dyDescent="0.2">
      <c r="C315" s="16"/>
      <c r="D315" s="16"/>
    </row>
    <row r="316" spans="3:4" x14ac:dyDescent="0.2">
      <c r="C316" s="16"/>
      <c r="D316" s="16"/>
    </row>
    <row r="317" spans="3:4" x14ac:dyDescent="0.2">
      <c r="C317" s="16"/>
      <c r="D317" s="16"/>
    </row>
    <row r="318" spans="3:4" x14ac:dyDescent="0.2">
      <c r="C318" s="16"/>
      <c r="D318" s="16"/>
    </row>
    <row r="319" spans="3:4" x14ac:dyDescent="0.2">
      <c r="C319" s="16"/>
      <c r="D319" s="16"/>
    </row>
    <row r="320" spans="3:4" x14ac:dyDescent="0.2">
      <c r="C320" s="16"/>
      <c r="D320" s="16"/>
    </row>
    <row r="321" spans="3:4" x14ac:dyDescent="0.2">
      <c r="C321" s="16"/>
      <c r="D321" s="16"/>
    </row>
    <row r="322" spans="3:4" x14ac:dyDescent="0.2">
      <c r="C322" s="16"/>
      <c r="D322" s="16"/>
    </row>
    <row r="323" spans="3:4" x14ac:dyDescent="0.2">
      <c r="C323" s="16"/>
      <c r="D323" s="16"/>
    </row>
    <row r="324" spans="3:4" x14ac:dyDescent="0.2">
      <c r="C324" s="16"/>
      <c r="D324" s="16"/>
    </row>
    <row r="325" spans="3:4" x14ac:dyDescent="0.2">
      <c r="C325" s="16"/>
      <c r="D325" s="16"/>
    </row>
    <row r="326" spans="3:4" x14ac:dyDescent="0.2">
      <c r="C326" s="16"/>
      <c r="D326" s="16"/>
    </row>
    <row r="327" spans="3:4" x14ac:dyDescent="0.2">
      <c r="C327" s="16"/>
      <c r="D327" s="16"/>
    </row>
    <row r="328" spans="3:4" x14ac:dyDescent="0.2">
      <c r="C328" s="16"/>
      <c r="D328" s="16"/>
    </row>
    <row r="329" spans="3:4" x14ac:dyDescent="0.2">
      <c r="C329" s="16"/>
      <c r="D329" s="16"/>
    </row>
    <row r="330" spans="3:4" x14ac:dyDescent="0.2">
      <c r="C330" s="16"/>
      <c r="D330" s="16"/>
    </row>
    <row r="331" spans="3:4" x14ac:dyDescent="0.2">
      <c r="C331" s="16"/>
      <c r="D331" s="16"/>
    </row>
    <row r="332" spans="3:4" x14ac:dyDescent="0.2">
      <c r="C332" s="16"/>
      <c r="D332" s="16"/>
    </row>
    <row r="333" spans="3:4" x14ac:dyDescent="0.2">
      <c r="C333" s="16"/>
      <c r="D333" s="16"/>
    </row>
    <row r="334" spans="3:4" x14ac:dyDescent="0.2">
      <c r="C334" s="16"/>
      <c r="D334" s="16"/>
    </row>
    <row r="335" spans="3:4" x14ac:dyDescent="0.2">
      <c r="C335" s="16"/>
      <c r="D335" s="16"/>
    </row>
    <row r="336" spans="3:4" x14ac:dyDescent="0.2">
      <c r="C336" s="16"/>
      <c r="D336" s="16"/>
    </row>
    <row r="337" spans="3:4" x14ac:dyDescent="0.2">
      <c r="C337" s="16"/>
      <c r="D337" s="16"/>
    </row>
    <row r="338" spans="3:4" x14ac:dyDescent="0.2">
      <c r="C338" s="16"/>
      <c r="D338" s="16"/>
    </row>
    <row r="339" spans="3:4" x14ac:dyDescent="0.2">
      <c r="C339" s="16"/>
      <c r="D339" s="16"/>
    </row>
    <row r="340" spans="3:4" x14ac:dyDescent="0.2">
      <c r="C340" s="16"/>
      <c r="D340" s="16"/>
    </row>
    <row r="341" spans="3:4" x14ac:dyDescent="0.2">
      <c r="C341" s="16"/>
      <c r="D341" s="16"/>
    </row>
    <row r="342" spans="3:4" x14ac:dyDescent="0.2">
      <c r="C342" s="16"/>
      <c r="D342" s="16"/>
    </row>
    <row r="343" spans="3:4" x14ac:dyDescent="0.2">
      <c r="C343" s="16"/>
      <c r="D343" s="16"/>
    </row>
    <row r="344" spans="3:4" x14ac:dyDescent="0.2">
      <c r="C344" s="16"/>
      <c r="D344" s="16"/>
    </row>
    <row r="345" spans="3:4" x14ac:dyDescent="0.2">
      <c r="C345" s="16"/>
      <c r="D345" s="16"/>
    </row>
    <row r="346" spans="3:4" x14ac:dyDescent="0.2">
      <c r="C346" s="16"/>
      <c r="D346" s="16"/>
    </row>
    <row r="347" spans="3:4" x14ac:dyDescent="0.2">
      <c r="C347" s="16"/>
      <c r="D347" s="16"/>
    </row>
    <row r="348" spans="3:4" x14ac:dyDescent="0.2">
      <c r="C348" s="16"/>
      <c r="D348" s="16"/>
    </row>
    <row r="349" spans="3:4" x14ac:dyDescent="0.2">
      <c r="C349" s="16"/>
      <c r="D349" s="16"/>
    </row>
    <row r="350" spans="3:4" x14ac:dyDescent="0.2">
      <c r="C350" s="16"/>
      <c r="D350" s="16"/>
    </row>
    <row r="351" spans="3:4" x14ac:dyDescent="0.2">
      <c r="C351" s="16"/>
      <c r="D351" s="16"/>
    </row>
    <row r="352" spans="3:4" x14ac:dyDescent="0.2">
      <c r="C352" s="16"/>
      <c r="D352" s="16"/>
    </row>
    <row r="353" spans="3:4" x14ac:dyDescent="0.2">
      <c r="C353" s="16"/>
      <c r="D353" s="16"/>
    </row>
    <row r="354" spans="3:4" x14ac:dyDescent="0.2">
      <c r="C354" s="16"/>
      <c r="D354" s="16"/>
    </row>
    <row r="355" spans="3:4" x14ac:dyDescent="0.2">
      <c r="C355" s="16"/>
      <c r="D355" s="16"/>
    </row>
    <row r="356" spans="3:4" x14ac:dyDescent="0.2">
      <c r="C356" s="16"/>
      <c r="D356" s="16"/>
    </row>
    <row r="357" spans="3:4" x14ac:dyDescent="0.2">
      <c r="C357" s="16"/>
      <c r="D357" s="16"/>
    </row>
    <row r="358" spans="3:4" x14ac:dyDescent="0.2">
      <c r="C358" s="16"/>
      <c r="D358" s="16"/>
    </row>
    <row r="359" spans="3:4" x14ac:dyDescent="0.2">
      <c r="C359" s="16"/>
      <c r="D359" s="16"/>
    </row>
    <row r="360" spans="3:4" x14ac:dyDescent="0.2">
      <c r="C360" s="16"/>
      <c r="D360" s="16"/>
    </row>
    <row r="361" spans="3:4" x14ac:dyDescent="0.2">
      <c r="C361" s="16"/>
      <c r="D361" s="16"/>
    </row>
    <row r="362" spans="3:4" x14ac:dyDescent="0.2">
      <c r="C362" s="16"/>
      <c r="D362" s="16"/>
    </row>
    <row r="363" spans="3:4" x14ac:dyDescent="0.2">
      <c r="C363" s="16"/>
      <c r="D363" s="16"/>
    </row>
    <row r="364" spans="3:4" x14ac:dyDescent="0.2">
      <c r="C364" s="16"/>
      <c r="D364" s="16"/>
    </row>
    <row r="365" spans="3:4" x14ac:dyDescent="0.2">
      <c r="C365" s="16"/>
      <c r="D365" s="16"/>
    </row>
    <row r="366" spans="3:4" x14ac:dyDescent="0.2">
      <c r="C366" s="16"/>
      <c r="D366" s="16"/>
    </row>
    <row r="367" spans="3:4" x14ac:dyDescent="0.2">
      <c r="C367" s="16"/>
      <c r="D367" s="16"/>
    </row>
    <row r="368" spans="3:4" x14ac:dyDescent="0.2">
      <c r="C368" s="16"/>
      <c r="D368" s="16"/>
    </row>
    <row r="369" spans="3:4" x14ac:dyDescent="0.2">
      <c r="C369" s="16"/>
      <c r="D369" s="16"/>
    </row>
    <row r="370" spans="3:4" x14ac:dyDescent="0.2">
      <c r="C370" s="16"/>
      <c r="D370" s="16"/>
    </row>
    <row r="371" spans="3:4" x14ac:dyDescent="0.2">
      <c r="C371" s="16"/>
      <c r="D371" s="16"/>
    </row>
    <row r="372" spans="3:4" x14ac:dyDescent="0.2">
      <c r="C372" s="16"/>
      <c r="D372" s="16"/>
    </row>
    <row r="373" spans="3:4" x14ac:dyDescent="0.2">
      <c r="C373" s="16"/>
      <c r="D373" s="16"/>
    </row>
    <row r="374" spans="3:4" x14ac:dyDescent="0.2">
      <c r="C374" s="16"/>
      <c r="D374" s="16"/>
    </row>
    <row r="375" spans="3:4" x14ac:dyDescent="0.2">
      <c r="C375" s="16"/>
      <c r="D375" s="16"/>
    </row>
    <row r="376" spans="3:4" x14ac:dyDescent="0.2">
      <c r="C376" s="16"/>
      <c r="D376" s="16"/>
    </row>
    <row r="377" spans="3:4" x14ac:dyDescent="0.2">
      <c r="C377" s="16"/>
      <c r="D377" s="16"/>
    </row>
    <row r="378" spans="3:4" x14ac:dyDescent="0.2">
      <c r="C378" s="16"/>
      <c r="D378" s="16"/>
    </row>
    <row r="379" spans="3:4" x14ac:dyDescent="0.2">
      <c r="C379" s="16"/>
      <c r="D379" s="16"/>
    </row>
    <row r="380" spans="3:4" x14ac:dyDescent="0.2">
      <c r="C380" s="16"/>
      <c r="D380" s="16"/>
    </row>
    <row r="381" spans="3:4" x14ac:dyDescent="0.2">
      <c r="C381" s="16"/>
      <c r="D381" s="16"/>
    </row>
    <row r="382" spans="3:4" x14ac:dyDescent="0.2">
      <c r="C382" s="16"/>
      <c r="D382" s="16"/>
    </row>
    <row r="383" spans="3:4" x14ac:dyDescent="0.2">
      <c r="C383" s="16"/>
      <c r="D383" s="16"/>
    </row>
    <row r="384" spans="3:4" x14ac:dyDescent="0.2">
      <c r="C384" s="16"/>
      <c r="D384" s="16"/>
    </row>
    <row r="385" spans="3:4" x14ac:dyDescent="0.2">
      <c r="C385" s="16"/>
      <c r="D385" s="16"/>
    </row>
    <row r="386" spans="3:4" x14ac:dyDescent="0.2">
      <c r="C386" s="16"/>
      <c r="D386" s="16"/>
    </row>
    <row r="387" spans="3:4" x14ac:dyDescent="0.2">
      <c r="C387" s="16"/>
      <c r="D387" s="16"/>
    </row>
    <row r="388" spans="3:4" x14ac:dyDescent="0.2">
      <c r="C388" s="16"/>
      <c r="D388" s="16"/>
    </row>
    <row r="389" spans="3:4" x14ac:dyDescent="0.2">
      <c r="C389" s="16"/>
      <c r="D389" s="16"/>
    </row>
    <row r="390" spans="3:4" x14ac:dyDescent="0.2">
      <c r="C390" s="16"/>
      <c r="D390" s="16"/>
    </row>
    <row r="391" spans="3:4" x14ac:dyDescent="0.2">
      <c r="C391" s="16"/>
      <c r="D391" s="16"/>
    </row>
    <row r="392" spans="3:4" x14ac:dyDescent="0.2">
      <c r="C392" s="16"/>
      <c r="D392" s="16"/>
    </row>
    <row r="393" spans="3:4" x14ac:dyDescent="0.2">
      <c r="C393" s="16"/>
      <c r="D393" s="16"/>
    </row>
    <row r="394" spans="3:4" x14ac:dyDescent="0.2">
      <c r="C394" s="16"/>
      <c r="D394" s="16"/>
    </row>
    <row r="395" spans="3:4" x14ac:dyDescent="0.2">
      <c r="C395" s="16"/>
      <c r="D395" s="16"/>
    </row>
    <row r="396" spans="3:4" x14ac:dyDescent="0.2">
      <c r="C396" s="16"/>
      <c r="D396" s="16"/>
    </row>
    <row r="397" spans="3:4" x14ac:dyDescent="0.2">
      <c r="C397" s="16"/>
      <c r="D397" s="16"/>
    </row>
    <row r="398" spans="3:4" x14ac:dyDescent="0.2">
      <c r="C398" s="16"/>
      <c r="D398" s="16"/>
    </row>
    <row r="399" spans="3:4" x14ac:dyDescent="0.2">
      <c r="C399" s="16"/>
      <c r="D399" s="16"/>
    </row>
    <row r="400" spans="3:4" x14ac:dyDescent="0.2">
      <c r="C400" s="16"/>
      <c r="D400" s="16"/>
    </row>
    <row r="401" spans="3:4" x14ac:dyDescent="0.2">
      <c r="C401" s="16"/>
      <c r="D401" s="16"/>
    </row>
    <row r="402" spans="3:4" x14ac:dyDescent="0.2">
      <c r="C402" s="16"/>
      <c r="D402" s="16"/>
    </row>
    <row r="403" spans="3:4" x14ac:dyDescent="0.2">
      <c r="C403" s="16"/>
      <c r="D403" s="16"/>
    </row>
    <row r="404" spans="3:4" x14ac:dyDescent="0.2">
      <c r="C404" s="16"/>
      <c r="D404" s="16"/>
    </row>
    <row r="405" spans="3:4" x14ac:dyDescent="0.2">
      <c r="C405" s="16"/>
      <c r="D405" s="16"/>
    </row>
    <row r="406" spans="3:4" x14ac:dyDescent="0.2">
      <c r="C406" s="16"/>
      <c r="D406" s="16"/>
    </row>
    <row r="407" spans="3:4" x14ac:dyDescent="0.2">
      <c r="C407" s="16"/>
      <c r="D407" s="16"/>
    </row>
    <row r="408" spans="3:4" x14ac:dyDescent="0.2">
      <c r="C408" s="16"/>
      <c r="D408" s="16"/>
    </row>
    <row r="409" spans="3:4" x14ac:dyDescent="0.2">
      <c r="C409" s="16"/>
      <c r="D409" s="16"/>
    </row>
    <row r="410" spans="3:4" x14ac:dyDescent="0.2">
      <c r="C410" s="16"/>
      <c r="D410" s="16"/>
    </row>
    <row r="411" spans="3:4" x14ac:dyDescent="0.2">
      <c r="C411" s="16"/>
      <c r="D411" s="16"/>
    </row>
    <row r="412" spans="3:4" x14ac:dyDescent="0.2">
      <c r="C412" s="16"/>
      <c r="D412" s="16"/>
    </row>
    <row r="413" spans="3:4" x14ac:dyDescent="0.2">
      <c r="C413" s="16"/>
      <c r="D413" s="16"/>
    </row>
  </sheetData>
  <sheetProtection selectLockedCells="1" selectUnlockedCells="1"/>
  <sortState xmlns:xlrd2="http://schemas.microsoft.com/office/spreadsheetml/2017/richdata2" ref="A21:U247">
    <sortCondition ref="C21:C247"/>
  </sortState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AF256"/>
  <sheetViews>
    <sheetView workbookViewId="0">
      <pane xSplit="14" ySplit="22" topLeftCell="O239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8.28515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85546875" style="1" customWidth="1"/>
    <col min="6" max="6" width="17.28515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5" ht="21" thickBot="1" x14ac:dyDescent="0.35">
      <c r="A1" s="2" t="s">
        <v>0</v>
      </c>
      <c r="X1" s="3" t="s">
        <v>1</v>
      </c>
      <c r="Y1" s="4" t="s">
        <v>2</v>
      </c>
    </row>
    <row r="2" spans="1:25" x14ac:dyDescent="0.2">
      <c r="A2" s="1" t="s">
        <v>3</v>
      </c>
      <c r="B2" s="5" t="s">
        <v>4</v>
      </c>
      <c r="X2" s="1">
        <v>-50000</v>
      </c>
      <c r="Y2" s="1">
        <f t="shared" ref="Y2:Y19" si="0">+D$11+D$12*X2+D$13*X2^2</f>
        <v>-5.1641733286356788E-3</v>
      </c>
    </row>
    <row r="3" spans="1:25" ht="13.5" thickBot="1" x14ac:dyDescent="0.25">
      <c r="A3" s="14" t="s">
        <v>241</v>
      </c>
      <c r="X3" s="1">
        <v>-45000</v>
      </c>
      <c r="Y3" s="1">
        <f t="shared" si="0"/>
        <v>-6.5470528384910746E-3</v>
      </c>
    </row>
    <row r="4" spans="1:25" ht="14.25" thickTop="1" thickBot="1" x14ac:dyDescent="0.25">
      <c r="A4" s="6" t="s">
        <v>5</v>
      </c>
      <c r="C4" s="7">
        <v>45022.644999999997</v>
      </c>
      <c r="D4" s="8">
        <v>0.35399694999999998</v>
      </c>
      <c r="X4" s="1">
        <v>-40000</v>
      </c>
      <c r="Y4" s="1">
        <f t="shared" si="0"/>
        <v>-7.5929323483464716E-3</v>
      </c>
    </row>
    <row r="5" spans="1:25" ht="13.5" thickTop="1" x14ac:dyDescent="0.2">
      <c r="A5" s="9" t="s">
        <v>6</v>
      </c>
      <c r="B5"/>
      <c r="C5" s="10">
        <v>-9.5</v>
      </c>
      <c r="D5" t="s">
        <v>7</v>
      </c>
      <c r="X5" s="1">
        <v>-35000</v>
      </c>
      <c r="Y5" s="1">
        <f t="shared" si="0"/>
        <v>-8.3018118582018664E-3</v>
      </c>
    </row>
    <row r="6" spans="1:25" x14ac:dyDescent="0.2">
      <c r="A6" s="6" t="s">
        <v>8</v>
      </c>
      <c r="X6" s="1">
        <v>-30000</v>
      </c>
      <c r="Y6" s="1">
        <f t="shared" si="0"/>
        <v>-8.6736913680572608E-3</v>
      </c>
    </row>
    <row r="7" spans="1:25" x14ac:dyDescent="0.2">
      <c r="A7" s="1" t="s">
        <v>9</v>
      </c>
      <c r="C7" s="1">
        <v>45022.649599999997</v>
      </c>
      <c r="D7" s="14" t="s">
        <v>241</v>
      </c>
      <c r="X7" s="1">
        <v>-25000</v>
      </c>
      <c r="Y7" s="1">
        <f t="shared" si="0"/>
        <v>-8.708570877912658E-3</v>
      </c>
    </row>
    <row r="8" spans="1:25" x14ac:dyDescent="0.2">
      <c r="A8" s="1" t="s">
        <v>10</v>
      </c>
      <c r="C8" s="1">
        <v>0.35399707000000002</v>
      </c>
      <c r="D8" s="14" t="s">
        <v>241</v>
      </c>
      <c r="X8" s="1">
        <v>-20000</v>
      </c>
      <c r="Y8" s="1">
        <f t="shared" si="0"/>
        <v>-8.4064503877680531E-3</v>
      </c>
    </row>
    <row r="9" spans="1:25" x14ac:dyDescent="0.2">
      <c r="A9" s="11" t="s">
        <v>11</v>
      </c>
      <c r="C9" s="12">
        <v>100</v>
      </c>
      <c r="D9" s="13" t="str">
        <f>"F"&amp;C9</f>
        <v>F100</v>
      </c>
      <c r="E9" s="14" t="str">
        <f>"G"&amp;C9</f>
        <v>G100</v>
      </c>
      <c r="X9" s="1">
        <v>-15000</v>
      </c>
      <c r="Y9" s="1">
        <f t="shared" si="0"/>
        <v>-7.7673298976234477E-3</v>
      </c>
    </row>
    <row r="10" spans="1:25" ht="13.5" thickBot="1" x14ac:dyDescent="0.25">
      <c r="A10"/>
      <c r="B10"/>
      <c r="C10" s="3" t="s">
        <v>12</v>
      </c>
      <c r="D10" s="3" t="s">
        <v>13</v>
      </c>
      <c r="E10"/>
      <c r="I10" s="1" t="s">
        <v>242</v>
      </c>
      <c r="X10" s="1">
        <v>-10000</v>
      </c>
      <c r="Y10" s="1">
        <f t="shared" si="0"/>
        <v>-6.7912094074788444E-3</v>
      </c>
    </row>
    <row r="11" spans="1:25" ht="13.5" thickTop="1" x14ac:dyDescent="0.2">
      <c r="A11" t="s">
        <v>14</v>
      </c>
      <c r="B11"/>
      <c r="C11" s="15">
        <f ca="1">INTERCEPT(INDIRECT($E$9):G988,INDIRECT($D$9):F988)</f>
        <v>-1.13531850211926E-2</v>
      </c>
      <c r="D11" s="16">
        <f>E11*F11</f>
        <v>-3.8279684271896363E-3</v>
      </c>
      <c r="E11" s="17">
        <v>-3.8279684271896363E-3</v>
      </c>
      <c r="F11" s="18">
        <v>1</v>
      </c>
      <c r="I11" s="17">
        <v>-3.8279684271896363E-3</v>
      </c>
      <c r="X11" s="1">
        <v>-5000</v>
      </c>
      <c r="Y11" s="1">
        <f t="shared" si="0"/>
        <v>-5.4780889173342406E-3</v>
      </c>
    </row>
    <row r="12" spans="1:25" x14ac:dyDescent="0.2">
      <c r="A12" t="s">
        <v>15</v>
      </c>
      <c r="B12"/>
      <c r="C12" s="15">
        <f ca="1">SLOPE(INDIRECT($E$9):G988,INDIRECT($D$9):F988)</f>
        <v>8.8140573880830258E-7</v>
      </c>
      <c r="D12" s="16">
        <f>E12*F12</f>
        <v>3.6372409802892085E-7</v>
      </c>
      <c r="E12" s="19">
        <v>3.6372409802892082E-3</v>
      </c>
      <c r="F12" s="18">
        <v>1E-4</v>
      </c>
      <c r="I12" s="19">
        <v>3.6372409802892082E-3</v>
      </c>
      <c r="X12" s="1">
        <v>0</v>
      </c>
      <c r="Y12" s="1">
        <f t="shared" si="0"/>
        <v>-3.8279684271896363E-3</v>
      </c>
    </row>
    <row r="13" spans="1:25" ht="13.5" thickBot="1" x14ac:dyDescent="0.25">
      <c r="A13" t="s">
        <v>16</v>
      </c>
      <c r="B13"/>
      <c r="C13" s="20" t="s">
        <v>17</v>
      </c>
      <c r="D13" s="16">
        <f>E13*F13</f>
        <v>6.74E-12</v>
      </c>
      <c r="E13" s="21">
        <v>6.7400000000000001E-4</v>
      </c>
      <c r="F13" s="18">
        <v>1E-8</v>
      </c>
      <c r="I13" s="21">
        <v>9.0853102890457249E-4</v>
      </c>
      <c r="X13" s="1">
        <v>5000</v>
      </c>
      <c r="Y13" s="1">
        <f t="shared" si="0"/>
        <v>-1.8408479370450317E-3</v>
      </c>
    </row>
    <row r="14" spans="1:25" ht="13.5" thickTop="1" x14ac:dyDescent="0.2">
      <c r="A14"/>
      <c r="B14"/>
      <c r="C14" t="s">
        <v>243</v>
      </c>
      <c r="D14" s="16">
        <f>2*D13*365.24/C8</f>
        <v>1.3908124154812919E-8</v>
      </c>
      <c r="E14" s="1">
        <f>SUM(U21:U996)</f>
        <v>3.7031318936397383E-3</v>
      </c>
      <c r="X14" s="1">
        <v>10000</v>
      </c>
      <c r="Y14" s="1">
        <f t="shared" si="0"/>
        <v>4.8327255309957241E-4</v>
      </c>
    </row>
    <row r="15" spans="1:25" x14ac:dyDescent="0.2">
      <c r="A15" s="22" t="s">
        <v>18</v>
      </c>
      <c r="B15"/>
      <c r="C15" s="23">
        <f ca="1">(C7+C11)+(C8+C12)*INT(MAX(F21:F3529))</f>
        <v>60460.488907619248</v>
      </c>
      <c r="D15" s="24">
        <f>+C7+INT(MAX(F21:F1596))*C8+D11+D12*INT(MAX(F21:F4031))+D13*INT(MAX(F21:F4058)^2)</f>
        <v>60460.48667538177</v>
      </c>
      <c r="E15" s="11" t="s">
        <v>19</v>
      </c>
      <c r="F15" s="10">
        <v>1</v>
      </c>
      <c r="X15" s="1">
        <v>15000</v>
      </c>
      <c r="Y15" s="1">
        <f t="shared" si="0"/>
        <v>3.1443930432441766E-3</v>
      </c>
    </row>
    <row r="16" spans="1:25" x14ac:dyDescent="0.2">
      <c r="A16" s="22" t="s">
        <v>20</v>
      </c>
      <c r="B16"/>
      <c r="C16" s="23">
        <f ca="1">+C8+C12</f>
        <v>0.35399795140573881</v>
      </c>
      <c r="D16" s="24">
        <f>+C8+D12+2*D13*MAX(F21:F142)</f>
        <v>0.35399775458179805</v>
      </c>
      <c r="E16" s="11" t="s">
        <v>21</v>
      </c>
      <c r="F16" s="15">
        <f ca="1">NOW()+15018.5+$C$5/24</f>
        <v>60685.790634953701</v>
      </c>
      <c r="X16" s="1">
        <v>20000</v>
      </c>
      <c r="Y16" s="1">
        <f t="shared" si="0"/>
        <v>6.1425135333887815E-3</v>
      </c>
    </row>
    <row r="17" spans="1:25" ht="13.5" thickBot="1" x14ac:dyDescent="0.25">
      <c r="A17" s="11" t="s">
        <v>22</v>
      </c>
      <c r="B17"/>
      <c r="C17">
        <f>COUNT(C21:C2187)</f>
        <v>233</v>
      </c>
      <c r="E17" s="11" t="s">
        <v>23</v>
      </c>
      <c r="F17" s="15">
        <f ca="1">ROUND(2*(F16-$C$7)/$C$8,0)/2+F15</f>
        <v>44247.5</v>
      </c>
      <c r="X17" s="1">
        <v>25000</v>
      </c>
      <c r="Y17" s="1">
        <f t="shared" si="0"/>
        <v>9.4776340235333857E-3</v>
      </c>
    </row>
    <row r="18" spans="1:25" ht="14.25" thickTop="1" thickBot="1" x14ac:dyDescent="0.25">
      <c r="A18" s="6" t="s">
        <v>24</v>
      </c>
      <c r="C18" s="25">
        <f ca="1">+C15</f>
        <v>60460.488907619248</v>
      </c>
      <c r="D18" s="26">
        <f ca="1">C16</f>
        <v>0.35399795140573881</v>
      </c>
      <c r="E18" s="11" t="s">
        <v>25</v>
      </c>
      <c r="F18" s="14">
        <f ca="1">ROUND(2*(F16-$C$15)/$C$16,0)/2+F15</f>
        <v>637.5</v>
      </c>
      <c r="X18" s="1">
        <v>30000</v>
      </c>
      <c r="Y18" s="1">
        <f t="shared" si="0"/>
        <v>1.3149754513677989E-2</v>
      </c>
    </row>
    <row r="19" spans="1:25" ht="13.5" thickBot="1" x14ac:dyDescent="0.25">
      <c r="A19" s="6" t="s">
        <v>26</v>
      </c>
      <c r="C19" s="27">
        <f>+D15</f>
        <v>60460.48667538177</v>
      </c>
      <c r="D19" s="28">
        <f>+D16</f>
        <v>0.35399775458179805</v>
      </c>
      <c r="E19" s="11" t="s">
        <v>27</v>
      </c>
      <c r="F19" s="120">
        <f ca="1">+$C$15+$C$16*F18-15018.5-$C$5/24</f>
        <v>45668.05843497374</v>
      </c>
      <c r="X19" s="1">
        <f>X18+5000</f>
        <v>35000</v>
      </c>
      <c r="Y19" s="1">
        <f t="shared" si="0"/>
        <v>1.7158875003822592E-2</v>
      </c>
    </row>
    <row r="20" spans="1:25" ht="13.5" thickBot="1" x14ac:dyDescent="0.25">
      <c r="A20" s="3" t="s">
        <v>28</v>
      </c>
      <c r="B20" s="3" t="s">
        <v>29</v>
      </c>
      <c r="C20" s="3" t="s">
        <v>30</v>
      </c>
      <c r="D20" s="3" t="s">
        <v>31</v>
      </c>
      <c r="E20" s="3" t="s">
        <v>32</v>
      </c>
      <c r="F20" s="3" t="s">
        <v>1</v>
      </c>
      <c r="G20" s="3" t="s">
        <v>33</v>
      </c>
      <c r="H20" s="4" t="s">
        <v>34</v>
      </c>
      <c r="I20" s="4" t="s">
        <v>35</v>
      </c>
      <c r="J20" s="4" t="s">
        <v>36</v>
      </c>
      <c r="K20" s="4" t="s">
        <v>37</v>
      </c>
      <c r="L20" s="4" t="s">
        <v>726</v>
      </c>
      <c r="M20" s="4" t="s">
        <v>39</v>
      </c>
      <c r="N20" s="4" t="s">
        <v>40</v>
      </c>
      <c r="O20" s="4" t="s">
        <v>41</v>
      </c>
      <c r="P20" s="29" t="s">
        <v>2</v>
      </c>
      <c r="Q20" s="3" t="s">
        <v>42</v>
      </c>
      <c r="R20" s="30" t="s">
        <v>43</v>
      </c>
      <c r="S20" s="31" t="s">
        <v>244</v>
      </c>
      <c r="T20" s="4" t="s">
        <v>44</v>
      </c>
      <c r="U20" s="3" t="s">
        <v>45</v>
      </c>
      <c r="X20" s="1">
        <f t="shared" ref="X20:X22" si="1">X19+5000</f>
        <v>40000</v>
      </c>
      <c r="Y20" s="1">
        <f t="shared" ref="Y20:Y22" si="2">+D$11+D$12*X20+D$13*X20^2</f>
        <v>2.1504995493967199E-2</v>
      </c>
    </row>
    <row r="21" spans="1:25" x14ac:dyDescent="0.2">
      <c r="A21" s="32" t="s">
        <v>47</v>
      </c>
      <c r="B21" s="33" t="s">
        <v>48</v>
      </c>
      <c r="C21" s="32">
        <v>25680.429</v>
      </c>
      <c r="D21" s="34" t="s">
        <v>49</v>
      </c>
      <c r="E21" s="1">
        <f t="shared" ref="E21:E84" si="3">+(C21-C$7)/C$8</f>
        <v>-54639.493485073181</v>
      </c>
      <c r="F21" s="1">
        <f t="shared" ref="F21:F84" si="4">ROUND(2*E21,0)/2</f>
        <v>-54639.5</v>
      </c>
      <c r="G21" s="1">
        <f t="shared" ref="G21:G36" si="5">+C21-(C$7+F21*C$8)</f>
        <v>2.3062650034262333E-3</v>
      </c>
      <c r="H21" s="1">
        <f t="shared" ref="H21:H34" si="6">G21</f>
        <v>2.3062650034262333E-3</v>
      </c>
      <c r="P21" s="1">
        <f t="shared" ref="P21:P84" si="7">+D$11+D$12*F21+D$13*F21^2</f>
        <v>-3.5795700493558569E-3</v>
      </c>
      <c r="Q21" s="114">
        <f t="shared" ref="Q21:Q84" si="8">+C21-15018.5</f>
        <v>10661.929</v>
      </c>
      <c r="R21" s="1">
        <f t="shared" ref="R21:R36" si="9">+(P21-G21)^2</f>
        <v>3.464305426855835E-5</v>
      </c>
      <c r="T21" s="1">
        <v>1</v>
      </c>
      <c r="U21" s="1">
        <f t="shared" ref="U21:U36" si="10">+T21*R21</f>
        <v>3.464305426855835E-5</v>
      </c>
      <c r="X21" s="1">
        <f t="shared" si="1"/>
        <v>45000</v>
      </c>
      <c r="Y21" s="1">
        <f t="shared" si="2"/>
        <v>2.6188115984111804E-2</v>
      </c>
    </row>
    <row r="22" spans="1:25" x14ac:dyDescent="0.2">
      <c r="A22" s="32" t="s">
        <v>47</v>
      </c>
      <c r="B22" s="33" t="s">
        <v>50</v>
      </c>
      <c r="C22" s="32">
        <v>25735.468000000001</v>
      </c>
      <c r="D22" s="34" t="s">
        <v>49</v>
      </c>
      <c r="E22" s="1">
        <f t="shared" si="3"/>
        <v>-54484.014797071613</v>
      </c>
      <c r="F22" s="1">
        <f t="shared" si="4"/>
        <v>-54484</v>
      </c>
      <c r="G22" s="1">
        <f t="shared" si="5"/>
        <v>-5.2381199966475833E-3</v>
      </c>
      <c r="H22" s="1">
        <f t="shared" si="6"/>
        <v>-5.2381199966475833E-3</v>
      </c>
      <c r="P22" s="1">
        <f t="shared" si="7"/>
        <v>-3.6373800187573593E-3</v>
      </c>
      <c r="Q22" s="114">
        <f t="shared" si="8"/>
        <v>10716.968000000001</v>
      </c>
      <c r="R22" s="1">
        <f t="shared" si="9"/>
        <v>2.5623684768159949E-6</v>
      </c>
      <c r="T22" s="1">
        <v>1</v>
      </c>
      <c r="U22" s="1">
        <f t="shared" si="10"/>
        <v>2.5623684768159949E-6</v>
      </c>
      <c r="X22" s="1">
        <f t="shared" si="1"/>
        <v>50000</v>
      </c>
      <c r="Y22" s="1">
        <f t="shared" si="2"/>
        <v>3.1208236474256409E-2</v>
      </c>
    </row>
    <row r="23" spans="1:25" x14ac:dyDescent="0.2">
      <c r="A23" s="32" t="s">
        <v>47</v>
      </c>
      <c r="B23" s="33" t="s">
        <v>48</v>
      </c>
      <c r="C23" s="32">
        <v>26363.651999999998</v>
      </c>
      <c r="D23" s="34" t="s">
        <v>49</v>
      </c>
      <c r="E23" s="1">
        <f t="shared" si="3"/>
        <v>-52709.469036000773</v>
      </c>
      <c r="F23" s="1">
        <f t="shared" si="4"/>
        <v>-52709.5</v>
      </c>
      <c r="G23" s="1">
        <f t="shared" si="5"/>
        <v>1.0961165004118811E-2</v>
      </c>
      <c r="H23" s="1">
        <f t="shared" si="6"/>
        <v>1.0961165004118811E-2</v>
      </c>
      <c r="P23" s="1">
        <f t="shared" si="7"/>
        <v>-4.2739998019600371E-3</v>
      </c>
      <c r="Q23" s="114">
        <f t="shared" si="8"/>
        <v>11345.151999999998</v>
      </c>
      <c r="R23" s="1">
        <f t="shared" si="9"/>
        <v>2.3211024666838355E-4</v>
      </c>
      <c r="T23" s="1">
        <v>1</v>
      </c>
      <c r="U23" s="1">
        <f t="shared" si="10"/>
        <v>2.3211024666838355E-4</v>
      </c>
    </row>
    <row r="24" spans="1:25" x14ac:dyDescent="0.2">
      <c r="A24" s="32" t="s">
        <v>47</v>
      </c>
      <c r="B24" s="33" t="s">
        <v>48</v>
      </c>
      <c r="C24" s="32">
        <v>26771.458999999999</v>
      </c>
      <c r="D24" s="34" t="s">
        <v>49</v>
      </c>
      <c r="E24" s="1">
        <f t="shared" si="3"/>
        <v>-51557.462325888737</v>
      </c>
      <c r="F24" s="1">
        <f t="shared" si="4"/>
        <v>-51557.5</v>
      </c>
      <c r="G24" s="1">
        <f t="shared" si="5"/>
        <v>1.333652500397875E-2</v>
      </c>
      <c r="H24" s="1">
        <f t="shared" si="6"/>
        <v>1.333652500397875E-2</v>
      </c>
      <c r="P24" s="1">
        <f t="shared" si="7"/>
        <v>-4.6645686771907245E-3</v>
      </c>
      <c r="Q24" s="114">
        <f t="shared" si="8"/>
        <v>11752.958999999999</v>
      </c>
      <c r="R24" s="1">
        <f t="shared" si="9"/>
        <v>3.2403937371823955E-4</v>
      </c>
      <c r="T24" s="1">
        <v>1</v>
      </c>
      <c r="U24" s="1">
        <f t="shared" si="10"/>
        <v>3.2403937371823955E-4</v>
      </c>
    </row>
    <row r="25" spans="1:25" x14ac:dyDescent="0.2">
      <c r="A25" s="32" t="s">
        <v>47</v>
      </c>
      <c r="B25" s="33" t="s">
        <v>48</v>
      </c>
      <c r="C25" s="32">
        <v>27155.522000000001</v>
      </c>
      <c r="D25" s="34" t="s">
        <v>49</v>
      </c>
      <c r="E25" s="1">
        <f t="shared" si="3"/>
        <v>-50472.529617264896</v>
      </c>
      <c r="F25" s="1">
        <f t="shared" si="4"/>
        <v>-50472.5</v>
      </c>
      <c r="G25" s="1">
        <f t="shared" si="5"/>
        <v>-1.0484424994501751E-2</v>
      </c>
      <c r="H25" s="1">
        <f t="shared" si="6"/>
        <v>-1.0484424994501751E-2</v>
      </c>
      <c r="P25" s="1">
        <f t="shared" si="7"/>
        <v>-5.0160632178293425E-3</v>
      </c>
      <c r="Q25" s="114">
        <f t="shared" si="8"/>
        <v>12137.022000000001</v>
      </c>
      <c r="R25" s="1">
        <f t="shared" si="9"/>
        <v>2.990298052057182E-5</v>
      </c>
      <c r="T25" s="1">
        <v>1</v>
      </c>
      <c r="U25" s="1">
        <f t="shared" si="10"/>
        <v>2.990298052057182E-5</v>
      </c>
    </row>
    <row r="26" spans="1:25" x14ac:dyDescent="0.2">
      <c r="A26" s="32" t="s">
        <v>47</v>
      </c>
      <c r="B26" s="33" t="s">
        <v>50</v>
      </c>
      <c r="C26" s="32">
        <v>27180.472000000002</v>
      </c>
      <c r="D26" s="34" t="s">
        <v>49</v>
      </c>
      <c r="E26" s="1">
        <f t="shared" si="3"/>
        <v>-50402.04880791808</v>
      </c>
      <c r="F26" s="1">
        <f t="shared" si="4"/>
        <v>-50402</v>
      </c>
      <c r="G26" s="1">
        <f t="shared" si="5"/>
        <v>-1.7277859995374456E-2</v>
      </c>
      <c r="H26" s="1">
        <f t="shared" si="6"/>
        <v>-1.7277859995374456E-2</v>
      </c>
      <c r="P26" s="1">
        <f t="shared" si="7"/>
        <v>-5.0383532050833034E-3</v>
      </c>
      <c r="Q26" s="114">
        <f t="shared" si="8"/>
        <v>12161.972000000002</v>
      </c>
      <c r="R26" s="1">
        <f t="shared" si="9"/>
        <v>1.4980552646958324E-4</v>
      </c>
      <c r="T26" s="1">
        <v>1</v>
      </c>
      <c r="U26" s="1">
        <f t="shared" si="10"/>
        <v>1.4980552646958324E-4</v>
      </c>
    </row>
    <row r="27" spans="1:25" x14ac:dyDescent="0.2">
      <c r="A27" s="32" t="s">
        <v>47</v>
      </c>
      <c r="B27" s="33" t="s">
        <v>50</v>
      </c>
      <c r="C27" s="32">
        <v>27191.465</v>
      </c>
      <c r="D27" s="34" t="s">
        <v>49</v>
      </c>
      <c r="E27" s="1">
        <f t="shared" si="3"/>
        <v>-50370.994878573416</v>
      </c>
      <c r="F27" s="1">
        <f t="shared" si="4"/>
        <v>-50371</v>
      </c>
      <c r="G27" s="1">
        <f t="shared" si="5"/>
        <v>1.8129700038116425E-3</v>
      </c>
      <c r="H27" s="1">
        <f t="shared" si="6"/>
        <v>1.8129700038116425E-3</v>
      </c>
      <c r="P27" s="1">
        <f t="shared" si="7"/>
        <v>-5.04813326866441E-3</v>
      </c>
      <c r="Q27" s="114">
        <f t="shared" si="8"/>
        <v>12172.965</v>
      </c>
      <c r="R27" s="1">
        <f t="shared" si="9"/>
        <v>4.7074738115581599E-5</v>
      </c>
      <c r="T27" s="1">
        <v>1</v>
      </c>
      <c r="U27" s="1">
        <f t="shared" si="10"/>
        <v>4.7074738115581599E-5</v>
      </c>
    </row>
    <row r="28" spans="1:25" x14ac:dyDescent="0.2">
      <c r="A28" s="32" t="s">
        <v>47</v>
      </c>
      <c r="B28" s="33" t="s">
        <v>50</v>
      </c>
      <c r="C28" s="32">
        <v>27539.466</v>
      </c>
      <c r="D28" s="34" t="s">
        <v>49</v>
      </c>
      <c r="E28" s="1">
        <f t="shared" si="3"/>
        <v>-49387.933069615508</v>
      </c>
      <c r="F28" s="1">
        <f t="shared" si="4"/>
        <v>-49388</v>
      </c>
      <c r="G28" s="1">
        <f t="shared" si="5"/>
        <v>2.3693160004768288E-2</v>
      </c>
      <c r="H28" s="1">
        <f t="shared" si="6"/>
        <v>2.3693160004768288E-2</v>
      </c>
      <c r="P28" s="1">
        <f t="shared" si="7"/>
        <v>-5.3515377540819774E-3</v>
      </c>
      <c r="Q28" s="114">
        <f t="shared" si="8"/>
        <v>12520.966</v>
      </c>
      <c r="R28" s="1">
        <f t="shared" si="9"/>
        <v>8.4359446790296163E-4</v>
      </c>
      <c r="T28" s="1">
        <v>1</v>
      </c>
      <c r="U28" s="1">
        <f t="shared" si="10"/>
        <v>8.4359446790296163E-4</v>
      </c>
    </row>
    <row r="29" spans="1:25" x14ac:dyDescent="0.2">
      <c r="A29" s="32" t="s">
        <v>47</v>
      </c>
      <c r="B29" s="33" t="s">
        <v>48</v>
      </c>
      <c r="C29" s="32">
        <v>27543.498</v>
      </c>
      <c r="D29" s="34" t="s">
        <v>49</v>
      </c>
      <c r="E29" s="1">
        <f t="shared" si="3"/>
        <v>-49376.54314483449</v>
      </c>
      <c r="F29" s="1">
        <f t="shared" si="4"/>
        <v>-49376.5</v>
      </c>
      <c r="G29" s="1">
        <f t="shared" si="5"/>
        <v>-1.527314499617205E-2</v>
      </c>
      <c r="H29" s="1">
        <f t="shared" si="6"/>
        <v>-1.527314499617205E-2</v>
      </c>
      <c r="P29" s="1">
        <f t="shared" si="7"/>
        <v>-5.3550101633496432E-3</v>
      </c>
      <c r="Q29" s="114">
        <f t="shared" si="8"/>
        <v>12524.998</v>
      </c>
      <c r="R29" s="1">
        <f t="shared" si="9"/>
        <v>9.8369398562045149E-5</v>
      </c>
      <c r="T29" s="1">
        <v>1</v>
      </c>
      <c r="U29" s="1">
        <f t="shared" si="10"/>
        <v>9.8369398562045149E-5</v>
      </c>
    </row>
    <row r="30" spans="1:25" x14ac:dyDescent="0.2">
      <c r="A30" s="32" t="s">
        <v>47</v>
      </c>
      <c r="B30" s="33" t="s">
        <v>50</v>
      </c>
      <c r="C30" s="32">
        <v>27573.427</v>
      </c>
      <c r="D30" s="34" t="s">
        <v>49</v>
      </c>
      <c r="E30" s="1">
        <f t="shared" si="3"/>
        <v>-49291.997247321837</v>
      </c>
      <c r="F30" s="1">
        <f t="shared" si="4"/>
        <v>-49292</v>
      </c>
      <c r="G30" s="1">
        <f t="shared" si="5"/>
        <v>9.744400049385149E-4</v>
      </c>
      <c r="H30" s="1">
        <f t="shared" si="6"/>
        <v>9.744400049385149E-4</v>
      </c>
      <c r="P30" s="1">
        <f t="shared" si="7"/>
        <v>-5.3804701478712032E-3</v>
      </c>
      <c r="Q30" s="114">
        <f t="shared" si="8"/>
        <v>12554.927</v>
      </c>
      <c r="R30" s="1">
        <f t="shared" si="9"/>
        <v>4.0384883050284037E-5</v>
      </c>
      <c r="T30" s="1">
        <v>1</v>
      </c>
      <c r="U30" s="1">
        <f t="shared" si="10"/>
        <v>4.0384883050284037E-5</v>
      </c>
    </row>
    <row r="31" spans="1:25" x14ac:dyDescent="0.2">
      <c r="A31" s="32" t="s">
        <v>47</v>
      </c>
      <c r="B31" s="33" t="s">
        <v>50</v>
      </c>
      <c r="C31" s="32">
        <v>27866.541000000001</v>
      </c>
      <c r="D31" s="34" t="s">
        <v>49</v>
      </c>
      <c r="E31" s="1">
        <f t="shared" si="3"/>
        <v>-48463.984744280497</v>
      </c>
      <c r="F31" s="1">
        <f t="shared" si="4"/>
        <v>-48464</v>
      </c>
      <c r="G31" s="1">
        <f t="shared" si="5"/>
        <v>5.4004800040274858E-3</v>
      </c>
      <c r="H31" s="1">
        <f t="shared" si="6"/>
        <v>5.4004800040274858E-3</v>
      </c>
      <c r="P31" s="1">
        <f t="shared" si="7"/>
        <v>-5.624855459023255E-3</v>
      </c>
      <c r="Q31" s="114">
        <f t="shared" si="8"/>
        <v>12848.041000000001</v>
      </c>
      <c r="R31" s="1">
        <f t="shared" si="9"/>
        <v>1.215580220728043E-4</v>
      </c>
      <c r="T31" s="1">
        <v>1</v>
      </c>
      <c r="U31" s="1">
        <f t="shared" si="10"/>
        <v>1.215580220728043E-4</v>
      </c>
    </row>
    <row r="32" spans="1:25" x14ac:dyDescent="0.2">
      <c r="A32" s="32" t="s">
        <v>47</v>
      </c>
      <c r="B32" s="33" t="s">
        <v>50</v>
      </c>
      <c r="C32" s="32">
        <v>27871.492999999999</v>
      </c>
      <c r="D32" s="34" t="s">
        <v>49</v>
      </c>
      <c r="E32" s="1">
        <f t="shared" si="3"/>
        <v>-48449.995927932388</v>
      </c>
      <c r="F32" s="1">
        <f t="shared" si="4"/>
        <v>-48450</v>
      </c>
      <c r="G32" s="1">
        <f t="shared" si="5"/>
        <v>1.4415000041481107E-3</v>
      </c>
      <c r="H32" s="1">
        <f t="shared" si="6"/>
        <v>1.4415000041481107E-3</v>
      </c>
      <c r="P32" s="1">
        <f t="shared" si="7"/>
        <v>-5.6289081266908507E-3</v>
      </c>
      <c r="Q32" s="114">
        <f t="shared" si="8"/>
        <v>12852.992999999999</v>
      </c>
      <c r="R32" s="1">
        <f t="shared" si="9"/>
        <v>4.9990671136633695E-5</v>
      </c>
      <c r="T32" s="1">
        <v>1</v>
      </c>
      <c r="U32" s="1">
        <f t="shared" si="10"/>
        <v>4.9990671136633695E-5</v>
      </c>
    </row>
    <row r="33" spans="1:32" x14ac:dyDescent="0.2">
      <c r="A33" s="32" t="s">
        <v>47</v>
      </c>
      <c r="B33" s="33" t="s">
        <v>50</v>
      </c>
      <c r="C33" s="32">
        <v>27873.618999999999</v>
      </c>
      <c r="D33" s="34" t="s">
        <v>49</v>
      </c>
      <c r="E33" s="1">
        <f t="shared" si="3"/>
        <v>-48443.990228506686</v>
      </c>
      <c r="F33" s="1">
        <f t="shared" si="4"/>
        <v>-48444</v>
      </c>
      <c r="G33" s="1">
        <f t="shared" si="5"/>
        <v>3.4590800023579504E-3</v>
      </c>
      <c r="H33" s="1">
        <f t="shared" si="6"/>
        <v>3.4590800023579504E-3</v>
      </c>
      <c r="P33" s="1">
        <f t="shared" si="7"/>
        <v>-5.6306441754626763E-3</v>
      </c>
      <c r="Q33" s="114">
        <f t="shared" si="8"/>
        <v>12855.118999999999</v>
      </c>
      <c r="R33" s="1">
        <f t="shared" si="9"/>
        <v>8.2623085628856868E-5</v>
      </c>
      <c r="T33" s="1">
        <v>1</v>
      </c>
      <c r="U33" s="1">
        <f t="shared" si="10"/>
        <v>8.2623085628856868E-5</v>
      </c>
    </row>
    <row r="34" spans="1:32" x14ac:dyDescent="0.2">
      <c r="A34" s="32" t="s">
        <v>47</v>
      </c>
      <c r="B34" s="33" t="s">
        <v>50</v>
      </c>
      <c r="C34" s="32">
        <v>27874.673999999999</v>
      </c>
      <c r="D34" s="34" t="s">
        <v>49</v>
      </c>
      <c r="E34" s="1">
        <f t="shared" si="3"/>
        <v>-48441.009977850939</v>
      </c>
      <c r="F34" s="1">
        <f t="shared" si="4"/>
        <v>-48441</v>
      </c>
      <c r="G34" s="1">
        <f t="shared" si="5"/>
        <v>-3.5321299983479548E-3</v>
      </c>
      <c r="H34" s="1">
        <f t="shared" si="6"/>
        <v>-3.5321299983479548E-3</v>
      </c>
      <c r="P34" s="1">
        <f t="shared" si="7"/>
        <v>-5.6315120178685903E-3</v>
      </c>
      <c r="Q34" s="114">
        <f t="shared" si="8"/>
        <v>12856.173999999999</v>
      </c>
      <c r="R34" s="1">
        <f t="shared" si="9"/>
        <v>4.4074048638865418E-6</v>
      </c>
      <c r="T34" s="1">
        <v>1</v>
      </c>
      <c r="U34" s="1">
        <f t="shared" si="10"/>
        <v>4.4074048638865418E-6</v>
      </c>
    </row>
    <row r="35" spans="1:32" x14ac:dyDescent="0.2">
      <c r="A35" s="32" t="s">
        <v>47</v>
      </c>
      <c r="B35" s="33" t="s">
        <v>50</v>
      </c>
      <c r="C35" s="32">
        <v>34425.385000000002</v>
      </c>
      <c r="D35" s="32" t="s">
        <v>36</v>
      </c>
      <c r="E35" s="1">
        <f t="shared" si="3"/>
        <v>-29936.023481776261</v>
      </c>
      <c r="F35" s="1">
        <f t="shared" si="4"/>
        <v>-29936</v>
      </c>
      <c r="G35" s="1">
        <f t="shared" si="5"/>
        <v>-8.3124799930374138E-3</v>
      </c>
      <c r="J35" s="1">
        <f>G35</f>
        <v>-8.3124799930374138E-3</v>
      </c>
      <c r="P35" s="1">
        <f t="shared" si="7"/>
        <v>-8.676267018743411E-3</v>
      </c>
      <c r="Q35" s="114">
        <f t="shared" si="8"/>
        <v>19406.885000000002</v>
      </c>
      <c r="R35" s="1">
        <f t="shared" si="9"/>
        <v>1.3234100007201586E-7</v>
      </c>
      <c r="T35" s="1">
        <v>1</v>
      </c>
      <c r="U35" s="1">
        <f t="shared" si="10"/>
        <v>1.3234100007201586E-7</v>
      </c>
    </row>
    <row r="36" spans="1:32" x14ac:dyDescent="0.2">
      <c r="A36" s="32" t="s">
        <v>47</v>
      </c>
      <c r="B36" s="33" t="s">
        <v>50</v>
      </c>
      <c r="C36" s="32">
        <v>34750.716</v>
      </c>
      <c r="D36" s="32" t="s">
        <v>36</v>
      </c>
      <c r="E36" s="1">
        <f t="shared" si="3"/>
        <v>-29017.001750890187</v>
      </c>
      <c r="F36" s="1">
        <f t="shared" si="4"/>
        <v>-29017</v>
      </c>
      <c r="G36" s="1">
        <f t="shared" si="5"/>
        <v>-6.1980999453226104E-4</v>
      </c>
      <c r="J36" s="1">
        <f>G36</f>
        <v>-6.1980999453226104E-4</v>
      </c>
      <c r="P36" s="1">
        <f t="shared" si="7"/>
        <v>-8.7071629918348339E-3</v>
      </c>
      <c r="Q36" s="114">
        <f t="shared" si="8"/>
        <v>19732.216</v>
      </c>
      <c r="R36" s="1">
        <f t="shared" si="9"/>
        <v>6.5405278502978913E-5</v>
      </c>
      <c r="T36" s="1">
        <v>1</v>
      </c>
      <c r="U36" s="1">
        <f t="shared" si="10"/>
        <v>6.5405278502978913E-5</v>
      </c>
    </row>
    <row r="37" spans="1:32" x14ac:dyDescent="0.2">
      <c r="A37" s="32" t="s">
        <v>47</v>
      </c>
      <c r="B37" s="33" t="s">
        <v>50</v>
      </c>
      <c r="C37" s="32">
        <v>34886.711000000003</v>
      </c>
      <c r="D37" s="32" t="s">
        <v>36</v>
      </c>
      <c r="E37" s="1">
        <f t="shared" si="3"/>
        <v>-28632.831904512637</v>
      </c>
      <c r="F37" s="1">
        <f t="shared" si="4"/>
        <v>-28633</v>
      </c>
      <c r="P37" s="1">
        <f t="shared" si="7"/>
        <v>-8.7167003621917288E-3</v>
      </c>
      <c r="Q37" s="114">
        <f t="shared" si="8"/>
        <v>19868.211000000003</v>
      </c>
      <c r="S37" s="35">
        <f>+C37-(C$7+F37*C$8)</f>
        <v>5.9505310004169587E-2</v>
      </c>
    </row>
    <row r="38" spans="1:32" x14ac:dyDescent="0.2">
      <c r="A38" s="36" t="s">
        <v>51</v>
      </c>
      <c r="B38" s="36" t="s">
        <v>50</v>
      </c>
      <c r="C38" s="37">
        <v>43612.682000000001</v>
      </c>
      <c r="D38" s="37" t="s">
        <v>35</v>
      </c>
      <c r="E38" s="38">
        <f t="shared" si="3"/>
        <v>-3982.9922886084796</v>
      </c>
      <c r="F38" s="1">
        <f t="shared" si="4"/>
        <v>-3983</v>
      </c>
      <c r="G38" s="1">
        <f t="shared" ref="G38:G69" si="11">+C38-(C$7+F38*C$8)</f>
        <v>2.7298100030748174E-3</v>
      </c>
      <c r="I38" s="1">
        <f>G38</f>
        <v>2.7298100030748174E-3</v>
      </c>
      <c r="O38" s="1">
        <f ca="1">+C$11+C$12*F38</f>
        <v>-1.4863824078866069E-2</v>
      </c>
      <c r="P38" s="1">
        <f t="shared" si="7"/>
        <v>-5.1697562017788273E-3</v>
      </c>
      <c r="Q38" s="114">
        <f t="shared" si="8"/>
        <v>28594.182000000001</v>
      </c>
      <c r="R38" s="1">
        <f t="shared" ref="R38:R69" si="12">+(P38-G38)^2</f>
        <v>6.2403146224865812E-5</v>
      </c>
      <c r="T38" s="1">
        <v>0.1</v>
      </c>
      <c r="U38" s="1">
        <f t="shared" ref="U38:U69" si="13">+T38*R38</f>
        <v>6.2403146224865816E-6</v>
      </c>
      <c r="AF38" s="1" t="s">
        <v>52</v>
      </c>
    </row>
    <row r="39" spans="1:32" x14ac:dyDescent="0.2">
      <c r="A39" s="36" t="s">
        <v>51</v>
      </c>
      <c r="B39" s="36" t="s">
        <v>50</v>
      </c>
      <c r="C39" s="37">
        <v>44271.828000000001</v>
      </c>
      <c r="D39" s="37" t="s">
        <v>35</v>
      </c>
      <c r="E39" s="38">
        <f t="shared" si="3"/>
        <v>-2120.9825267762685</v>
      </c>
      <c r="F39" s="1">
        <f t="shared" si="4"/>
        <v>-2121</v>
      </c>
      <c r="G39" s="1">
        <f t="shared" si="11"/>
        <v>6.1854700034018606E-3</v>
      </c>
      <c r="I39" s="1">
        <f>G39</f>
        <v>6.1854700034018606E-3</v>
      </c>
      <c r="O39" s="1">
        <f ca="1">+C$11+C$12*F39</f>
        <v>-1.3222646593205011E-2</v>
      </c>
      <c r="P39" s="1">
        <f t="shared" si="7"/>
        <v>-4.5691063987689769E-3</v>
      </c>
      <c r="Q39" s="114">
        <f t="shared" si="8"/>
        <v>29253.328000000001</v>
      </c>
      <c r="R39" s="1">
        <f t="shared" si="12"/>
        <v>1.1566091359012982E-4</v>
      </c>
      <c r="T39" s="1">
        <v>0.1</v>
      </c>
      <c r="U39" s="1">
        <f t="shared" si="13"/>
        <v>1.1566091359012983E-5</v>
      </c>
      <c r="AF39" s="1" t="s">
        <v>53</v>
      </c>
    </row>
    <row r="40" spans="1:32" x14ac:dyDescent="0.2">
      <c r="A40" s="1" t="s">
        <v>54</v>
      </c>
      <c r="B40" s="20" t="s">
        <v>48</v>
      </c>
      <c r="C40" s="16">
        <v>44371.466999999997</v>
      </c>
      <c r="D40" s="16"/>
      <c r="E40" s="1">
        <f t="shared" si="3"/>
        <v>-1839.5140954132758</v>
      </c>
      <c r="F40" s="1">
        <f t="shared" si="4"/>
        <v>-1839.5</v>
      </c>
      <c r="G40" s="1">
        <f t="shared" si="11"/>
        <v>-4.9897350036189891E-3</v>
      </c>
      <c r="I40" s="1">
        <f>G40</f>
        <v>-4.9897350036189891E-3</v>
      </c>
      <c r="P40" s="1">
        <f t="shared" si="7"/>
        <v>-4.4742323614288355E-3</v>
      </c>
      <c r="Q40" s="114">
        <f t="shared" si="8"/>
        <v>29352.966999999997</v>
      </c>
      <c r="R40" s="1">
        <f t="shared" si="12"/>
        <v>2.6574297410502958E-7</v>
      </c>
      <c r="T40" s="1">
        <v>0.1</v>
      </c>
      <c r="U40" s="1">
        <f t="shared" si="13"/>
        <v>2.6574297410502959E-8</v>
      </c>
      <c r="AB40" s="1">
        <v>8</v>
      </c>
      <c r="AD40" s="1" t="s">
        <v>55</v>
      </c>
    </row>
    <row r="41" spans="1:32" x14ac:dyDescent="0.2">
      <c r="A41" s="1" t="s">
        <v>56</v>
      </c>
      <c r="B41" s="20" t="s">
        <v>48</v>
      </c>
      <c r="C41" s="16">
        <v>45002.644999999997</v>
      </c>
      <c r="D41" s="16"/>
      <c r="E41" s="1">
        <f t="shared" si="3"/>
        <v>-56.510637220811482</v>
      </c>
      <c r="F41" s="1">
        <f t="shared" si="4"/>
        <v>-56.5</v>
      </c>
      <c r="G41" s="1">
        <f t="shared" si="11"/>
        <v>-3.7655449996236712E-3</v>
      </c>
      <c r="J41" s="1">
        <f>G41</f>
        <v>-3.7655449996236712E-3</v>
      </c>
      <c r="P41" s="1">
        <f t="shared" si="7"/>
        <v>-3.8484973229632705E-3</v>
      </c>
      <c r="Q41" s="114">
        <f t="shared" si="8"/>
        <v>29984.144999999997</v>
      </c>
      <c r="R41" s="1">
        <f t="shared" si="12"/>
        <v>6.8810879474374313E-9</v>
      </c>
      <c r="T41" s="1">
        <v>1</v>
      </c>
      <c r="U41" s="1">
        <f t="shared" si="13"/>
        <v>6.8810879474374313E-9</v>
      </c>
      <c r="AA41" s="1" t="s">
        <v>57</v>
      </c>
      <c r="AF41" s="1" t="s">
        <v>52</v>
      </c>
    </row>
    <row r="42" spans="1:32" x14ac:dyDescent="0.2">
      <c r="A42" s="1" t="s">
        <v>58</v>
      </c>
      <c r="B42" s="20"/>
      <c r="C42" s="16">
        <v>45022.644999999997</v>
      </c>
      <c r="D42" s="16" t="s">
        <v>17</v>
      </c>
      <c r="E42" s="1">
        <f t="shared" si="3"/>
        <v>-1.2994457836076291E-2</v>
      </c>
      <c r="F42" s="1">
        <f t="shared" si="4"/>
        <v>0</v>
      </c>
      <c r="G42" s="1">
        <f t="shared" si="11"/>
        <v>-4.6000000002095476E-3</v>
      </c>
      <c r="H42" s="1">
        <f>G42</f>
        <v>-4.6000000002095476E-3</v>
      </c>
      <c r="P42" s="1">
        <f t="shared" si="7"/>
        <v>-3.8279684271896363E-3</v>
      </c>
      <c r="Q42" s="114">
        <f t="shared" si="8"/>
        <v>30004.144999999997</v>
      </c>
      <c r="R42" s="1">
        <f t="shared" si="12"/>
        <v>5.9603274973959867E-7</v>
      </c>
      <c r="T42" s="1">
        <v>0.1</v>
      </c>
      <c r="U42" s="1">
        <f t="shared" si="13"/>
        <v>5.9603274973959871E-8</v>
      </c>
      <c r="AF42" s="1" t="s">
        <v>52</v>
      </c>
    </row>
    <row r="43" spans="1:32" x14ac:dyDescent="0.2">
      <c r="A43" s="36" t="s">
        <v>51</v>
      </c>
      <c r="B43" s="36" t="s">
        <v>50</v>
      </c>
      <c r="C43" s="37">
        <v>45442.841999999997</v>
      </c>
      <c r="D43" s="37" t="s">
        <v>35</v>
      </c>
      <c r="E43" s="38">
        <f t="shared" si="3"/>
        <v>1186.9940053458631</v>
      </c>
      <c r="F43" s="1">
        <f t="shared" si="4"/>
        <v>1187</v>
      </c>
      <c r="G43" s="1">
        <f t="shared" si="11"/>
        <v>-2.1220900016487576E-3</v>
      </c>
      <c r="I43" s="1">
        <f t="shared" ref="I43:I49" si="14">G43</f>
        <v>-2.1220900016487576E-3</v>
      </c>
      <c r="O43" s="1">
        <f ca="1">+C$11+C$12*F43</f>
        <v>-1.0306956409227144E-2</v>
      </c>
      <c r="P43" s="1">
        <f t="shared" si="7"/>
        <v>-3.3867314717693072E-3</v>
      </c>
      <c r="Q43" s="114">
        <f t="shared" si="8"/>
        <v>30424.341999999997</v>
      </c>
      <c r="R43" s="1">
        <f t="shared" si="12"/>
        <v>1.5993180479486651E-6</v>
      </c>
      <c r="T43" s="1">
        <v>0.1</v>
      </c>
      <c r="U43" s="1">
        <f t="shared" si="13"/>
        <v>1.5993180479486653E-7</v>
      </c>
      <c r="AF43" s="1" t="s">
        <v>52</v>
      </c>
    </row>
    <row r="44" spans="1:32" x14ac:dyDescent="0.2">
      <c r="A44" s="1" t="s">
        <v>59</v>
      </c>
      <c r="B44" s="20" t="s">
        <v>48</v>
      </c>
      <c r="C44" s="16">
        <v>45489.391000000003</v>
      </c>
      <c r="D44" s="16"/>
      <c r="E44" s="1">
        <f t="shared" si="3"/>
        <v>1318.4894439945681</v>
      </c>
      <c r="F44" s="1">
        <f t="shared" si="4"/>
        <v>1318.5</v>
      </c>
      <c r="G44" s="1">
        <f t="shared" si="11"/>
        <v>-3.7367949917097576E-3</v>
      </c>
      <c r="I44" s="1">
        <f t="shared" si="14"/>
        <v>-3.7367949917097576E-3</v>
      </c>
      <c r="P44" s="1">
        <f t="shared" si="7"/>
        <v>-3.3366811031735038E-3</v>
      </c>
      <c r="Q44" s="114">
        <f t="shared" si="8"/>
        <v>30470.891000000003</v>
      </c>
      <c r="R44" s="1">
        <f t="shared" si="12"/>
        <v>1.6009112379960175E-7</v>
      </c>
      <c r="T44" s="1">
        <v>0.1</v>
      </c>
      <c r="U44" s="1">
        <f t="shared" si="13"/>
        <v>1.6009112379960174E-8</v>
      </c>
      <c r="AA44" s="1" t="s">
        <v>60</v>
      </c>
      <c r="AB44" s="1">
        <v>7</v>
      </c>
      <c r="AD44" s="1" t="s">
        <v>61</v>
      </c>
      <c r="AF44" s="1" t="s">
        <v>52</v>
      </c>
    </row>
    <row r="45" spans="1:32" x14ac:dyDescent="0.2">
      <c r="A45" s="1" t="s">
        <v>62</v>
      </c>
      <c r="B45" s="20"/>
      <c r="C45" s="16">
        <v>46903.44</v>
      </c>
      <c r="D45" s="16"/>
      <c r="E45" s="1">
        <f t="shared" si="3"/>
        <v>5313.0112065616959</v>
      </c>
      <c r="F45" s="1">
        <f t="shared" si="4"/>
        <v>5313</v>
      </c>
      <c r="G45" s="1">
        <f t="shared" si="11"/>
        <v>3.96709000779083E-3</v>
      </c>
      <c r="I45" s="1">
        <f t="shared" si="14"/>
        <v>3.96709000779083E-3</v>
      </c>
      <c r="P45" s="1">
        <f t="shared" si="7"/>
        <v>-1.7052457833019797E-3</v>
      </c>
      <c r="Q45" s="114">
        <f t="shared" si="8"/>
        <v>31884.940000000002</v>
      </c>
      <c r="R45" s="1">
        <f t="shared" si="12"/>
        <v>3.2175393326912493E-5</v>
      </c>
      <c r="T45" s="1">
        <v>0.1</v>
      </c>
      <c r="U45" s="1">
        <f t="shared" si="13"/>
        <v>3.2175393326912493E-6</v>
      </c>
      <c r="AA45" s="1" t="s">
        <v>60</v>
      </c>
      <c r="AB45" s="1">
        <v>12</v>
      </c>
      <c r="AD45" s="1" t="s">
        <v>63</v>
      </c>
      <c r="AF45" s="1" t="s">
        <v>52</v>
      </c>
    </row>
    <row r="46" spans="1:32" x14ac:dyDescent="0.2">
      <c r="A46" s="1" t="s">
        <v>62</v>
      </c>
      <c r="B46" s="20"/>
      <c r="C46" s="16">
        <v>46908.387999999999</v>
      </c>
      <c r="D46" s="16"/>
      <c r="E46" s="1">
        <f t="shared" si="3"/>
        <v>5326.9887233812469</v>
      </c>
      <c r="F46" s="1">
        <f t="shared" si="4"/>
        <v>5327</v>
      </c>
      <c r="G46" s="1">
        <f t="shared" si="11"/>
        <v>-3.99189000017941E-3</v>
      </c>
      <c r="I46" s="1">
        <f t="shared" si="14"/>
        <v>-3.99189000017941E-3</v>
      </c>
      <c r="P46" s="1">
        <f t="shared" si="7"/>
        <v>-1.6991496555295749E-3</v>
      </c>
      <c r="Q46" s="114">
        <f t="shared" si="8"/>
        <v>31889.887999999999</v>
      </c>
      <c r="R46" s="1">
        <f t="shared" si="12"/>
        <v>5.2566582879850451E-6</v>
      </c>
      <c r="T46" s="1">
        <v>0.1</v>
      </c>
      <c r="U46" s="1">
        <f t="shared" si="13"/>
        <v>5.2566582879850455E-7</v>
      </c>
      <c r="AA46" s="1" t="s">
        <v>60</v>
      </c>
      <c r="AB46" s="1">
        <v>9</v>
      </c>
      <c r="AD46" s="1" t="s">
        <v>63</v>
      </c>
      <c r="AF46" s="1" t="s">
        <v>52</v>
      </c>
    </row>
    <row r="47" spans="1:32" x14ac:dyDescent="0.2">
      <c r="A47" s="1" t="s">
        <v>62</v>
      </c>
      <c r="B47" s="20"/>
      <c r="C47" s="16">
        <v>46909.457000000002</v>
      </c>
      <c r="D47" s="16"/>
      <c r="E47" s="1">
        <f t="shared" si="3"/>
        <v>5330.0085223869364</v>
      </c>
      <c r="F47" s="1">
        <f t="shared" si="4"/>
        <v>5330</v>
      </c>
      <c r="G47" s="1">
        <f t="shared" si="11"/>
        <v>3.0169000019668601E-3</v>
      </c>
      <c r="I47" s="1">
        <f t="shared" si="14"/>
        <v>3.0169000019668601E-3</v>
      </c>
      <c r="P47" s="1">
        <f t="shared" si="7"/>
        <v>-1.6978429986954883E-3</v>
      </c>
      <c r="Q47" s="114">
        <f t="shared" si="8"/>
        <v>31890.957000000002</v>
      </c>
      <c r="R47" s="1">
        <f t="shared" si="12"/>
        <v>2.2228801562294601E-5</v>
      </c>
      <c r="T47" s="1">
        <v>0.1</v>
      </c>
      <c r="U47" s="1">
        <f t="shared" si="13"/>
        <v>2.2228801562294603E-6</v>
      </c>
      <c r="AA47" s="1" t="s">
        <v>60</v>
      </c>
      <c r="AB47" s="1">
        <v>10</v>
      </c>
      <c r="AD47" s="1" t="s">
        <v>63</v>
      </c>
      <c r="AF47" s="1" t="s">
        <v>53</v>
      </c>
    </row>
    <row r="48" spans="1:32" x14ac:dyDescent="0.2">
      <c r="A48" s="38" t="s">
        <v>64</v>
      </c>
      <c r="B48" s="39" t="s">
        <v>48</v>
      </c>
      <c r="C48" s="40">
        <v>47205.58</v>
      </c>
      <c r="D48" s="40"/>
      <c r="E48" s="1">
        <f t="shared" si="3"/>
        <v>6166.5210957819636</v>
      </c>
      <c r="F48" s="1">
        <f t="shared" si="4"/>
        <v>6166.5</v>
      </c>
      <c r="G48" s="1">
        <f t="shared" si="11"/>
        <v>7.4678450037026778E-3</v>
      </c>
      <c r="I48" s="1">
        <f t="shared" si="14"/>
        <v>7.4678450037026778E-3</v>
      </c>
      <c r="P48" s="1">
        <f t="shared" si="7"/>
        <v>-1.328770408729296E-3</v>
      </c>
      <c r="Q48" s="114">
        <f t="shared" si="8"/>
        <v>32187.08</v>
      </c>
      <c r="R48" s="1">
        <f t="shared" si="12"/>
        <v>7.7380442714235762E-5</v>
      </c>
      <c r="T48" s="1">
        <v>0.1</v>
      </c>
      <c r="U48" s="1">
        <f t="shared" si="13"/>
        <v>7.7380442714235762E-6</v>
      </c>
      <c r="AA48" s="1" t="s">
        <v>60</v>
      </c>
      <c r="AB48" s="1">
        <v>10</v>
      </c>
      <c r="AD48" s="1" t="s">
        <v>63</v>
      </c>
    </row>
    <row r="49" spans="1:32" x14ac:dyDescent="0.2">
      <c r="A49" s="38" t="s">
        <v>64</v>
      </c>
      <c r="B49" s="39"/>
      <c r="C49" s="40">
        <v>47235.485999999997</v>
      </c>
      <c r="D49" s="40"/>
      <c r="E49" s="1">
        <f t="shared" si="3"/>
        <v>6251.0020210054281</v>
      </c>
      <c r="F49" s="1">
        <f t="shared" si="4"/>
        <v>6251</v>
      </c>
      <c r="G49" s="1">
        <f t="shared" si="11"/>
        <v>7.1543000376550481E-4</v>
      </c>
      <c r="I49" s="1">
        <f t="shared" si="14"/>
        <v>7.1543000376550481E-4</v>
      </c>
      <c r="P49" s="1">
        <f t="shared" si="7"/>
        <v>-1.2909635836708521E-3</v>
      </c>
      <c r="Q49" s="114">
        <f t="shared" si="8"/>
        <v>32216.985999999997</v>
      </c>
      <c r="R49" s="1">
        <f t="shared" si="12"/>
        <v>4.0256152277057338E-6</v>
      </c>
      <c r="T49" s="1">
        <v>0.1</v>
      </c>
      <c r="U49" s="1">
        <f t="shared" si="13"/>
        <v>4.0256152277057339E-7</v>
      </c>
      <c r="AA49" s="1" t="s">
        <v>60</v>
      </c>
      <c r="AB49" s="1">
        <v>7</v>
      </c>
      <c r="AD49" s="1" t="s">
        <v>65</v>
      </c>
      <c r="AF49" s="1" t="s">
        <v>53</v>
      </c>
    </row>
    <row r="50" spans="1:32" x14ac:dyDescent="0.2">
      <c r="A50" s="38" t="s">
        <v>47</v>
      </c>
      <c r="B50" s="39"/>
      <c r="C50" s="40">
        <v>47257.784299999999</v>
      </c>
      <c r="D50" s="40"/>
      <c r="E50" s="1">
        <f t="shared" si="3"/>
        <v>6313.9920903865168</v>
      </c>
      <c r="F50" s="1">
        <f t="shared" si="4"/>
        <v>6314</v>
      </c>
      <c r="G50" s="1">
        <f t="shared" si="11"/>
        <v>-2.7999800004181452E-3</v>
      </c>
      <c r="J50" s="1">
        <f t="shared" ref="J50:J63" si="15">G50</f>
        <v>-2.7999800004181452E-3</v>
      </c>
      <c r="P50" s="1">
        <f t="shared" si="7"/>
        <v>-1.2627136151950303E-3</v>
      </c>
      <c r="Q50" s="114">
        <f t="shared" si="8"/>
        <v>32239.284299999999</v>
      </c>
      <c r="R50" s="1">
        <f t="shared" si="12"/>
        <v>2.3631879391369424E-6</v>
      </c>
      <c r="T50" s="1">
        <v>1</v>
      </c>
      <c r="U50" s="1">
        <f t="shared" si="13"/>
        <v>2.3631879391369424E-6</v>
      </c>
      <c r="AA50" s="1" t="s">
        <v>57</v>
      </c>
      <c r="AF50" s="1" t="s">
        <v>53</v>
      </c>
    </row>
    <row r="51" spans="1:32" x14ac:dyDescent="0.2">
      <c r="A51" s="32" t="s">
        <v>47</v>
      </c>
      <c r="B51" s="33" t="s">
        <v>50</v>
      </c>
      <c r="C51" s="32">
        <v>47257.785499999998</v>
      </c>
      <c r="D51" s="32" t="s">
        <v>36</v>
      </c>
      <c r="E51" s="1">
        <f t="shared" si="3"/>
        <v>6313.9954802450793</v>
      </c>
      <c r="F51" s="1">
        <f t="shared" si="4"/>
        <v>6314</v>
      </c>
      <c r="G51" s="1">
        <f t="shared" si="11"/>
        <v>-1.5999800016288646E-3</v>
      </c>
      <c r="J51" s="1">
        <f t="shared" si="15"/>
        <v>-1.5999800016288646E-3</v>
      </c>
      <c r="O51" s="1">
        <f t="shared" ref="O51:O82" ca="1" si="16">+C$11+C$12*F51</f>
        <v>-5.7879891863569771E-3</v>
      </c>
      <c r="P51" s="1">
        <f t="shared" si="7"/>
        <v>-1.2627136151950303E-3</v>
      </c>
      <c r="Q51" s="114">
        <f t="shared" si="8"/>
        <v>32239.285499999998</v>
      </c>
      <c r="R51" s="1">
        <f t="shared" si="12"/>
        <v>1.1374861541813644E-7</v>
      </c>
      <c r="T51" s="1">
        <v>1</v>
      </c>
      <c r="U51" s="1">
        <f t="shared" si="13"/>
        <v>1.1374861541813644E-7</v>
      </c>
      <c r="AF51" s="1" t="s">
        <v>53</v>
      </c>
    </row>
    <row r="52" spans="1:32" x14ac:dyDescent="0.2">
      <c r="A52" s="38" t="s">
        <v>47</v>
      </c>
      <c r="B52" s="39" t="s">
        <v>48</v>
      </c>
      <c r="C52" s="40">
        <v>47259.733</v>
      </c>
      <c r="D52" s="40"/>
      <c r="E52" s="1">
        <f t="shared" si="3"/>
        <v>6319.4969382091294</v>
      </c>
      <c r="F52" s="1">
        <f t="shared" si="4"/>
        <v>6319.5</v>
      </c>
      <c r="G52" s="1">
        <f t="shared" si="11"/>
        <v>-1.0838649977813475E-3</v>
      </c>
      <c r="J52" s="1">
        <f t="shared" si="15"/>
        <v>-1.0838649977813475E-3</v>
      </c>
      <c r="O52" s="1">
        <f t="shared" ca="1" si="16"/>
        <v>-5.7831414547935313E-3</v>
      </c>
      <c r="P52" s="1">
        <f t="shared" si="7"/>
        <v>-1.2602448088108711E-3</v>
      </c>
      <c r="Q52" s="114">
        <f t="shared" si="8"/>
        <v>32241.233</v>
      </c>
      <c r="R52" s="1">
        <f t="shared" si="12"/>
        <v>3.1109837738810475E-8</v>
      </c>
      <c r="T52" s="1">
        <v>1</v>
      </c>
      <c r="U52" s="1">
        <f t="shared" si="13"/>
        <v>3.1109837738810475E-8</v>
      </c>
      <c r="AA52" s="1" t="s">
        <v>57</v>
      </c>
      <c r="AF52" s="1" t="s">
        <v>53</v>
      </c>
    </row>
    <row r="53" spans="1:32" x14ac:dyDescent="0.2">
      <c r="A53" s="38" t="s">
        <v>47</v>
      </c>
      <c r="B53" s="39" t="s">
        <v>48</v>
      </c>
      <c r="C53" s="40">
        <v>47259.733099999998</v>
      </c>
      <c r="D53" s="40"/>
      <c r="E53" s="1">
        <f t="shared" si="3"/>
        <v>6319.4972206973362</v>
      </c>
      <c r="F53" s="1">
        <f t="shared" si="4"/>
        <v>6319.5</v>
      </c>
      <c r="G53" s="1">
        <f t="shared" si="11"/>
        <v>-9.8386500030755997E-4</v>
      </c>
      <c r="J53" s="1">
        <f t="shared" si="15"/>
        <v>-9.8386500030755997E-4</v>
      </c>
      <c r="O53" s="1">
        <f t="shared" ca="1" si="16"/>
        <v>-5.7831414547935313E-3</v>
      </c>
      <c r="P53" s="1">
        <f t="shared" si="7"/>
        <v>-1.2602448088108711E-3</v>
      </c>
      <c r="Q53" s="114">
        <f t="shared" si="8"/>
        <v>32241.233099999998</v>
      </c>
      <c r="R53" s="1">
        <f t="shared" si="12"/>
        <v>7.6385798548326952E-8</v>
      </c>
      <c r="T53" s="1">
        <v>1</v>
      </c>
      <c r="U53" s="1">
        <f t="shared" si="13"/>
        <v>7.6385798548326952E-8</v>
      </c>
      <c r="AA53" s="1" t="s">
        <v>57</v>
      </c>
      <c r="AF53" s="1" t="s">
        <v>53</v>
      </c>
    </row>
    <row r="54" spans="1:32" x14ac:dyDescent="0.2">
      <c r="A54" s="38" t="s">
        <v>47</v>
      </c>
      <c r="B54" s="39" t="s">
        <v>48</v>
      </c>
      <c r="C54" s="40">
        <v>47259.733200000002</v>
      </c>
      <c r="D54" s="40"/>
      <c r="E54" s="1">
        <f t="shared" si="3"/>
        <v>6319.4975031855638</v>
      </c>
      <c r="F54" s="1">
        <f t="shared" si="4"/>
        <v>6319.5</v>
      </c>
      <c r="G54" s="1">
        <f t="shared" si="11"/>
        <v>-8.8386499555781484E-4</v>
      </c>
      <c r="J54" s="1">
        <f t="shared" si="15"/>
        <v>-8.8386499555781484E-4</v>
      </c>
      <c r="O54" s="1">
        <f t="shared" ca="1" si="16"/>
        <v>-5.7831414547935313E-3</v>
      </c>
      <c r="P54" s="1">
        <f t="shared" si="7"/>
        <v>-1.2602448088108711E-3</v>
      </c>
      <c r="Q54" s="114">
        <f t="shared" si="8"/>
        <v>32241.233200000002</v>
      </c>
      <c r="R54" s="1">
        <f t="shared" si="12"/>
        <v>1.4166176382440552E-7</v>
      </c>
      <c r="T54" s="1">
        <v>1</v>
      </c>
      <c r="U54" s="1">
        <f t="shared" si="13"/>
        <v>1.4166176382440552E-7</v>
      </c>
      <c r="AA54" s="1" t="s">
        <v>57</v>
      </c>
      <c r="AF54" s="1" t="s">
        <v>53</v>
      </c>
    </row>
    <row r="55" spans="1:32" x14ac:dyDescent="0.2">
      <c r="A55" s="1" t="s">
        <v>47</v>
      </c>
      <c r="B55" s="20"/>
      <c r="C55" s="16">
        <v>47268.759299999998</v>
      </c>
      <c r="D55" s="16"/>
      <c r="E55" s="1">
        <f t="shared" si="3"/>
        <v>6344.9951718526954</v>
      </c>
      <c r="F55" s="1">
        <f t="shared" si="4"/>
        <v>6345</v>
      </c>
      <c r="G55" s="1">
        <f t="shared" si="11"/>
        <v>-1.7091499976231717E-3</v>
      </c>
      <c r="J55" s="1">
        <f t="shared" si="15"/>
        <v>-1.7091499976231717E-3</v>
      </c>
      <c r="O55" s="1">
        <f t="shared" ca="1" si="16"/>
        <v>-5.7606656084539199E-3</v>
      </c>
      <c r="P55" s="1">
        <f t="shared" si="7"/>
        <v>-1.2487931966961336E-3</v>
      </c>
      <c r="Q55" s="114">
        <f t="shared" si="8"/>
        <v>32250.259299999998</v>
      </c>
      <c r="R55" s="1">
        <f t="shared" si="12"/>
        <v>2.119283841597766E-7</v>
      </c>
      <c r="T55" s="1">
        <v>1</v>
      </c>
      <c r="U55" s="1">
        <f t="shared" si="13"/>
        <v>2.119283841597766E-7</v>
      </c>
      <c r="AA55" s="1" t="s">
        <v>57</v>
      </c>
      <c r="AF55" s="1" t="s">
        <v>53</v>
      </c>
    </row>
    <row r="56" spans="1:32" x14ac:dyDescent="0.2">
      <c r="A56" s="1" t="s">
        <v>47</v>
      </c>
      <c r="B56" s="20"/>
      <c r="C56" s="16">
        <v>47268.759700000002</v>
      </c>
      <c r="D56" s="16"/>
      <c r="E56" s="1">
        <f t="shared" si="3"/>
        <v>6344.9963018055632</v>
      </c>
      <c r="F56" s="1">
        <f t="shared" si="4"/>
        <v>6345</v>
      </c>
      <c r="G56" s="1">
        <f t="shared" si="11"/>
        <v>-1.3091499931761064E-3</v>
      </c>
      <c r="J56" s="1">
        <f t="shared" si="15"/>
        <v>-1.3091499931761064E-3</v>
      </c>
      <c r="O56" s="1">
        <f t="shared" ca="1" si="16"/>
        <v>-5.7606656084539199E-3</v>
      </c>
      <c r="P56" s="1">
        <f t="shared" si="7"/>
        <v>-1.2487931966961336E-3</v>
      </c>
      <c r="Q56" s="114">
        <f t="shared" si="8"/>
        <v>32250.259700000002</v>
      </c>
      <c r="R56" s="1">
        <f t="shared" si="12"/>
        <v>3.6429428813248586E-9</v>
      </c>
      <c r="T56" s="1">
        <v>1</v>
      </c>
      <c r="U56" s="1">
        <f t="shared" si="13"/>
        <v>3.6429428813248586E-9</v>
      </c>
      <c r="AA56" s="1" t="s">
        <v>57</v>
      </c>
      <c r="AF56" s="1" t="s">
        <v>53</v>
      </c>
    </row>
    <row r="57" spans="1:32" x14ac:dyDescent="0.2">
      <c r="A57" s="1" t="s">
        <v>47</v>
      </c>
      <c r="B57" s="20" t="s">
        <v>48</v>
      </c>
      <c r="C57" s="16">
        <v>47269.644699999997</v>
      </c>
      <c r="D57" s="16"/>
      <c r="E57" s="1">
        <f t="shared" si="3"/>
        <v>6347.4963224978101</v>
      </c>
      <c r="F57" s="1">
        <f t="shared" si="4"/>
        <v>6347.5</v>
      </c>
      <c r="G57" s="1">
        <f t="shared" si="11"/>
        <v>-1.301825002883561E-3</v>
      </c>
      <c r="J57" s="1">
        <f t="shared" si="15"/>
        <v>-1.301825002883561E-3</v>
      </c>
      <c r="O57" s="1">
        <f t="shared" ca="1" si="16"/>
        <v>-5.7584620941068991E-3</v>
      </c>
      <c r="P57" s="1">
        <f t="shared" si="7"/>
        <v>-1.2476700178260611E-3</v>
      </c>
      <c r="Q57" s="114">
        <f t="shared" si="8"/>
        <v>32251.144699999997</v>
      </c>
      <c r="R57" s="1">
        <f t="shared" si="12"/>
        <v>2.9327624065780281E-9</v>
      </c>
      <c r="T57" s="1">
        <v>1</v>
      </c>
      <c r="U57" s="1">
        <f t="shared" si="13"/>
        <v>2.9327624065780281E-9</v>
      </c>
      <c r="AA57" s="1" t="s">
        <v>57</v>
      </c>
      <c r="AF57" s="1" t="s">
        <v>53</v>
      </c>
    </row>
    <row r="58" spans="1:32" x14ac:dyDescent="0.2">
      <c r="A58" s="1" t="s">
        <v>47</v>
      </c>
      <c r="B58" s="20" t="s">
        <v>48</v>
      </c>
      <c r="C58" s="16">
        <v>47269.645100000002</v>
      </c>
      <c r="D58" s="16"/>
      <c r="E58" s="1">
        <f t="shared" si="3"/>
        <v>6347.4974524506779</v>
      </c>
      <c r="F58" s="1">
        <f t="shared" si="4"/>
        <v>6347.5</v>
      </c>
      <c r="G58" s="1">
        <f t="shared" si="11"/>
        <v>-9.0182499843649566E-4</v>
      </c>
      <c r="J58" s="1">
        <f t="shared" si="15"/>
        <v>-9.0182499843649566E-4</v>
      </c>
      <c r="O58" s="1">
        <f t="shared" ca="1" si="16"/>
        <v>-5.7584620941068991E-3</v>
      </c>
      <c r="P58" s="1">
        <f t="shared" si="7"/>
        <v>-1.2476700178260611E-3</v>
      </c>
      <c r="Q58" s="114">
        <f t="shared" si="8"/>
        <v>32251.145100000002</v>
      </c>
      <c r="R58" s="1">
        <f t="shared" si="12"/>
        <v>1.1960877743656891E-7</v>
      </c>
      <c r="T58" s="1">
        <v>1</v>
      </c>
      <c r="U58" s="1">
        <f t="shared" si="13"/>
        <v>1.1960877743656891E-7</v>
      </c>
      <c r="AA58" s="1" t="s">
        <v>57</v>
      </c>
      <c r="AF58" s="1" t="s">
        <v>53</v>
      </c>
    </row>
    <row r="59" spans="1:32" x14ac:dyDescent="0.2">
      <c r="A59" s="1" t="s">
        <v>47</v>
      </c>
      <c r="B59" s="20"/>
      <c r="C59" s="16">
        <v>47269.822399999997</v>
      </c>
      <c r="D59" s="16"/>
      <c r="E59" s="1">
        <f t="shared" si="3"/>
        <v>6347.99830405376</v>
      </c>
      <c r="F59" s="1">
        <f t="shared" si="4"/>
        <v>6348</v>
      </c>
      <c r="G59" s="1">
        <f t="shared" si="11"/>
        <v>-6.0035999922547489E-4</v>
      </c>
      <c r="J59" s="1">
        <f t="shared" si="15"/>
        <v>-6.0035999922547489E-4</v>
      </c>
      <c r="O59" s="1">
        <f t="shared" ca="1" si="16"/>
        <v>-5.758021391237495E-3</v>
      </c>
      <c r="P59" s="1">
        <f t="shared" si="7"/>
        <v>-1.2474453719420466E-3</v>
      </c>
      <c r="Q59" s="114">
        <f t="shared" si="8"/>
        <v>32251.322399999997</v>
      </c>
      <c r="R59" s="1">
        <f t="shared" si="12"/>
        <v>4.1871947958374456E-7</v>
      </c>
      <c r="T59" s="1">
        <v>1</v>
      </c>
      <c r="U59" s="1">
        <f t="shared" si="13"/>
        <v>4.1871947958374456E-7</v>
      </c>
      <c r="AA59" s="1" t="s">
        <v>57</v>
      </c>
      <c r="AF59" s="1" t="s">
        <v>53</v>
      </c>
    </row>
    <row r="60" spans="1:32" x14ac:dyDescent="0.2">
      <c r="A60" s="38" t="s">
        <v>47</v>
      </c>
      <c r="B60" s="39"/>
      <c r="C60" s="40">
        <v>47269.822399999997</v>
      </c>
      <c r="D60" s="40"/>
      <c r="E60" s="38">
        <f t="shared" si="3"/>
        <v>6347.99830405376</v>
      </c>
      <c r="F60" s="1">
        <f t="shared" si="4"/>
        <v>6348</v>
      </c>
      <c r="G60" s="1">
        <f t="shared" si="11"/>
        <v>-6.0035999922547489E-4</v>
      </c>
      <c r="J60" s="1">
        <f t="shared" si="15"/>
        <v>-6.0035999922547489E-4</v>
      </c>
      <c r="O60" s="1">
        <f t="shared" ca="1" si="16"/>
        <v>-5.758021391237495E-3</v>
      </c>
      <c r="P60" s="1">
        <f t="shared" si="7"/>
        <v>-1.2474453719420466E-3</v>
      </c>
      <c r="Q60" s="114">
        <f t="shared" si="8"/>
        <v>32251.322399999997</v>
      </c>
      <c r="R60" s="1">
        <f t="shared" si="12"/>
        <v>4.1871947958374456E-7</v>
      </c>
      <c r="T60" s="1">
        <v>1</v>
      </c>
      <c r="U60" s="1">
        <f t="shared" si="13"/>
        <v>4.1871947958374456E-7</v>
      </c>
      <c r="AA60" s="1" t="s">
        <v>57</v>
      </c>
      <c r="AF60" s="1" t="s">
        <v>53</v>
      </c>
    </row>
    <row r="61" spans="1:32" x14ac:dyDescent="0.2">
      <c r="A61" s="38" t="s">
        <v>47</v>
      </c>
      <c r="B61" s="39" t="s">
        <v>48</v>
      </c>
      <c r="C61" s="40">
        <v>47270.706400000003</v>
      </c>
      <c r="D61" s="40"/>
      <c r="E61" s="38">
        <f t="shared" si="3"/>
        <v>6350.4954998638987</v>
      </c>
      <c r="F61" s="1">
        <f t="shared" si="4"/>
        <v>6350.5</v>
      </c>
      <c r="G61" s="1">
        <f t="shared" si="11"/>
        <v>-1.5930349982227199E-3</v>
      </c>
      <c r="J61" s="1">
        <f t="shared" si="15"/>
        <v>-1.5930349982227199E-3</v>
      </c>
      <c r="O61" s="1">
        <f t="shared" ca="1" si="16"/>
        <v>-5.7558178768904742E-3</v>
      </c>
      <c r="P61" s="1">
        <f t="shared" si="7"/>
        <v>-1.2463220919719745E-3</v>
      </c>
      <c r="Q61" s="114">
        <f t="shared" si="8"/>
        <v>32252.206400000003</v>
      </c>
      <c r="R61" s="1">
        <f t="shared" si="12"/>
        <v>1.2020983936083814E-7</v>
      </c>
      <c r="T61" s="1">
        <v>1</v>
      </c>
      <c r="U61" s="1">
        <f t="shared" si="13"/>
        <v>1.2020983936083814E-7</v>
      </c>
      <c r="AA61" s="1" t="s">
        <v>57</v>
      </c>
      <c r="AF61" s="1" t="s">
        <v>52</v>
      </c>
    </row>
    <row r="62" spans="1:32" x14ac:dyDescent="0.2">
      <c r="A62" s="38" t="s">
        <v>47</v>
      </c>
      <c r="B62" s="39" t="s">
        <v>48</v>
      </c>
      <c r="C62" s="40">
        <v>47270.7068</v>
      </c>
      <c r="D62" s="40"/>
      <c r="E62" s="38">
        <f t="shared" si="3"/>
        <v>6350.4966298167465</v>
      </c>
      <c r="F62" s="1">
        <f t="shared" si="4"/>
        <v>6350.5</v>
      </c>
      <c r="G62" s="1">
        <f t="shared" si="11"/>
        <v>-1.1930350010516122E-3</v>
      </c>
      <c r="J62" s="1">
        <f t="shared" si="15"/>
        <v>-1.1930350010516122E-3</v>
      </c>
      <c r="O62" s="1">
        <f t="shared" ca="1" si="16"/>
        <v>-5.7558178768904742E-3</v>
      </c>
      <c r="P62" s="1">
        <f t="shared" si="7"/>
        <v>-1.2463220919719745E-3</v>
      </c>
      <c r="Q62" s="114">
        <f t="shared" si="8"/>
        <v>32252.2068</v>
      </c>
      <c r="R62" s="1">
        <f t="shared" si="12"/>
        <v>2.8395140587549622E-9</v>
      </c>
      <c r="T62" s="1">
        <v>1</v>
      </c>
      <c r="U62" s="1">
        <f t="shared" si="13"/>
        <v>2.8395140587549622E-9</v>
      </c>
      <c r="AA62" s="1" t="s">
        <v>57</v>
      </c>
      <c r="AF62" s="1" t="s">
        <v>53</v>
      </c>
    </row>
    <row r="63" spans="1:32" x14ac:dyDescent="0.2">
      <c r="A63" s="38" t="s">
        <v>47</v>
      </c>
      <c r="B63" s="39" t="s">
        <v>48</v>
      </c>
      <c r="C63" s="40">
        <v>47270.707000000002</v>
      </c>
      <c r="D63" s="40"/>
      <c r="E63" s="38">
        <f t="shared" si="3"/>
        <v>6350.4971947931799</v>
      </c>
      <c r="F63" s="1">
        <f t="shared" si="4"/>
        <v>6350.5</v>
      </c>
      <c r="G63" s="1">
        <f t="shared" si="11"/>
        <v>-9.9303499882807955E-4</v>
      </c>
      <c r="J63" s="1">
        <f t="shared" si="15"/>
        <v>-9.9303499882807955E-4</v>
      </c>
      <c r="O63" s="1">
        <f t="shared" ca="1" si="16"/>
        <v>-5.7558178768904742E-3</v>
      </c>
      <c r="P63" s="1">
        <f t="shared" si="7"/>
        <v>-1.2463220919719745E-3</v>
      </c>
      <c r="Q63" s="114">
        <f t="shared" si="8"/>
        <v>32252.207000000002</v>
      </c>
      <c r="R63" s="1">
        <f t="shared" si="12"/>
        <v>6.4154351553284127E-8</v>
      </c>
      <c r="T63" s="1">
        <v>1</v>
      </c>
      <c r="U63" s="1">
        <f t="shared" si="13"/>
        <v>6.4154351553284127E-8</v>
      </c>
      <c r="AA63" s="1" t="s">
        <v>57</v>
      </c>
      <c r="AF63" s="1" t="s">
        <v>53</v>
      </c>
    </row>
    <row r="64" spans="1:32" x14ac:dyDescent="0.2">
      <c r="A64" s="38" t="s">
        <v>66</v>
      </c>
      <c r="B64" s="39"/>
      <c r="C64" s="40">
        <v>47331.415000000001</v>
      </c>
      <c r="D64" s="40"/>
      <c r="E64" s="38">
        <f t="shared" si="3"/>
        <v>6521.9901396359119</v>
      </c>
      <c r="F64" s="1">
        <f t="shared" si="4"/>
        <v>6522</v>
      </c>
      <c r="G64" s="1">
        <f t="shared" si="11"/>
        <v>-3.4905399952549487E-3</v>
      </c>
      <c r="I64" s="1">
        <f>G64</f>
        <v>-3.4905399952549487E-3</v>
      </c>
      <c r="O64" s="1">
        <f t="shared" ca="1" si="16"/>
        <v>-5.6046567926848504E-3</v>
      </c>
      <c r="P64" s="1">
        <f t="shared" si="7"/>
        <v>-1.1690639576850148E-3</v>
      </c>
      <c r="Q64" s="114">
        <f t="shared" si="8"/>
        <v>32312.915000000001</v>
      </c>
      <c r="R64" s="1">
        <f t="shared" si="12"/>
        <v>5.3892509930114017E-6</v>
      </c>
      <c r="T64" s="1">
        <v>0.1</v>
      </c>
      <c r="U64" s="1">
        <f t="shared" si="13"/>
        <v>5.3892509930114015E-7</v>
      </c>
      <c r="AA64" s="1" t="s">
        <v>60</v>
      </c>
      <c r="AB64" s="1">
        <v>9</v>
      </c>
      <c r="AD64" s="1" t="s">
        <v>63</v>
      </c>
      <c r="AF64" s="1" t="s">
        <v>53</v>
      </c>
    </row>
    <row r="65" spans="1:32" x14ac:dyDescent="0.2">
      <c r="A65" s="38" t="s">
        <v>47</v>
      </c>
      <c r="B65" s="39"/>
      <c r="C65" s="40">
        <v>47615.677000000003</v>
      </c>
      <c r="D65" s="40"/>
      <c r="E65" s="38">
        <f t="shared" si="3"/>
        <v>7324.9967859903645</v>
      </c>
      <c r="F65" s="1">
        <f t="shared" si="4"/>
        <v>7325</v>
      </c>
      <c r="G65" s="1">
        <f t="shared" si="11"/>
        <v>-1.1377499977243133E-3</v>
      </c>
      <c r="J65" s="1">
        <f>G65</f>
        <v>-1.1377499977243133E-3</v>
      </c>
      <c r="O65" s="1">
        <f t="shared" ca="1" si="16"/>
        <v>-4.8968879844217836E-3</v>
      </c>
      <c r="P65" s="1">
        <f t="shared" si="7"/>
        <v>-8.0205049662779098E-4</v>
      </c>
      <c r="Q65" s="114">
        <f t="shared" si="8"/>
        <v>32597.177000000003</v>
      </c>
      <c r="R65" s="1">
        <f t="shared" si="12"/>
        <v>1.1269415503645398E-7</v>
      </c>
      <c r="T65" s="1">
        <v>1</v>
      </c>
      <c r="U65" s="1">
        <f t="shared" si="13"/>
        <v>1.1269415503645398E-7</v>
      </c>
      <c r="AA65" s="1" t="s">
        <v>57</v>
      </c>
      <c r="AF65" s="1" t="s">
        <v>52</v>
      </c>
    </row>
    <row r="66" spans="1:32" x14ac:dyDescent="0.2">
      <c r="A66" s="38" t="s">
        <v>47</v>
      </c>
      <c r="B66" s="39"/>
      <c r="C66" s="40">
        <v>47615.677199999998</v>
      </c>
      <c r="D66" s="40"/>
      <c r="E66" s="38">
        <f t="shared" si="3"/>
        <v>7324.997350966778</v>
      </c>
      <c r="F66" s="1">
        <f t="shared" si="4"/>
        <v>7325</v>
      </c>
      <c r="G66" s="1">
        <f t="shared" si="11"/>
        <v>-9.3775000277673826E-4</v>
      </c>
      <c r="J66" s="1">
        <f>G66</f>
        <v>-9.3775000277673826E-4</v>
      </c>
      <c r="O66" s="1">
        <f t="shared" ca="1" si="16"/>
        <v>-4.8968879844217836E-3</v>
      </c>
      <c r="P66" s="1">
        <f t="shared" si="7"/>
        <v>-8.0205049662779098E-4</v>
      </c>
      <c r="Q66" s="114">
        <f t="shared" si="8"/>
        <v>32597.177199999998</v>
      </c>
      <c r="R66" s="1">
        <f t="shared" si="12"/>
        <v>1.841435596906818E-8</v>
      </c>
      <c r="T66" s="1">
        <v>1</v>
      </c>
      <c r="U66" s="1">
        <f t="shared" si="13"/>
        <v>1.841435596906818E-8</v>
      </c>
      <c r="AA66" s="1" t="s">
        <v>57</v>
      </c>
      <c r="AF66" s="1" t="s">
        <v>52</v>
      </c>
    </row>
    <row r="67" spans="1:32" x14ac:dyDescent="0.2">
      <c r="A67" s="38" t="s">
        <v>47</v>
      </c>
      <c r="B67" s="39"/>
      <c r="C67" s="40">
        <v>47615.677300000003</v>
      </c>
      <c r="D67" s="40"/>
      <c r="E67" s="38">
        <f t="shared" si="3"/>
        <v>7324.9976334550056</v>
      </c>
      <c r="F67" s="1">
        <f t="shared" si="4"/>
        <v>7325</v>
      </c>
      <c r="G67" s="1">
        <f t="shared" si="11"/>
        <v>-8.3774999802699313E-4</v>
      </c>
      <c r="J67" s="1">
        <f>G67</f>
        <v>-8.3774999802699313E-4</v>
      </c>
      <c r="O67" s="1">
        <f t="shared" ca="1" si="16"/>
        <v>-4.8968879844217836E-3</v>
      </c>
      <c r="P67" s="1">
        <f t="shared" si="7"/>
        <v>-8.0205049662779098E-4</v>
      </c>
      <c r="Q67" s="114">
        <f t="shared" si="8"/>
        <v>32597.177300000003</v>
      </c>
      <c r="R67" s="1">
        <f t="shared" si="12"/>
        <v>1.2744544001516359E-9</v>
      </c>
      <c r="T67" s="1">
        <v>1</v>
      </c>
      <c r="U67" s="1">
        <f t="shared" si="13"/>
        <v>1.2744544001516359E-9</v>
      </c>
      <c r="AA67" s="1" t="s">
        <v>57</v>
      </c>
      <c r="AF67" s="1" t="s">
        <v>52</v>
      </c>
    </row>
    <row r="68" spans="1:32" x14ac:dyDescent="0.2">
      <c r="A68" s="38" t="s">
        <v>67</v>
      </c>
      <c r="B68" s="39" t="s">
        <v>48</v>
      </c>
      <c r="C68" s="40">
        <v>47671.43</v>
      </c>
      <c r="D68" s="40"/>
      <c r="E68" s="38">
        <f t="shared" si="3"/>
        <v>7482.4924398385647</v>
      </c>
      <c r="F68" s="1">
        <f t="shared" si="4"/>
        <v>7482.5</v>
      </c>
      <c r="G68" s="1">
        <f t="shared" si="11"/>
        <v>-2.6762749985209666E-3</v>
      </c>
      <c r="I68" s="1">
        <f t="shared" ref="I68:I91" si="17">G68</f>
        <v>-2.6762749985209666E-3</v>
      </c>
      <c r="O68" s="1">
        <f t="shared" ca="1" si="16"/>
        <v>-4.7580665805594755E-3</v>
      </c>
      <c r="P68" s="1">
        <f t="shared" si="7"/>
        <v>-7.2904504956323622E-4</v>
      </c>
      <c r="Q68" s="114">
        <f t="shared" si="8"/>
        <v>32652.93</v>
      </c>
      <c r="R68" s="1">
        <f t="shared" si="12"/>
        <v>3.7917044741179256E-6</v>
      </c>
      <c r="T68" s="1">
        <v>1</v>
      </c>
      <c r="U68" s="1">
        <f t="shared" si="13"/>
        <v>3.7917044741179256E-6</v>
      </c>
      <c r="AA68" s="1" t="s">
        <v>60</v>
      </c>
      <c r="AB68" s="1">
        <v>11</v>
      </c>
      <c r="AD68" s="1" t="s">
        <v>63</v>
      </c>
      <c r="AF68" s="1" t="s">
        <v>52</v>
      </c>
    </row>
    <row r="69" spans="1:32" x14ac:dyDescent="0.2">
      <c r="A69" s="38" t="s">
        <v>68</v>
      </c>
      <c r="B69" s="39" t="s">
        <v>48</v>
      </c>
      <c r="C69" s="40">
        <v>48002.427000000003</v>
      </c>
      <c r="D69" s="40"/>
      <c r="E69" s="38">
        <f t="shared" si="3"/>
        <v>8417.5199529194015</v>
      </c>
      <c r="F69" s="1">
        <f t="shared" si="4"/>
        <v>8417.5</v>
      </c>
      <c r="G69" s="1">
        <f t="shared" si="11"/>
        <v>7.063275006657932E-3</v>
      </c>
      <c r="I69" s="1">
        <f t="shared" si="17"/>
        <v>7.063275006657932E-3</v>
      </c>
      <c r="O69" s="1">
        <f t="shared" ca="1" si="16"/>
        <v>-3.9339522147737128E-3</v>
      </c>
      <c r="P69" s="1">
        <f t="shared" si="7"/>
        <v>-2.8876280790619482E-4</v>
      </c>
      <c r="Q69" s="114">
        <f t="shared" si="8"/>
        <v>32983.927000000003</v>
      </c>
      <c r="R69" s="1">
        <f t="shared" si="12"/>
        <v>5.4052460026780859E-5</v>
      </c>
      <c r="T69" s="1">
        <v>0.1</v>
      </c>
      <c r="U69" s="1">
        <f t="shared" si="13"/>
        <v>5.4052460026780864E-6</v>
      </c>
      <c r="AA69" s="1" t="s">
        <v>60</v>
      </c>
      <c r="AB69" s="1">
        <v>7</v>
      </c>
      <c r="AD69" s="1" t="s">
        <v>65</v>
      </c>
      <c r="AF69" s="1" t="s">
        <v>52</v>
      </c>
    </row>
    <row r="70" spans="1:32" x14ac:dyDescent="0.2">
      <c r="A70" s="38" t="s">
        <v>68</v>
      </c>
      <c r="B70" s="39"/>
      <c r="C70" s="40">
        <v>48010.385000000002</v>
      </c>
      <c r="D70" s="40"/>
      <c r="E70" s="38">
        <f t="shared" si="3"/>
        <v>8440.000364974785</v>
      </c>
      <c r="F70" s="1">
        <f t="shared" si="4"/>
        <v>8440</v>
      </c>
      <c r="G70" s="1">
        <f t="shared" ref="G70:G101" si="18">+C70-(C$7+F70*C$8)</f>
        <v>1.292000015382655E-4</v>
      </c>
      <c r="I70" s="1">
        <f t="shared" si="17"/>
        <v>1.292000015382655E-4</v>
      </c>
      <c r="O70" s="1">
        <f t="shared" ca="1" si="16"/>
        <v>-3.9141205856505264E-3</v>
      </c>
      <c r="P70" s="1">
        <f t="shared" si="7"/>
        <v>-2.780225758255442E-4</v>
      </c>
      <c r="Q70" s="114">
        <f t="shared" si="8"/>
        <v>32991.885000000002</v>
      </c>
      <c r="R70" s="1">
        <f t="shared" ref="R70:R101" si="19">+(P70-G70)^2</f>
        <v>1.6583022751482398E-7</v>
      </c>
      <c r="T70" s="1">
        <v>0.1</v>
      </c>
      <c r="U70" s="1">
        <f t="shared" ref="U70:U101" si="20">+T70*R70</f>
        <v>1.6583022751482397E-8</v>
      </c>
      <c r="AA70" s="1" t="s">
        <v>60</v>
      </c>
      <c r="AB70" s="1">
        <v>7</v>
      </c>
      <c r="AD70" s="1" t="s">
        <v>65</v>
      </c>
      <c r="AF70" s="1" t="s">
        <v>52</v>
      </c>
    </row>
    <row r="71" spans="1:32" x14ac:dyDescent="0.2">
      <c r="A71" s="38" t="s">
        <v>68</v>
      </c>
      <c r="B71" s="39" t="s">
        <v>48</v>
      </c>
      <c r="C71" s="40">
        <v>48014.463000000003</v>
      </c>
      <c r="D71" s="40"/>
      <c r="E71" s="38">
        <f t="shared" si="3"/>
        <v>8451.5202343341607</v>
      </c>
      <c r="F71" s="1">
        <f t="shared" si="4"/>
        <v>8451.5</v>
      </c>
      <c r="G71" s="1">
        <f t="shared" si="18"/>
        <v>7.1628950099693611E-3</v>
      </c>
      <c r="I71" s="1">
        <f t="shared" si="17"/>
        <v>7.1628950099693611E-3</v>
      </c>
      <c r="O71" s="1">
        <f t="shared" ca="1" si="16"/>
        <v>-3.9039844196542307E-3</v>
      </c>
      <c r="P71" s="1">
        <f t="shared" si="7"/>
        <v>-2.7253048853321171E-4</v>
      </c>
      <c r="Q71" s="114">
        <f t="shared" si="8"/>
        <v>32995.963000000003</v>
      </c>
      <c r="R71" s="1">
        <f t="shared" si="19"/>
        <v>5.528555234378224E-5</v>
      </c>
      <c r="T71" s="1">
        <v>0.1</v>
      </c>
      <c r="U71" s="1">
        <f t="shared" si="20"/>
        <v>5.5285552343782247E-6</v>
      </c>
      <c r="AA71" s="1" t="s">
        <v>60</v>
      </c>
      <c r="AB71" s="1">
        <v>10</v>
      </c>
      <c r="AD71" s="1" t="s">
        <v>65</v>
      </c>
      <c r="AF71" s="1" t="s">
        <v>52</v>
      </c>
    </row>
    <row r="72" spans="1:32" x14ac:dyDescent="0.2">
      <c r="A72" s="38" t="s">
        <v>68</v>
      </c>
      <c r="B72" s="39"/>
      <c r="C72" s="40">
        <v>48039.415000000001</v>
      </c>
      <c r="D72" s="40"/>
      <c r="E72" s="38">
        <f t="shared" si="3"/>
        <v>8522.0066934452407</v>
      </c>
      <c r="F72" s="1">
        <f t="shared" si="4"/>
        <v>8522</v>
      </c>
      <c r="G72" s="1">
        <f t="shared" si="18"/>
        <v>2.369460002228152E-3</v>
      </c>
      <c r="I72" s="1">
        <f t="shared" si="17"/>
        <v>2.369460002228152E-3</v>
      </c>
      <c r="O72" s="1">
        <f t="shared" ca="1" si="16"/>
        <v>-3.8418453150682449E-3</v>
      </c>
      <c r="P72" s="1">
        <f t="shared" si="7"/>
        <v>-2.3882264162717291E-4</v>
      </c>
      <c r="Q72" s="114">
        <f t="shared" si="8"/>
        <v>33020.915000000001</v>
      </c>
      <c r="R72" s="1">
        <f t="shared" si="19"/>
        <v>6.8031383502369241E-6</v>
      </c>
      <c r="T72" s="1">
        <v>0.1</v>
      </c>
      <c r="U72" s="1">
        <f t="shared" si="20"/>
        <v>6.8031383502369243E-7</v>
      </c>
      <c r="AA72" s="1" t="s">
        <v>60</v>
      </c>
      <c r="AB72" s="1">
        <v>10</v>
      </c>
      <c r="AD72" s="1" t="s">
        <v>63</v>
      </c>
      <c r="AF72" s="1" t="s">
        <v>52</v>
      </c>
    </row>
    <row r="73" spans="1:32" x14ac:dyDescent="0.2">
      <c r="A73" s="38" t="s">
        <v>68</v>
      </c>
      <c r="B73" s="39"/>
      <c r="C73" s="40">
        <v>48039.425000000003</v>
      </c>
      <c r="D73" s="40"/>
      <c r="E73" s="38">
        <f t="shared" si="3"/>
        <v>8522.0349422666295</v>
      </c>
      <c r="F73" s="1">
        <f t="shared" si="4"/>
        <v>8522</v>
      </c>
      <c r="G73" s="1">
        <f t="shared" si="18"/>
        <v>1.236946000426542E-2</v>
      </c>
      <c r="I73" s="1">
        <f t="shared" si="17"/>
        <v>1.236946000426542E-2</v>
      </c>
      <c r="O73" s="1">
        <f t="shared" ca="1" si="16"/>
        <v>-3.8418453150682449E-3</v>
      </c>
      <c r="P73" s="1">
        <f t="shared" si="7"/>
        <v>-2.3882264162717291E-4</v>
      </c>
      <c r="Q73" s="114">
        <f t="shared" si="8"/>
        <v>33020.925000000003</v>
      </c>
      <c r="R73" s="1">
        <f t="shared" si="19"/>
        <v>1.5896879127871632E-4</v>
      </c>
      <c r="T73" s="1">
        <v>0.1</v>
      </c>
      <c r="U73" s="1">
        <f t="shared" si="20"/>
        <v>1.5896879127871634E-5</v>
      </c>
      <c r="AA73" s="1" t="s">
        <v>60</v>
      </c>
      <c r="AB73" s="1">
        <v>6</v>
      </c>
      <c r="AD73" s="1" t="s">
        <v>65</v>
      </c>
      <c r="AF73" s="1" t="s">
        <v>52</v>
      </c>
    </row>
    <row r="74" spans="1:32" x14ac:dyDescent="0.2">
      <c r="A74" s="38" t="s">
        <v>69</v>
      </c>
      <c r="B74" s="39" t="s">
        <v>48</v>
      </c>
      <c r="C74" s="40">
        <v>48356.413</v>
      </c>
      <c r="D74" s="40"/>
      <c r="E74" s="38">
        <f t="shared" si="3"/>
        <v>9417.488681474124</v>
      </c>
      <c r="F74" s="1">
        <f t="shared" si="4"/>
        <v>9417.5</v>
      </c>
      <c r="G74" s="1">
        <f t="shared" si="18"/>
        <v>-4.0067249938147143E-3</v>
      </c>
      <c r="I74" s="1">
        <f t="shared" si="17"/>
        <v>-4.0067249938147143E-3</v>
      </c>
      <c r="O74" s="1">
        <f t="shared" ca="1" si="16"/>
        <v>-3.0525464759654109E-3</v>
      </c>
      <c r="P74" s="1">
        <f t="shared" si="7"/>
        <v>1.9516919012272586E-4</v>
      </c>
      <c r="Q74" s="114">
        <f t="shared" si="8"/>
        <v>33337.913</v>
      </c>
      <c r="R74" s="1">
        <f t="shared" si="19"/>
        <v>1.7655914733007286E-5</v>
      </c>
      <c r="T74" s="1">
        <v>0.1</v>
      </c>
      <c r="U74" s="1">
        <f t="shared" si="20"/>
        <v>1.7655914733007286E-6</v>
      </c>
      <c r="AA74" s="1" t="s">
        <v>60</v>
      </c>
      <c r="AB74" s="1">
        <v>9</v>
      </c>
      <c r="AD74" s="1" t="s">
        <v>65</v>
      </c>
      <c r="AF74" s="1" t="s">
        <v>52</v>
      </c>
    </row>
    <row r="75" spans="1:32" x14ac:dyDescent="0.2">
      <c r="A75" s="38" t="s">
        <v>69</v>
      </c>
      <c r="B75" s="39"/>
      <c r="C75" s="40">
        <v>48358.360999999997</v>
      </c>
      <c r="D75" s="40"/>
      <c r="E75" s="38">
        <f t="shared" si="3"/>
        <v>9422.9915518792277</v>
      </c>
      <c r="F75" s="1">
        <f t="shared" si="4"/>
        <v>9423</v>
      </c>
      <c r="G75" s="1">
        <f t="shared" si="18"/>
        <v>-2.9906100025982596E-3</v>
      </c>
      <c r="I75" s="1">
        <f t="shared" si="17"/>
        <v>-2.9906100025982596E-3</v>
      </c>
      <c r="O75" s="1">
        <f t="shared" ca="1" si="16"/>
        <v>-3.0476987444019651E-3</v>
      </c>
      <c r="P75" s="1">
        <f t="shared" si="7"/>
        <v>1.9786808999688486E-4</v>
      </c>
      <c r="Q75" s="114">
        <f t="shared" si="8"/>
        <v>33339.860999999997</v>
      </c>
      <c r="R75" s="1">
        <f t="shared" si="19"/>
        <v>1.016639254695917E-5</v>
      </c>
      <c r="T75" s="1">
        <v>0.1</v>
      </c>
      <c r="U75" s="1">
        <f t="shared" si="20"/>
        <v>1.016639254695917E-6</v>
      </c>
      <c r="AA75" s="1" t="s">
        <v>60</v>
      </c>
      <c r="AB75" s="1">
        <v>7</v>
      </c>
      <c r="AD75" s="1" t="s">
        <v>65</v>
      </c>
      <c r="AF75" s="1" t="s">
        <v>52</v>
      </c>
    </row>
    <row r="76" spans="1:32" x14ac:dyDescent="0.2">
      <c r="A76" s="38" t="s">
        <v>70</v>
      </c>
      <c r="B76" s="39"/>
      <c r="C76" s="40">
        <v>48405.442999999999</v>
      </c>
      <c r="D76" s="40">
        <v>3.0000000000000001E-3</v>
      </c>
      <c r="E76" s="38">
        <f t="shared" si="3"/>
        <v>9555.992652707555</v>
      </c>
      <c r="F76" s="1">
        <f t="shared" si="4"/>
        <v>9556</v>
      </c>
      <c r="G76" s="1">
        <f t="shared" si="18"/>
        <v>-2.6009200009866618E-3</v>
      </c>
      <c r="I76" s="1">
        <f t="shared" si="17"/>
        <v>-2.6009200009866618E-3</v>
      </c>
      <c r="O76" s="1">
        <f t="shared" ca="1" si="16"/>
        <v>-2.9304717811404601E-3</v>
      </c>
      <c r="P76" s="1">
        <f t="shared" si="7"/>
        <v>2.6325655021473121E-4</v>
      </c>
      <c r="Q76" s="114">
        <f t="shared" si="8"/>
        <v>33386.942999999999</v>
      </c>
      <c r="R76" s="1">
        <f t="shared" si="19"/>
        <v>8.2035073164519066E-6</v>
      </c>
      <c r="T76" s="1">
        <v>1</v>
      </c>
      <c r="U76" s="1">
        <f t="shared" si="20"/>
        <v>8.2035073164519066E-6</v>
      </c>
      <c r="AA76" s="1" t="s">
        <v>60</v>
      </c>
      <c r="AB76" s="1">
        <v>7</v>
      </c>
      <c r="AD76" s="1" t="s">
        <v>65</v>
      </c>
      <c r="AF76" s="1" t="s">
        <v>52</v>
      </c>
    </row>
    <row r="77" spans="1:32" x14ac:dyDescent="0.2">
      <c r="A77" s="38" t="s">
        <v>71</v>
      </c>
      <c r="B77" s="39" t="s">
        <v>48</v>
      </c>
      <c r="C77" s="40">
        <v>48739.45</v>
      </c>
      <c r="D77" s="40">
        <v>4.0000000000000001E-3</v>
      </c>
      <c r="E77" s="38">
        <f t="shared" si="3"/>
        <v>10499.523061024205</v>
      </c>
      <c r="F77" s="1">
        <f t="shared" si="4"/>
        <v>10499.5</v>
      </c>
      <c r="G77" s="1">
        <f t="shared" si="18"/>
        <v>8.1635349997668527E-3</v>
      </c>
      <c r="I77" s="1">
        <f t="shared" si="17"/>
        <v>8.1635349997668527E-3</v>
      </c>
      <c r="O77" s="1">
        <f t="shared" ca="1" si="16"/>
        <v>-2.0988654665748275E-3</v>
      </c>
      <c r="P77" s="1">
        <f t="shared" si="7"/>
        <v>7.3396697175001819E-4</v>
      </c>
      <c r="Q77" s="114">
        <f t="shared" si="8"/>
        <v>33720.949999999997</v>
      </c>
      <c r="R77" s="1">
        <f t="shared" si="19"/>
        <v>5.5198481082929958E-5</v>
      </c>
      <c r="T77" s="1">
        <v>1</v>
      </c>
      <c r="U77" s="1">
        <f t="shared" si="20"/>
        <v>5.5198481082929958E-5</v>
      </c>
      <c r="AA77" s="1" t="s">
        <v>60</v>
      </c>
      <c r="AB77" s="1">
        <v>16</v>
      </c>
      <c r="AD77" s="1" t="s">
        <v>63</v>
      </c>
      <c r="AF77" s="1" t="s">
        <v>52</v>
      </c>
    </row>
    <row r="78" spans="1:32" x14ac:dyDescent="0.2">
      <c r="A78" s="38" t="s">
        <v>71</v>
      </c>
      <c r="B78" s="39"/>
      <c r="C78" s="40">
        <v>48753.434999999998</v>
      </c>
      <c r="D78" s="40">
        <v>6.0000000000000001E-3</v>
      </c>
      <c r="E78" s="38">
        <f t="shared" si="3"/>
        <v>10539.029037726217</v>
      </c>
      <c r="F78" s="1">
        <f t="shared" si="4"/>
        <v>10539</v>
      </c>
      <c r="G78" s="1">
        <f t="shared" si="18"/>
        <v>1.0279269998136442E-2</v>
      </c>
      <c r="I78" s="1">
        <f t="shared" si="17"/>
        <v>1.0279269998136442E-2</v>
      </c>
      <c r="O78" s="1">
        <f t="shared" ca="1" si="16"/>
        <v>-2.0640499398918988E-3</v>
      </c>
      <c r="P78" s="1">
        <f t="shared" si="7"/>
        <v>7.539351534771603E-4</v>
      </c>
      <c r="Q78" s="114">
        <f t="shared" si="8"/>
        <v>33734.934999999998</v>
      </c>
      <c r="R78" s="1">
        <f t="shared" si="19"/>
        <v>9.0732003902880255E-5</v>
      </c>
      <c r="T78" s="1">
        <v>1</v>
      </c>
      <c r="U78" s="1">
        <f t="shared" si="20"/>
        <v>9.0732003902880255E-5</v>
      </c>
      <c r="AA78" s="1" t="s">
        <v>60</v>
      </c>
      <c r="AB78" s="1">
        <v>9</v>
      </c>
      <c r="AD78" s="1" t="s">
        <v>65</v>
      </c>
      <c r="AF78" s="1" t="s">
        <v>52</v>
      </c>
    </row>
    <row r="79" spans="1:32" x14ac:dyDescent="0.2">
      <c r="A79" s="38" t="s">
        <v>71</v>
      </c>
      <c r="B79" s="39" t="s">
        <v>48</v>
      </c>
      <c r="C79" s="40">
        <v>48762.451999999997</v>
      </c>
      <c r="D79" s="40">
        <v>4.0000000000000001E-3</v>
      </c>
      <c r="E79" s="38">
        <f t="shared" si="3"/>
        <v>10564.500999965905</v>
      </c>
      <c r="F79" s="1">
        <f t="shared" si="4"/>
        <v>10564.5</v>
      </c>
      <c r="G79" s="1">
        <f t="shared" si="18"/>
        <v>3.5398500040173531E-4</v>
      </c>
      <c r="I79" s="1">
        <f t="shared" si="17"/>
        <v>3.5398500040173531E-4</v>
      </c>
      <c r="O79" s="1">
        <f t="shared" ca="1" si="16"/>
        <v>-2.0415740935522866E-3</v>
      </c>
      <c r="P79" s="1">
        <f t="shared" si="7"/>
        <v>7.6683717652189782E-4</v>
      </c>
      <c r="Q79" s="114">
        <f t="shared" si="8"/>
        <v>33743.951999999997</v>
      </c>
      <c r="R79" s="1">
        <f t="shared" si="19"/>
        <v>1.7044691932715368E-7</v>
      </c>
      <c r="T79" s="1">
        <v>1</v>
      </c>
      <c r="U79" s="1">
        <f t="shared" si="20"/>
        <v>1.7044691932715368E-7</v>
      </c>
      <c r="AA79" s="1" t="s">
        <v>60</v>
      </c>
      <c r="AB79" s="1">
        <v>35</v>
      </c>
      <c r="AD79" s="1" t="s">
        <v>63</v>
      </c>
      <c r="AF79" s="1" t="s">
        <v>52</v>
      </c>
    </row>
    <row r="80" spans="1:32" x14ac:dyDescent="0.2">
      <c r="A80" s="38" t="s">
        <v>71</v>
      </c>
      <c r="B80" s="39"/>
      <c r="C80" s="40">
        <v>48770.413</v>
      </c>
      <c r="D80" s="40">
        <v>4.0000000000000001E-3</v>
      </c>
      <c r="E80" s="38">
        <f t="shared" si="3"/>
        <v>10586.989886667716</v>
      </c>
      <c r="F80" s="1">
        <f t="shared" si="4"/>
        <v>10587</v>
      </c>
      <c r="G80" s="1">
        <f t="shared" si="18"/>
        <v>-3.5800899931928143E-3</v>
      </c>
      <c r="I80" s="1">
        <f t="shared" si="17"/>
        <v>-3.5800899931928143E-3</v>
      </c>
      <c r="O80" s="1">
        <f t="shared" ca="1" si="16"/>
        <v>-2.0217424644291011E-3</v>
      </c>
      <c r="P80" s="1">
        <f t="shared" si="7"/>
        <v>7.7822859370254888E-4</v>
      </c>
      <c r="Q80" s="114">
        <f t="shared" si="8"/>
        <v>33751.913</v>
      </c>
      <c r="R80" s="1">
        <f t="shared" si="19"/>
        <v>1.8994940904877592E-5</v>
      </c>
      <c r="T80" s="1">
        <v>1</v>
      </c>
      <c r="U80" s="1">
        <f t="shared" si="20"/>
        <v>1.8994940904877592E-5</v>
      </c>
      <c r="AA80" s="1" t="s">
        <v>60</v>
      </c>
      <c r="AB80" s="1">
        <v>12</v>
      </c>
      <c r="AD80" s="1" t="s">
        <v>65</v>
      </c>
      <c r="AF80" s="1" t="s">
        <v>53</v>
      </c>
    </row>
    <row r="81" spans="1:32" x14ac:dyDescent="0.2">
      <c r="A81" s="38" t="s">
        <v>72</v>
      </c>
      <c r="B81" s="39"/>
      <c r="C81" s="40">
        <v>49090.43</v>
      </c>
      <c r="D81" s="40">
        <v>7.0000000000000001E-3</v>
      </c>
      <c r="E81" s="38">
        <f t="shared" si="3"/>
        <v>11491.00019387167</v>
      </c>
      <c r="F81" s="1">
        <f t="shared" si="4"/>
        <v>11491</v>
      </c>
      <c r="G81" s="1">
        <f t="shared" si="18"/>
        <v>6.8630004534497857E-5</v>
      </c>
      <c r="I81" s="1">
        <f t="shared" si="17"/>
        <v>6.8630004534497857E-5</v>
      </c>
      <c r="O81" s="1">
        <f t="shared" ca="1" si="16"/>
        <v>-1.2249516765463955E-3</v>
      </c>
      <c r="P81" s="1">
        <f t="shared" si="7"/>
        <v>1.2415555492006928E-3</v>
      </c>
      <c r="Q81" s="114">
        <f t="shared" si="8"/>
        <v>34071.93</v>
      </c>
      <c r="R81" s="1">
        <f t="shared" si="19"/>
        <v>1.3757543333304901E-6</v>
      </c>
      <c r="T81" s="1">
        <v>1</v>
      </c>
      <c r="U81" s="1">
        <f t="shared" si="20"/>
        <v>1.3757543333304901E-6</v>
      </c>
      <c r="AA81" s="1" t="s">
        <v>60</v>
      </c>
      <c r="AB81" s="1">
        <v>11</v>
      </c>
      <c r="AD81" s="1" t="s">
        <v>65</v>
      </c>
      <c r="AF81" s="1" t="s">
        <v>52</v>
      </c>
    </row>
    <row r="82" spans="1:32" x14ac:dyDescent="0.2">
      <c r="A82" s="38" t="s">
        <v>72</v>
      </c>
      <c r="B82" s="39" t="s">
        <v>48</v>
      </c>
      <c r="C82" s="40">
        <v>49098.394999999997</v>
      </c>
      <c r="D82" s="40">
        <v>5.0000000000000001E-3</v>
      </c>
      <c r="E82" s="38">
        <f t="shared" si="3"/>
        <v>11513.500380102014</v>
      </c>
      <c r="F82" s="1">
        <f t="shared" si="4"/>
        <v>11513.5</v>
      </c>
      <c r="G82" s="1">
        <f t="shared" si="18"/>
        <v>1.3455499720294029E-4</v>
      </c>
      <c r="I82" s="1">
        <f t="shared" si="17"/>
        <v>1.3455499720294029E-4</v>
      </c>
      <c r="O82" s="1">
        <f t="shared" ca="1" si="16"/>
        <v>-1.2051200474232082E-3</v>
      </c>
      <c r="P82" s="1">
        <f t="shared" si="7"/>
        <v>1.2532279738313439E-3</v>
      </c>
      <c r="Q82" s="114">
        <f t="shared" si="8"/>
        <v>34079.894999999997</v>
      </c>
      <c r="R82" s="1">
        <f t="shared" si="19"/>
        <v>1.2514292286386528E-6</v>
      </c>
      <c r="T82" s="1">
        <v>1</v>
      </c>
      <c r="U82" s="1">
        <f t="shared" si="20"/>
        <v>1.2514292286386528E-6</v>
      </c>
      <c r="AA82" s="1" t="s">
        <v>60</v>
      </c>
      <c r="AB82" s="1">
        <v>10</v>
      </c>
      <c r="AD82" s="1" t="s">
        <v>65</v>
      </c>
      <c r="AF82" s="1" t="s">
        <v>52</v>
      </c>
    </row>
    <row r="83" spans="1:32" x14ac:dyDescent="0.2">
      <c r="A83" s="38" t="s">
        <v>73</v>
      </c>
      <c r="B83" s="39"/>
      <c r="C83" s="40">
        <v>49101.406000000003</v>
      </c>
      <c r="D83" s="40"/>
      <c r="E83" s="38">
        <f t="shared" si="3"/>
        <v>11522.006100219996</v>
      </c>
      <c r="F83" s="1">
        <f t="shared" si="4"/>
        <v>11522</v>
      </c>
      <c r="G83" s="1">
        <f t="shared" si="18"/>
        <v>2.1594600038952194E-3</v>
      </c>
      <c r="I83" s="1">
        <f t="shared" si="17"/>
        <v>2.1594600038952194E-3</v>
      </c>
      <c r="O83" s="1">
        <f t="shared" ref="O83:O114" ca="1" si="21">+C$11+C$12*F83</f>
        <v>-1.1976280986433375E-3</v>
      </c>
      <c r="P83" s="1">
        <f t="shared" si="7"/>
        <v>1.2576393324595899E-3</v>
      </c>
      <c r="Q83" s="114">
        <f t="shared" si="8"/>
        <v>34082.906000000003</v>
      </c>
      <c r="R83" s="1">
        <f t="shared" si="19"/>
        <v>8.1328052342860966E-7</v>
      </c>
      <c r="T83" s="1">
        <v>0.1</v>
      </c>
      <c r="U83" s="1">
        <f t="shared" si="20"/>
        <v>8.1328052342860966E-8</v>
      </c>
      <c r="AA83" s="1" t="s">
        <v>60</v>
      </c>
      <c r="AF83" s="1" t="s">
        <v>52</v>
      </c>
    </row>
    <row r="84" spans="1:32" x14ac:dyDescent="0.2">
      <c r="A84" s="38" t="s">
        <v>72</v>
      </c>
      <c r="B84" s="39"/>
      <c r="C84" s="40">
        <v>49107.421999999999</v>
      </c>
      <c r="D84" s="40">
        <v>6.0000000000000001E-3</v>
      </c>
      <c r="E84" s="38">
        <f t="shared" si="3"/>
        <v>11539.000591163089</v>
      </c>
      <c r="F84" s="1">
        <f t="shared" si="4"/>
        <v>11539</v>
      </c>
      <c r="G84" s="1">
        <f t="shared" si="18"/>
        <v>2.0927000150550157E-4</v>
      </c>
      <c r="I84" s="1">
        <f t="shared" si="17"/>
        <v>2.0927000150550157E-4</v>
      </c>
      <c r="O84" s="1">
        <f t="shared" ca="1" si="21"/>
        <v>-1.182644201083596E-3</v>
      </c>
      <c r="P84" s="1">
        <f t="shared" si="7"/>
        <v>1.266464971506081E-3</v>
      </c>
      <c r="Q84" s="114">
        <f t="shared" si="8"/>
        <v>34088.921999999999</v>
      </c>
      <c r="R84" s="1">
        <f t="shared" si="19"/>
        <v>1.1176612045945261E-6</v>
      </c>
      <c r="T84" s="1">
        <v>1</v>
      </c>
      <c r="U84" s="1">
        <f t="shared" si="20"/>
        <v>1.1176612045945261E-6</v>
      </c>
      <c r="AA84" s="1" t="s">
        <v>60</v>
      </c>
      <c r="AB84" s="1">
        <v>8</v>
      </c>
      <c r="AD84" s="1" t="s">
        <v>65</v>
      </c>
      <c r="AF84" s="1" t="s">
        <v>52</v>
      </c>
    </row>
    <row r="85" spans="1:32" x14ac:dyDescent="0.2">
      <c r="A85" s="38" t="s">
        <v>72</v>
      </c>
      <c r="B85" s="39" t="s">
        <v>48</v>
      </c>
      <c r="C85" s="40">
        <v>49116.449000000001</v>
      </c>
      <c r="D85" s="40">
        <v>5.0000000000000001E-3</v>
      </c>
      <c r="E85" s="38">
        <f t="shared" ref="E85:E148" si="22">+(C85-C$7)/C$8</f>
        <v>11564.500802224164</v>
      </c>
      <c r="F85" s="1">
        <f t="shared" ref="F85:F148" si="23">ROUND(2*E85,0)/2</f>
        <v>11564.5</v>
      </c>
      <c r="G85" s="1">
        <f t="shared" si="18"/>
        <v>2.8398500580806285E-4</v>
      </c>
      <c r="I85" s="1">
        <f t="shared" si="17"/>
        <v>2.8398500580806285E-4</v>
      </c>
      <c r="O85" s="1">
        <f t="shared" ca="1" si="21"/>
        <v>-1.1601683547439838E-3</v>
      </c>
      <c r="P85" s="1">
        <f t="shared" ref="P85:P148" si="24">+D$11+D$12*F85+D$13*F85^2</f>
        <v>1.2797107345508189E-3</v>
      </c>
      <c r="Q85" s="114">
        <f t="shared" ref="Q85:Q148" si="25">+C85-15018.5</f>
        <v>34097.949000000001</v>
      </c>
      <c r="R85" s="1">
        <f t="shared" si="19"/>
        <v>9.9146972688029258E-7</v>
      </c>
      <c r="T85" s="1">
        <v>1</v>
      </c>
      <c r="U85" s="1">
        <f t="shared" si="20"/>
        <v>9.9146972688029258E-7</v>
      </c>
      <c r="AA85" s="1" t="s">
        <v>60</v>
      </c>
      <c r="AB85" s="1">
        <v>8</v>
      </c>
      <c r="AD85" s="1" t="s">
        <v>65</v>
      </c>
      <c r="AF85" s="1" t="s">
        <v>52</v>
      </c>
    </row>
    <row r="86" spans="1:32" x14ac:dyDescent="0.2">
      <c r="A86" s="36" t="s">
        <v>74</v>
      </c>
      <c r="B86" s="36" t="s">
        <v>50</v>
      </c>
      <c r="C86" s="37">
        <v>49861.440900000001</v>
      </c>
      <c r="D86" s="37" t="s">
        <v>35</v>
      </c>
      <c r="E86" s="38">
        <f t="shared" si="22"/>
        <v>13669.01511359968</v>
      </c>
      <c r="F86" s="1">
        <f t="shared" si="23"/>
        <v>13669</v>
      </c>
      <c r="G86" s="1">
        <f t="shared" si="18"/>
        <v>5.3501700022025034E-3</v>
      </c>
      <c r="I86" s="1">
        <f t="shared" si="17"/>
        <v>5.3501700022025034E-3</v>
      </c>
      <c r="O86" s="1">
        <f t="shared" ca="1" si="21"/>
        <v>6.9475002257808789E-4</v>
      </c>
      <c r="P86" s="1">
        <f t="shared" si="24"/>
        <v>2.4030883899076828E-3</v>
      </c>
      <c r="Q86" s="114">
        <f t="shared" si="25"/>
        <v>34842.940900000001</v>
      </c>
      <c r="R86" s="1">
        <f t="shared" si="19"/>
        <v>8.6852900295262394E-6</v>
      </c>
      <c r="T86" s="1">
        <v>0.1</v>
      </c>
      <c r="U86" s="1">
        <f t="shared" si="20"/>
        <v>8.6852900295262396E-7</v>
      </c>
      <c r="AF86" s="1" t="s">
        <v>52</v>
      </c>
    </row>
    <row r="87" spans="1:32" x14ac:dyDescent="0.2">
      <c r="A87" s="38" t="s">
        <v>75</v>
      </c>
      <c r="B87" s="39"/>
      <c r="C87" s="40">
        <v>49878.432000000001</v>
      </c>
      <c r="D87" s="40">
        <v>6.0000000000000001E-3</v>
      </c>
      <c r="E87" s="38">
        <f t="shared" si="22"/>
        <v>13717.012968497178</v>
      </c>
      <c r="F87" s="1">
        <f t="shared" si="23"/>
        <v>13717</v>
      </c>
      <c r="G87" s="1">
        <f t="shared" si="18"/>
        <v>4.5908100000815466E-3</v>
      </c>
      <c r="I87" s="1">
        <f t="shared" si="17"/>
        <v>4.5908100000815466E-3</v>
      </c>
      <c r="O87" s="1">
        <f t="shared" ca="1" si="21"/>
        <v>7.3705749804088734E-4</v>
      </c>
      <c r="P87" s="1">
        <f t="shared" si="24"/>
        <v>2.4294070653330707E-3</v>
      </c>
      <c r="Q87" s="114">
        <f t="shared" si="25"/>
        <v>34859.932000000001</v>
      </c>
      <c r="R87" s="1">
        <f t="shared" si="19"/>
        <v>4.6716626463393238E-6</v>
      </c>
      <c r="T87" s="1">
        <v>1</v>
      </c>
      <c r="U87" s="1">
        <f t="shared" si="20"/>
        <v>4.6716626463393238E-6</v>
      </c>
      <c r="AA87" s="1" t="s">
        <v>60</v>
      </c>
      <c r="AB87" s="1">
        <v>9</v>
      </c>
      <c r="AD87" s="1" t="s">
        <v>65</v>
      </c>
      <c r="AF87" s="1" t="s">
        <v>52</v>
      </c>
    </row>
    <row r="88" spans="1:32" x14ac:dyDescent="0.2">
      <c r="A88" s="38" t="s">
        <v>76</v>
      </c>
      <c r="B88" s="39"/>
      <c r="C88" s="40">
        <v>50180.396999999997</v>
      </c>
      <c r="D88" s="40">
        <v>5.0000000000000001E-3</v>
      </c>
      <c r="E88" s="38">
        <f t="shared" si="22"/>
        <v>14570.028503343261</v>
      </c>
      <c r="F88" s="1">
        <f t="shared" si="23"/>
        <v>14570</v>
      </c>
      <c r="G88" s="1">
        <f t="shared" si="18"/>
        <v>1.0090099996887147E-2</v>
      </c>
      <c r="I88" s="1">
        <f t="shared" si="17"/>
        <v>1.0090099996887147E-2</v>
      </c>
      <c r="O88" s="1">
        <f t="shared" ca="1" si="21"/>
        <v>1.4888965932443685E-3</v>
      </c>
      <c r="P88" s="1">
        <f t="shared" si="24"/>
        <v>2.9022919070917407E-3</v>
      </c>
      <c r="Q88" s="114">
        <f t="shared" si="25"/>
        <v>35161.896999999997</v>
      </c>
      <c r="R88" s="1">
        <f t="shared" si="19"/>
        <v>5.1664585135728294E-5</v>
      </c>
      <c r="T88" s="1">
        <v>1</v>
      </c>
      <c r="U88" s="1">
        <f t="shared" si="20"/>
        <v>5.1664585135728294E-5</v>
      </c>
      <c r="AA88" s="1" t="s">
        <v>60</v>
      </c>
      <c r="AB88" s="1">
        <v>6</v>
      </c>
      <c r="AD88" s="1" t="s">
        <v>65</v>
      </c>
      <c r="AF88" s="1" t="s">
        <v>52</v>
      </c>
    </row>
    <row r="89" spans="1:32" x14ac:dyDescent="0.2">
      <c r="A89" s="38" t="s">
        <v>76</v>
      </c>
      <c r="B89" s="39" t="s">
        <v>48</v>
      </c>
      <c r="C89" s="40">
        <v>50188.360999999997</v>
      </c>
      <c r="D89" s="40">
        <v>6.0000000000000001E-3</v>
      </c>
      <c r="E89" s="38">
        <f t="shared" si="22"/>
        <v>14592.525864691479</v>
      </c>
      <c r="F89" s="1">
        <f t="shared" si="23"/>
        <v>14592.5</v>
      </c>
      <c r="G89" s="1">
        <f t="shared" si="18"/>
        <v>9.1560250002657995E-3</v>
      </c>
      <c r="I89" s="1">
        <f t="shared" si="17"/>
        <v>9.1560250002657995E-3</v>
      </c>
      <c r="O89" s="1">
        <f t="shared" ca="1" si="21"/>
        <v>1.5087282223675558E-3</v>
      </c>
      <c r="P89" s="1">
        <f t="shared" si="24"/>
        <v>2.9148981924223914E-3</v>
      </c>
      <c r="Q89" s="114">
        <f t="shared" si="25"/>
        <v>35169.860999999997</v>
      </c>
      <c r="R89" s="1">
        <f t="shared" si="19"/>
        <v>3.8951663831581651E-5</v>
      </c>
      <c r="T89" s="1">
        <v>1</v>
      </c>
      <c r="U89" s="1">
        <f t="shared" si="20"/>
        <v>3.8951663831581651E-5</v>
      </c>
      <c r="AA89" s="1" t="s">
        <v>60</v>
      </c>
      <c r="AB89" s="1">
        <v>6</v>
      </c>
      <c r="AD89" s="1" t="s">
        <v>65</v>
      </c>
      <c r="AF89" s="1" t="s">
        <v>52</v>
      </c>
    </row>
    <row r="90" spans="1:32" x14ac:dyDescent="0.2">
      <c r="A90" s="38" t="s">
        <v>76</v>
      </c>
      <c r="B90" s="39"/>
      <c r="C90" s="40">
        <v>50192.432000000001</v>
      </c>
      <c r="D90" s="40">
        <v>5.0000000000000001E-3</v>
      </c>
      <c r="E90" s="38">
        <f t="shared" si="22"/>
        <v>14604.025959875891</v>
      </c>
      <c r="F90" s="1">
        <f t="shared" si="23"/>
        <v>14604</v>
      </c>
      <c r="G90" s="1">
        <f t="shared" si="18"/>
        <v>9.1897200036328286E-3</v>
      </c>
      <c r="I90" s="1">
        <f t="shared" si="17"/>
        <v>9.1897200036328286E-3</v>
      </c>
      <c r="O90" s="1">
        <f t="shared" ca="1" si="21"/>
        <v>1.5188643883638515E-3</v>
      </c>
      <c r="P90" s="1">
        <f t="shared" si="24"/>
        <v>2.9213440402647236E-3</v>
      </c>
      <c r="Q90" s="114">
        <f t="shared" si="25"/>
        <v>35173.932000000001</v>
      </c>
      <c r="R90" s="1">
        <f t="shared" si="19"/>
        <v>3.9292537218131026E-5</v>
      </c>
      <c r="T90" s="1">
        <v>1</v>
      </c>
      <c r="U90" s="1">
        <f t="shared" si="20"/>
        <v>3.9292537218131026E-5</v>
      </c>
      <c r="AA90" s="1" t="s">
        <v>60</v>
      </c>
      <c r="AB90" s="1">
        <v>7</v>
      </c>
      <c r="AD90" s="1" t="s">
        <v>65</v>
      </c>
      <c r="AF90" s="1" t="s">
        <v>53</v>
      </c>
    </row>
    <row r="91" spans="1:32" x14ac:dyDescent="0.2">
      <c r="A91" s="38" t="s">
        <v>76</v>
      </c>
      <c r="B91" s="39"/>
      <c r="C91" s="40">
        <v>50209.428</v>
      </c>
      <c r="D91" s="40">
        <v>6.0000000000000001E-3</v>
      </c>
      <c r="E91" s="38">
        <f t="shared" si="22"/>
        <v>14652.037656695866</v>
      </c>
      <c r="F91" s="1">
        <f t="shared" si="23"/>
        <v>14652</v>
      </c>
      <c r="G91" s="1">
        <f t="shared" si="18"/>
        <v>1.333036000141874E-2</v>
      </c>
      <c r="I91" s="1">
        <f t="shared" si="17"/>
        <v>1.333036000141874E-2</v>
      </c>
      <c r="O91" s="1">
        <f t="shared" ca="1" si="21"/>
        <v>1.5611718638266492E-3</v>
      </c>
      <c r="P91" s="1">
        <f t="shared" si="24"/>
        <v>2.9482676980901118E-3</v>
      </c>
      <c r="Q91" s="114">
        <f t="shared" si="25"/>
        <v>35190.928</v>
      </c>
      <c r="R91" s="1">
        <f t="shared" si="19"/>
        <v>1.0778784059483555E-4</v>
      </c>
      <c r="T91" s="1">
        <v>1</v>
      </c>
      <c r="U91" s="1">
        <f t="shared" si="20"/>
        <v>1.0778784059483555E-4</v>
      </c>
      <c r="AA91" s="1" t="s">
        <v>60</v>
      </c>
      <c r="AB91" s="1">
        <v>8</v>
      </c>
      <c r="AD91" s="1" t="s">
        <v>65</v>
      </c>
    </row>
    <row r="92" spans="1:32" x14ac:dyDescent="0.2">
      <c r="A92" s="36" t="s">
        <v>77</v>
      </c>
      <c r="B92" s="36" t="s">
        <v>50</v>
      </c>
      <c r="C92" s="37">
        <v>50214.014000000003</v>
      </c>
      <c r="D92" s="37" t="s">
        <v>37</v>
      </c>
      <c r="E92" s="38">
        <f t="shared" si="22"/>
        <v>14664.992566181425</v>
      </c>
      <c r="F92" s="1">
        <f t="shared" si="23"/>
        <v>14665</v>
      </c>
      <c r="G92" s="1">
        <f t="shared" si="18"/>
        <v>-2.6315499926568009E-3</v>
      </c>
      <c r="K92" s="1">
        <f>G92</f>
        <v>-2.6315499926568009E-3</v>
      </c>
      <c r="O92" s="1">
        <f t="shared" ca="1" si="21"/>
        <v>1.5726301384311574E-3</v>
      </c>
      <c r="P92" s="1">
        <f t="shared" si="24"/>
        <v>2.9555648669044882E-3</v>
      </c>
      <c r="Q92" s="114">
        <f t="shared" si="25"/>
        <v>35195.514000000003</v>
      </c>
      <c r="R92" s="1">
        <f t="shared" si="19"/>
        <v>3.1215852453930563E-5</v>
      </c>
      <c r="T92" s="1">
        <v>1</v>
      </c>
      <c r="U92" s="1">
        <f t="shared" si="20"/>
        <v>3.1215852453930563E-5</v>
      </c>
      <c r="AF92" s="1" t="s">
        <v>52</v>
      </c>
    </row>
    <row r="93" spans="1:32" x14ac:dyDescent="0.2">
      <c r="A93" s="38" t="s">
        <v>76</v>
      </c>
      <c r="B93" s="39"/>
      <c r="C93" s="40">
        <v>50249.421999999999</v>
      </c>
      <c r="D93" s="40">
        <v>5.0000000000000001E-3</v>
      </c>
      <c r="E93" s="38">
        <f t="shared" si="22"/>
        <v>14765.015992928984</v>
      </c>
      <c r="F93" s="1">
        <f t="shared" si="23"/>
        <v>14765</v>
      </c>
      <c r="G93" s="1">
        <f t="shared" si="18"/>
        <v>5.6614499990246259E-3</v>
      </c>
      <c r="I93" s="1">
        <f>G93</f>
        <v>5.6614499990246259E-3</v>
      </c>
      <c r="O93" s="1">
        <f t="shared" ca="1" si="21"/>
        <v>1.6607707123119878E-3</v>
      </c>
      <c r="P93" s="1">
        <f t="shared" si="24"/>
        <v>3.0117730967073801E-3</v>
      </c>
      <c r="Q93" s="114">
        <f t="shared" si="25"/>
        <v>35230.921999999999</v>
      </c>
      <c r="R93" s="1">
        <f t="shared" si="19"/>
        <v>7.0207876866735151E-6</v>
      </c>
      <c r="T93" s="1">
        <v>1</v>
      </c>
      <c r="U93" s="1">
        <f t="shared" si="20"/>
        <v>7.0207876866735151E-6</v>
      </c>
      <c r="AA93" s="1" t="s">
        <v>60</v>
      </c>
      <c r="AB93" s="1">
        <v>8</v>
      </c>
      <c r="AD93" s="1" t="s">
        <v>65</v>
      </c>
      <c r="AF93" s="1" t="s">
        <v>52</v>
      </c>
    </row>
    <row r="94" spans="1:32" x14ac:dyDescent="0.2">
      <c r="A94" s="38" t="s">
        <v>78</v>
      </c>
      <c r="B94" s="39"/>
      <c r="C94" s="40">
        <v>50546.425000000003</v>
      </c>
      <c r="D94" s="40">
        <v>4.0000000000000001E-3</v>
      </c>
      <c r="E94" s="38">
        <f t="shared" si="22"/>
        <v>15604.014462605595</v>
      </c>
      <c r="F94" s="1">
        <f t="shared" si="23"/>
        <v>15604</v>
      </c>
      <c r="G94" s="1">
        <f t="shared" si="18"/>
        <v>5.1197200082242489E-3</v>
      </c>
      <c r="I94" s="1">
        <f>G94</f>
        <v>5.1197200082242489E-3</v>
      </c>
      <c r="O94" s="1">
        <f t="shared" ca="1" si="21"/>
        <v>2.4002701271721542E-3</v>
      </c>
      <c r="P94" s="1">
        <f t="shared" si="24"/>
        <v>3.4886700582936444E-3</v>
      </c>
      <c r="Q94" s="114">
        <f t="shared" si="25"/>
        <v>35527.925000000003</v>
      </c>
      <c r="R94" s="1">
        <f t="shared" si="19"/>
        <v>2.6603239391686276E-6</v>
      </c>
      <c r="T94" s="1">
        <v>1</v>
      </c>
      <c r="U94" s="1">
        <f t="shared" si="20"/>
        <v>2.6603239391686276E-6</v>
      </c>
      <c r="AA94" s="1" t="s">
        <v>60</v>
      </c>
      <c r="AB94" s="1">
        <v>9</v>
      </c>
      <c r="AD94" s="1" t="s">
        <v>65</v>
      </c>
      <c r="AF94" s="1" t="s">
        <v>52</v>
      </c>
    </row>
    <row r="95" spans="1:32" x14ac:dyDescent="0.2">
      <c r="A95" s="36" t="s">
        <v>51</v>
      </c>
      <c r="B95" s="36" t="s">
        <v>50</v>
      </c>
      <c r="C95" s="37">
        <v>50567.659</v>
      </c>
      <c r="D95" s="37" t="s">
        <v>37</v>
      </c>
      <c r="E95" s="38">
        <f t="shared" si="22"/>
        <v>15663.998009927038</v>
      </c>
      <c r="F95" s="1">
        <f t="shared" si="23"/>
        <v>15664</v>
      </c>
      <c r="G95" s="1">
        <f t="shared" si="18"/>
        <v>-7.0448000042233616E-4</v>
      </c>
      <c r="K95" s="1">
        <f>G95</f>
        <v>-7.0448000042233616E-4</v>
      </c>
      <c r="O95" s="1">
        <f t="shared" ca="1" si="21"/>
        <v>2.4531544715006518E-3</v>
      </c>
      <c r="P95" s="1">
        <f t="shared" si="24"/>
        <v>3.5231382833753799E-3</v>
      </c>
      <c r="Q95" s="114">
        <f t="shared" si="25"/>
        <v>35549.159</v>
      </c>
      <c r="R95" s="1">
        <f t="shared" si="19"/>
        <v>1.7872756353500746E-5</v>
      </c>
      <c r="T95" s="1">
        <v>1</v>
      </c>
      <c r="U95" s="1">
        <f t="shared" si="20"/>
        <v>1.7872756353500746E-5</v>
      </c>
    </row>
    <row r="96" spans="1:32" x14ac:dyDescent="0.2">
      <c r="A96" s="38" t="s">
        <v>79</v>
      </c>
      <c r="B96" s="39"/>
      <c r="C96" s="40">
        <v>50569.432699999998</v>
      </c>
      <c r="D96" s="40">
        <v>2.0000000000000001E-4</v>
      </c>
      <c r="E96" s="38">
        <f t="shared" si="22"/>
        <v>15669.008503375466</v>
      </c>
      <c r="F96" s="1">
        <f t="shared" si="23"/>
        <v>15669</v>
      </c>
      <c r="G96" s="1">
        <f t="shared" si="18"/>
        <v>3.0101700031082146E-3</v>
      </c>
      <c r="K96" s="1">
        <f>G96</f>
        <v>3.0101700031082146E-3</v>
      </c>
      <c r="O96" s="1">
        <f t="shared" ca="1" si="21"/>
        <v>2.4575615001946934E-3</v>
      </c>
      <c r="P96" s="1">
        <f t="shared" si="24"/>
        <v>3.5260128259655245E-3</v>
      </c>
      <c r="Q96" s="114">
        <f t="shared" si="25"/>
        <v>35550.932699999998</v>
      </c>
      <c r="R96" s="1">
        <f t="shared" si="19"/>
        <v>2.6609381789339805E-7</v>
      </c>
      <c r="T96" s="1">
        <v>1</v>
      </c>
      <c r="U96" s="1">
        <f t="shared" si="20"/>
        <v>2.6609381789339805E-7</v>
      </c>
      <c r="AA96" s="1" t="s">
        <v>80</v>
      </c>
      <c r="AD96" s="1" t="s">
        <v>81</v>
      </c>
    </row>
    <row r="97" spans="1:32" x14ac:dyDescent="0.2">
      <c r="A97" s="38" t="s">
        <v>82</v>
      </c>
      <c r="B97" s="39" t="s">
        <v>50</v>
      </c>
      <c r="C97" s="40">
        <v>50569.432699999998</v>
      </c>
      <c r="D97" s="40">
        <v>2.0000000000000001E-4</v>
      </c>
      <c r="E97" s="38">
        <f t="shared" si="22"/>
        <v>15669.008503375466</v>
      </c>
      <c r="F97" s="1">
        <f t="shared" si="23"/>
        <v>15669</v>
      </c>
      <c r="G97" s="1">
        <f t="shared" si="18"/>
        <v>3.0101700031082146E-3</v>
      </c>
      <c r="K97" s="1">
        <f>G97</f>
        <v>3.0101700031082146E-3</v>
      </c>
      <c r="O97" s="1">
        <f t="shared" ca="1" si="21"/>
        <v>2.4575615001946934E-3</v>
      </c>
      <c r="P97" s="1">
        <f t="shared" si="24"/>
        <v>3.5260128259655245E-3</v>
      </c>
      <c r="Q97" s="114">
        <f t="shared" si="25"/>
        <v>35550.932699999998</v>
      </c>
      <c r="R97" s="1">
        <f t="shared" si="19"/>
        <v>2.6609381789339805E-7</v>
      </c>
      <c r="T97" s="1">
        <v>1</v>
      </c>
      <c r="U97" s="1">
        <f t="shared" si="20"/>
        <v>2.6609381789339805E-7</v>
      </c>
    </row>
    <row r="98" spans="1:32" x14ac:dyDescent="0.2">
      <c r="A98" s="38" t="s">
        <v>78</v>
      </c>
      <c r="B98" s="39"/>
      <c r="C98" s="40">
        <v>50597.406999999999</v>
      </c>
      <c r="D98" s="40">
        <v>5.0000000000000001E-3</v>
      </c>
      <c r="E98" s="38">
        <f t="shared" si="22"/>
        <v>15748.032603772686</v>
      </c>
      <c r="F98" s="1">
        <f t="shared" si="23"/>
        <v>15748</v>
      </c>
      <c r="G98" s="1">
        <f t="shared" si="18"/>
        <v>1.1541640000359621E-2</v>
      </c>
      <c r="I98" s="1">
        <f>G98</f>
        <v>1.1541640000359621E-2</v>
      </c>
      <c r="O98" s="1">
        <f t="shared" ca="1" si="21"/>
        <v>2.5271925535605491E-3</v>
      </c>
      <c r="P98" s="1">
        <f t="shared" si="24"/>
        <v>3.571475325529809E-3</v>
      </c>
      <c r="Q98" s="114">
        <f t="shared" si="25"/>
        <v>35578.906999999999</v>
      </c>
      <c r="R98" s="1">
        <f t="shared" si="19"/>
        <v>6.3523524943905003E-5</v>
      </c>
      <c r="T98" s="1">
        <v>1</v>
      </c>
      <c r="U98" s="1">
        <f t="shared" si="20"/>
        <v>6.3523524943905003E-5</v>
      </c>
      <c r="AA98" s="1" t="s">
        <v>60</v>
      </c>
      <c r="AB98" s="1">
        <v>8</v>
      </c>
      <c r="AD98" s="1" t="s">
        <v>65</v>
      </c>
    </row>
    <row r="99" spans="1:32" x14ac:dyDescent="0.2">
      <c r="A99" s="38" t="s">
        <v>78</v>
      </c>
      <c r="B99" s="39" t="s">
        <v>48</v>
      </c>
      <c r="C99" s="40">
        <v>50615.631000000001</v>
      </c>
      <c r="D99" s="40">
        <v>1.1000000000000001E-3</v>
      </c>
      <c r="E99" s="38">
        <f t="shared" si="22"/>
        <v>15799.513255858315</v>
      </c>
      <c r="F99" s="1">
        <f t="shared" si="23"/>
        <v>15799.5</v>
      </c>
      <c r="G99" s="1">
        <f t="shared" si="18"/>
        <v>4.6925350034143776E-3</v>
      </c>
      <c r="K99" s="1">
        <f>G99</f>
        <v>4.6925350034143776E-3</v>
      </c>
      <c r="O99" s="1">
        <f t="shared" ca="1" si="21"/>
        <v>2.572584949109176E-3</v>
      </c>
      <c r="P99" s="1">
        <f t="shared" si="24"/>
        <v>3.6011575693032987E-3</v>
      </c>
      <c r="Q99" s="114">
        <f t="shared" si="25"/>
        <v>35597.131000000001</v>
      </c>
      <c r="R99" s="1">
        <f t="shared" si="19"/>
        <v>1.1911047036868822E-6</v>
      </c>
      <c r="T99" s="1">
        <v>1</v>
      </c>
      <c r="U99" s="1">
        <f t="shared" si="20"/>
        <v>1.1911047036868822E-6</v>
      </c>
      <c r="AA99" s="1" t="s">
        <v>80</v>
      </c>
      <c r="AB99" s="1">
        <v>11</v>
      </c>
      <c r="AD99" s="1" t="s">
        <v>83</v>
      </c>
      <c r="AF99" s="1" t="s">
        <v>53</v>
      </c>
    </row>
    <row r="100" spans="1:32" x14ac:dyDescent="0.2">
      <c r="A100" s="38" t="s">
        <v>84</v>
      </c>
      <c r="B100" s="39"/>
      <c r="C100" s="40">
        <v>50900.427000000003</v>
      </c>
      <c r="D100" s="40">
        <v>6.0000000000000001E-3</v>
      </c>
      <c r="E100" s="38">
        <f t="shared" si="22"/>
        <v>16604.028389274539</v>
      </c>
      <c r="F100" s="1">
        <f t="shared" si="23"/>
        <v>16604</v>
      </c>
      <c r="G100" s="1">
        <f t="shared" si="18"/>
        <v>1.0049720003735274E-2</v>
      </c>
      <c r="I100" s="1">
        <f>G100</f>
        <v>1.0049720003735274E-2</v>
      </c>
      <c r="O100" s="1">
        <f t="shared" ca="1" si="21"/>
        <v>3.281675865980457E-3</v>
      </c>
      <c r="P100" s="1">
        <f t="shared" si="24"/>
        <v>4.0694760763225653E-3</v>
      </c>
      <c r="Q100" s="114">
        <f t="shared" si="25"/>
        <v>35881.927000000003</v>
      </c>
      <c r="R100" s="1">
        <f t="shared" si="19"/>
        <v>3.576331743135658E-5</v>
      </c>
      <c r="T100" s="1">
        <v>1</v>
      </c>
      <c r="U100" s="1">
        <f t="shared" si="20"/>
        <v>3.576331743135658E-5</v>
      </c>
      <c r="AA100" s="1" t="s">
        <v>60</v>
      </c>
      <c r="AB100" s="1">
        <v>9</v>
      </c>
      <c r="AD100" s="1" t="s">
        <v>65</v>
      </c>
    </row>
    <row r="101" spans="1:32" x14ac:dyDescent="0.2">
      <c r="A101" s="38" t="s">
        <v>85</v>
      </c>
      <c r="B101" s="39"/>
      <c r="C101" s="40">
        <v>50904.492700000003</v>
      </c>
      <c r="D101" s="40">
        <v>2.0000000000000001E-4</v>
      </c>
      <c r="E101" s="38">
        <f t="shared" si="22"/>
        <v>16615.513512583606</v>
      </c>
      <c r="F101" s="1">
        <f t="shared" si="23"/>
        <v>16615.5</v>
      </c>
      <c r="G101" s="1">
        <f t="shared" si="18"/>
        <v>4.7834150027483702E-3</v>
      </c>
      <c r="K101" s="1">
        <f t="shared" ref="K101:K107" si="26">G101</f>
        <v>4.7834150027483702E-3</v>
      </c>
      <c r="O101" s="1">
        <f t="shared" ca="1" si="21"/>
        <v>3.291812031976751E-3</v>
      </c>
      <c r="P101" s="1">
        <f t="shared" si="24"/>
        <v>4.0762337468948978E-3</v>
      </c>
      <c r="Q101" s="114">
        <f t="shared" si="25"/>
        <v>35885.992700000003</v>
      </c>
      <c r="R101" s="1">
        <f t="shared" si="19"/>
        <v>5.0010532863049442E-7</v>
      </c>
      <c r="T101" s="1">
        <v>1</v>
      </c>
      <c r="U101" s="1">
        <f t="shared" si="20"/>
        <v>5.0010532863049442E-7</v>
      </c>
    </row>
    <row r="102" spans="1:32" x14ac:dyDescent="0.2">
      <c r="A102" s="38" t="s">
        <v>86</v>
      </c>
      <c r="B102" s="39" t="s">
        <v>50</v>
      </c>
      <c r="C102" s="40">
        <v>51267.518799999998</v>
      </c>
      <c r="D102" s="40">
        <v>5.0000000000000001E-4</v>
      </c>
      <c r="E102" s="38">
        <f t="shared" si="22"/>
        <v>17641.019458155402</v>
      </c>
      <c r="F102" s="1">
        <f t="shared" si="23"/>
        <v>17641</v>
      </c>
      <c r="G102" s="1">
        <f t="shared" ref="G102:G108" si="27">+C102-(C$7+F102*C$8)</f>
        <v>6.8881300030625425E-3</v>
      </c>
      <c r="K102" s="1">
        <f t="shared" si="26"/>
        <v>6.8881300030625425E-3</v>
      </c>
      <c r="O102" s="1">
        <f t="shared" ca="1" si="21"/>
        <v>4.1956936171246659E-3</v>
      </c>
      <c r="P102" s="1">
        <f t="shared" si="24"/>
        <v>4.6860092840785572E-3</v>
      </c>
      <c r="Q102" s="114">
        <f t="shared" si="25"/>
        <v>36249.018799999998</v>
      </c>
      <c r="R102" s="1">
        <f t="shared" ref="R102:R108" si="28">+(P102-G102)^2</f>
        <v>4.8493356609785446E-6</v>
      </c>
      <c r="T102" s="1">
        <v>1</v>
      </c>
      <c r="U102" s="1">
        <f t="shared" ref="U102:U108" si="29">+T102*R102</f>
        <v>4.8493356609785446E-6</v>
      </c>
    </row>
    <row r="103" spans="1:32" x14ac:dyDescent="0.2">
      <c r="A103" s="41" t="s">
        <v>87</v>
      </c>
      <c r="B103" s="41" t="s">
        <v>48</v>
      </c>
      <c r="C103" s="42">
        <v>51274.769</v>
      </c>
      <c r="D103" s="42" t="s">
        <v>37</v>
      </c>
      <c r="E103" s="38">
        <f t="shared" si="22"/>
        <v>17661.500418633415</v>
      </c>
      <c r="F103" s="1">
        <f t="shared" si="23"/>
        <v>17661.5</v>
      </c>
      <c r="G103" s="1">
        <f t="shared" si="27"/>
        <v>1.481950021116063E-4</v>
      </c>
      <c r="K103" s="1">
        <f t="shared" si="26"/>
        <v>1.481950021116063E-4</v>
      </c>
      <c r="O103" s="1">
        <f t="shared" ca="1" si="21"/>
        <v>4.2137624347702365E-3</v>
      </c>
      <c r="P103" s="1">
        <f t="shared" si="24"/>
        <v>4.6983433745131494E-3</v>
      </c>
      <c r="Q103" s="114">
        <f t="shared" si="25"/>
        <v>36256.269</v>
      </c>
      <c r="R103" s="1">
        <f t="shared" si="28"/>
        <v>2.0703850210868412E-5</v>
      </c>
      <c r="T103" s="1">
        <v>1</v>
      </c>
      <c r="U103" s="1">
        <f t="shared" si="29"/>
        <v>2.0703850210868412E-5</v>
      </c>
    </row>
    <row r="104" spans="1:32" x14ac:dyDescent="0.2">
      <c r="A104" s="38" t="s">
        <v>86</v>
      </c>
      <c r="B104" s="39" t="s">
        <v>50</v>
      </c>
      <c r="C104" s="40">
        <v>51288.3963</v>
      </c>
      <c r="D104" s="40">
        <v>1E-4</v>
      </c>
      <c r="E104" s="38">
        <f t="shared" si="22"/>
        <v>17699.995934994611</v>
      </c>
      <c r="F104" s="1">
        <f t="shared" si="23"/>
        <v>17700</v>
      </c>
      <c r="G104" s="1">
        <f t="shared" si="27"/>
        <v>-1.4389999996637926E-3</v>
      </c>
      <c r="K104" s="1">
        <f t="shared" si="26"/>
        <v>-1.4389999996637926E-3</v>
      </c>
      <c r="O104" s="1">
        <f t="shared" ca="1" si="21"/>
        <v>4.2476965557143552E-3</v>
      </c>
      <c r="P104" s="1">
        <f t="shared" si="24"/>
        <v>4.721522707922263E-3</v>
      </c>
      <c r="Q104" s="114">
        <f t="shared" si="25"/>
        <v>36269.8963</v>
      </c>
      <c r="R104" s="1">
        <f t="shared" si="28"/>
        <v>3.7952040030683424E-5</v>
      </c>
      <c r="T104" s="1">
        <v>1</v>
      </c>
      <c r="U104" s="1">
        <f t="shared" si="29"/>
        <v>3.7952040030683424E-5</v>
      </c>
    </row>
    <row r="105" spans="1:32" x14ac:dyDescent="0.2">
      <c r="A105" s="38" t="s">
        <v>88</v>
      </c>
      <c r="B105" s="39" t="s">
        <v>50</v>
      </c>
      <c r="C105" s="40">
        <v>51288.4012</v>
      </c>
      <c r="D105" s="40">
        <v>3.2000000000000002E-3</v>
      </c>
      <c r="E105" s="38">
        <f t="shared" si="22"/>
        <v>17700.00977691709</v>
      </c>
      <c r="F105" s="1">
        <f t="shared" si="23"/>
        <v>17700</v>
      </c>
      <c r="G105" s="1">
        <f t="shared" si="27"/>
        <v>3.4610000002430752E-3</v>
      </c>
      <c r="K105" s="1">
        <f t="shared" si="26"/>
        <v>3.4610000002430752E-3</v>
      </c>
      <c r="O105" s="1">
        <f t="shared" ca="1" si="21"/>
        <v>4.2476965557143552E-3</v>
      </c>
      <c r="P105" s="1">
        <f t="shared" si="24"/>
        <v>4.721522707922263E-3</v>
      </c>
      <c r="Q105" s="114">
        <f t="shared" si="25"/>
        <v>36269.9012</v>
      </c>
      <c r="R105" s="1">
        <f t="shared" si="28"/>
        <v>1.5889174965748712E-6</v>
      </c>
      <c r="T105" s="1">
        <v>1</v>
      </c>
      <c r="U105" s="1">
        <f t="shared" si="29"/>
        <v>1.5889174965748712E-6</v>
      </c>
    </row>
    <row r="106" spans="1:32" x14ac:dyDescent="0.2">
      <c r="A106" s="38" t="s">
        <v>89</v>
      </c>
      <c r="B106" s="39" t="s">
        <v>48</v>
      </c>
      <c r="C106" s="40">
        <v>51308.404499999997</v>
      </c>
      <c r="D106" s="40">
        <v>8.9999999999999998E-4</v>
      </c>
      <c r="E106" s="38">
        <f t="shared" si="22"/>
        <v>17756.516741791111</v>
      </c>
      <c r="F106" s="1">
        <f t="shared" si="23"/>
        <v>17756.5</v>
      </c>
      <c r="G106" s="1">
        <f t="shared" si="27"/>
        <v>5.9265449963277206E-3</v>
      </c>
      <c r="K106" s="1">
        <f t="shared" si="26"/>
        <v>5.9265449963277206E-3</v>
      </c>
      <c r="O106" s="1">
        <f t="shared" ca="1" si="21"/>
        <v>4.2974959799570254E-3</v>
      </c>
      <c r="P106" s="1">
        <f t="shared" si="24"/>
        <v>4.7555753092258964E-3</v>
      </c>
      <c r="Q106" s="114">
        <f t="shared" si="25"/>
        <v>36289.904499999997</v>
      </c>
      <c r="R106" s="1">
        <f t="shared" si="28"/>
        <v>1.3711700081113441E-6</v>
      </c>
      <c r="T106" s="1">
        <v>1</v>
      </c>
      <c r="U106" s="1">
        <f t="shared" si="29"/>
        <v>1.3711700081113441E-6</v>
      </c>
      <c r="AA106" s="1" t="s">
        <v>80</v>
      </c>
      <c r="AB106" s="1">
        <v>12</v>
      </c>
      <c r="AD106" s="1" t="s">
        <v>90</v>
      </c>
    </row>
    <row r="107" spans="1:32" x14ac:dyDescent="0.2">
      <c r="A107" s="32" t="s">
        <v>91</v>
      </c>
      <c r="B107" s="33" t="s">
        <v>48</v>
      </c>
      <c r="C107" s="40">
        <v>51685.413099999998</v>
      </c>
      <c r="D107" s="40">
        <v>2.9999999999999997E-4</v>
      </c>
      <c r="E107" s="38">
        <f t="shared" si="22"/>
        <v>18821.521601859586</v>
      </c>
      <c r="F107" s="1">
        <f t="shared" si="23"/>
        <v>18821.5</v>
      </c>
      <c r="G107" s="1">
        <f t="shared" si="27"/>
        <v>7.6469949999591336E-3</v>
      </c>
      <c r="K107" s="1">
        <f t="shared" si="26"/>
        <v>7.6469949999591336E-3</v>
      </c>
      <c r="O107" s="1">
        <f t="shared" ca="1" si="21"/>
        <v>5.2361930917878673E-3</v>
      </c>
      <c r="P107" s="1">
        <f t="shared" si="24"/>
        <v>5.4055020154266976E-3</v>
      </c>
      <c r="Q107" s="114">
        <f t="shared" si="25"/>
        <v>36666.913099999998</v>
      </c>
      <c r="R107" s="1">
        <f t="shared" si="28"/>
        <v>5.0242907997081268E-6</v>
      </c>
      <c r="T107" s="1">
        <v>1</v>
      </c>
      <c r="U107" s="1">
        <f t="shared" si="29"/>
        <v>5.0242907997081268E-6</v>
      </c>
    </row>
    <row r="108" spans="1:32" x14ac:dyDescent="0.2">
      <c r="A108" s="36" t="s">
        <v>92</v>
      </c>
      <c r="B108" s="36" t="s">
        <v>50</v>
      </c>
      <c r="C108" s="37">
        <v>51699.404000000002</v>
      </c>
      <c r="D108" s="37" t="s">
        <v>35</v>
      </c>
      <c r="E108" s="38">
        <f t="shared" si="22"/>
        <v>18861.044245366225</v>
      </c>
      <c r="F108" s="1">
        <f t="shared" si="23"/>
        <v>18861</v>
      </c>
      <c r="G108" s="1">
        <f t="shared" si="27"/>
        <v>1.5662730002077296E-2</v>
      </c>
      <c r="I108" s="1">
        <f>G108</f>
        <v>1.5662730002077296E-2</v>
      </c>
      <c r="O108" s="1">
        <f t="shared" ca="1" si="21"/>
        <v>5.2710086184707943E-3</v>
      </c>
      <c r="P108" s="1">
        <f t="shared" si="24"/>
        <v>5.42990132927384E-3</v>
      </c>
      <c r="Q108" s="114">
        <f t="shared" si="25"/>
        <v>36680.904000000002</v>
      </c>
      <c r="R108" s="1">
        <f t="shared" si="28"/>
        <v>1.0471078264694854E-4</v>
      </c>
      <c r="T108" s="1">
        <v>0.1</v>
      </c>
      <c r="U108" s="1">
        <f t="shared" si="29"/>
        <v>1.0471078264694855E-5</v>
      </c>
    </row>
    <row r="109" spans="1:32" x14ac:dyDescent="0.2">
      <c r="A109" s="101" t="s">
        <v>93</v>
      </c>
      <c r="B109" s="102" t="s">
        <v>50</v>
      </c>
      <c r="C109" s="101">
        <v>51699.4041</v>
      </c>
      <c r="D109" s="101" t="s">
        <v>35</v>
      </c>
      <c r="E109" s="103">
        <f t="shared" si="22"/>
        <v>18861.044527854432</v>
      </c>
      <c r="F109" s="1">
        <f t="shared" si="23"/>
        <v>18861</v>
      </c>
      <c r="L109" s="14"/>
      <c r="O109" s="1">
        <f t="shared" ca="1" si="21"/>
        <v>5.2710086184707943E-3</v>
      </c>
      <c r="P109" s="1">
        <f t="shared" si="24"/>
        <v>5.42990132927384E-3</v>
      </c>
      <c r="Q109" s="114">
        <f t="shared" si="25"/>
        <v>36680.9041</v>
      </c>
      <c r="S109" s="1">
        <f>+C109-(C$7+F109*C$8)</f>
        <v>1.5762729999551084E-2</v>
      </c>
    </row>
    <row r="110" spans="1:32" x14ac:dyDescent="0.2">
      <c r="A110" s="36" t="s">
        <v>94</v>
      </c>
      <c r="B110" s="36" t="s">
        <v>48</v>
      </c>
      <c r="C110" s="37">
        <v>52001.530599999998</v>
      </c>
      <c r="D110" s="37" t="s">
        <v>36</v>
      </c>
      <c r="E110" s="38">
        <f t="shared" si="22"/>
        <v>19714.516281165834</v>
      </c>
      <c r="F110" s="1">
        <f t="shared" si="23"/>
        <v>19714.5</v>
      </c>
      <c r="G110" s="1">
        <f t="shared" ref="G110:G141" si="30">+C110-(C$7+F110*C$8)</f>
        <v>5.7634850018075667E-3</v>
      </c>
      <c r="J110" s="1">
        <f>G110</f>
        <v>5.7634850018075667E-3</v>
      </c>
      <c r="O110" s="1">
        <f t="shared" ca="1" si="21"/>
        <v>6.0232884165436814E-3</v>
      </c>
      <c r="P110" s="1">
        <f t="shared" si="24"/>
        <v>5.9622488824865229E-3</v>
      </c>
      <c r="Q110" s="114">
        <f t="shared" si="25"/>
        <v>36983.030599999998</v>
      </c>
      <c r="R110" s="1">
        <f t="shared" ref="R110:R141" si="31">+(P110-G110)^2</f>
        <v>3.9507080262558346E-8</v>
      </c>
      <c r="T110" s="1">
        <v>1</v>
      </c>
      <c r="U110" s="1">
        <f t="shared" ref="U110:U141" si="32">+T110*R110</f>
        <v>3.9507080262558346E-8</v>
      </c>
    </row>
    <row r="111" spans="1:32" x14ac:dyDescent="0.2">
      <c r="A111" s="36" t="s">
        <v>51</v>
      </c>
      <c r="B111" s="36" t="s">
        <v>48</v>
      </c>
      <c r="C111" s="37">
        <v>52038.700400000002</v>
      </c>
      <c r="D111" s="37" t="s">
        <v>37</v>
      </c>
      <c r="E111" s="38">
        <f t="shared" si="22"/>
        <v>19819.516585264402</v>
      </c>
      <c r="F111" s="1">
        <f t="shared" si="23"/>
        <v>19819.5</v>
      </c>
      <c r="G111" s="1">
        <f t="shared" si="30"/>
        <v>5.8711350066005252E-3</v>
      </c>
      <c r="K111" s="1">
        <f>G111</f>
        <v>5.8711350066005252E-3</v>
      </c>
      <c r="O111" s="1">
        <f t="shared" ca="1" si="21"/>
        <v>6.1158360191185517E-3</v>
      </c>
      <c r="P111" s="1">
        <f t="shared" si="24"/>
        <v>6.0284181245795609E-3</v>
      </c>
      <c r="Q111" s="114">
        <f t="shared" si="25"/>
        <v>37020.200400000002</v>
      </c>
      <c r="R111" s="1">
        <f t="shared" si="31"/>
        <v>2.4737979201207246E-8</v>
      </c>
      <c r="T111" s="1">
        <v>1</v>
      </c>
      <c r="U111" s="1">
        <f t="shared" si="32"/>
        <v>2.4737979201207246E-8</v>
      </c>
    </row>
    <row r="112" spans="1:32" x14ac:dyDescent="0.2">
      <c r="A112" s="32" t="s">
        <v>91</v>
      </c>
      <c r="B112" s="43"/>
      <c r="C112" s="40">
        <v>52042.416700000002</v>
      </c>
      <c r="D112" s="40">
        <v>2.9999999999999997E-4</v>
      </c>
      <c r="E112" s="38">
        <f t="shared" si="22"/>
        <v>19830.014694754405</v>
      </c>
      <c r="F112" s="1">
        <f t="shared" si="23"/>
        <v>19830</v>
      </c>
      <c r="G112" s="1">
        <f t="shared" si="30"/>
        <v>5.2019000067957677E-3</v>
      </c>
      <c r="K112" s="1">
        <f>G112</f>
        <v>5.2019000067957677E-3</v>
      </c>
      <c r="O112" s="1">
        <f t="shared" ca="1" si="21"/>
        <v>6.1250907793760408E-3</v>
      </c>
      <c r="P112" s="1">
        <f t="shared" si="24"/>
        <v>6.035043222723864E-3</v>
      </c>
      <c r="Q112" s="114">
        <f t="shared" si="25"/>
        <v>37023.916700000002</v>
      </c>
      <c r="R112" s="1">
        <f t="shared" si="31"/>
        <v>6.9412761824701055E-7</v>
      </c>
      <c r="T112" s="1">
        <v>1</v>
      </c>
      <c r="U112" s="1">
        <f t="shared" si="32"/>
        <v>6.9412761824701055E-7</v>
      </c>
    </row>
    <row r="113" spans="1:21" x14ac:dyDescent="0.2">
      <c r="A113" s="36" t="s">
        <v>95</v>
      </c>
      <c r="B113" s="36" t="s">
        <v>50</v>
      </c>
      <c r="C113" s="37">
        <v>52302.250800000002</v>
      </c>
      <c r="D113" s="37" t="s">
        <v>36</v>
      </c>
      <c r="E113" s="38">
        <f t="shared" si="22"/>
        <v>20564.015402726367</v>
      </c>
      <c r="F113" s="1">
        <f t="shared" si="23"/>
        <v>20564</v>
      </c>
      <c r="G113" s="1">
        <f t="shared" si="30"/>
        <v>5.4525200030184351E-3</v>
      </c>
      <c r="J113" s="1">
        <f>G113</f>
        <v>5.4525200030184351E-3</v>
      </c>
      <c r="O113" s="1">
        <f t="shared" ca="1" si="21"/>
        <v>6.7720425916613352E-3</v>
      </c>
      <c r="P113" s="1">
        <f t="shared" si="24"/>
        <v>6.5018522917170921E-3</v>
      </c>
      <c r="Q113" s="114">
        <f t="shared" si="25"/>
        <v>37283.750800000002</v>
      </c>
      <c r="R113" s="1">
        <f t="shared" si="31"/>
        <v>1.1010982521055616E-6</v>
      </c>
      <c r="T113" s="1">
        <v>1</v>
      </c>
      <c r="U113" s="1">
        <f t="shared" si="32"/>
        <v>1.1010982521055616E-6</v>
      </c>
    </row>
    <row r="114" spans="1:21" x14ac:dyDescent="0.2">
      <c r="A114" s="36" t="s">
        <v>51</v>
      </c>
      <c r="B114" s="36" t="s">
        <v>50</v>
      </c>
      <c r="C114" s="37">
        <v>52323.845099999999</v>
      </c>
      <c r="D114" s="37" t="s">
        <v>37</v>
      </c>
      <c r="E114" s="38">
        <f t="shared" si="22"/>
        <v>20625.016755082186</v>
      </c>
      <c r="F114" s="1">
        <f t="shared" si="23"/>
        <v>20625</v>
      </c>
      <c r="G114" s="1">
        <f t="shared" si="30"/>
        <v>5.9312500015948899E-3</v>
      </c>
      <c r="K114" s="1">
        <f>G114</f>
        <v>5.9312500015948899E-3</v>
      </c>
      <c r="O114" s="1">
        <f t="shared" ca="1" si="21"/>
        <v>6.8258083417286394E-3</v>
      </c>
      <c r="P114" s="1">
        <f t="shared" si="24"/>
        <v>6.540973907156856E-3</v>
      </c>
      <c r="Q114" s="114">
        <f t="shared" si="25"/>
        <v>37305.345099999999</v>
      </c>
      <c r="R114" s="1">
        <f t="shared" si="31"/>
        <v>3.7176324101373733E-7</v>
      </c>
      <c r="T114" s="1">
        <v>1</v>
      </c>
      <c r="U114" s="1">
        <f t="shared" si="32"/>
        <v>3.7176324101373733E-7</v>
      </c>
    </row>
    <row r="115" spans="1:21" x14ac:dyDescent="0.2">
      <c r="A115" s="36" t="s">
        <v>95</v>
      </c>
      <c r="B115" s="36" t="s">
        <v>50</v>
      </c>
      <c r="C115" s="37">
        <v>52324.1993</v>
      </c>
      <c r="D115" s="37" t="s">
        <v>36</v>
      </c>
      <c r="E115" s="38">
        <f t="shared" si="22"/>
        <v>20626.017328335522</v>
      </c>
      <c r="F115" s="1">
        <f t="shared" si="23"/>
        <v>20626</v>
      </c>
      <c r="G115" s="1">
        <f t="shared" si="30"/>
        <v>6.1341800028458238E-3</v>
      </c>
      <c r="J115" s="1">
        <f>G115</f>
        <v>6.1341800028458238E-3</v>
      </c>
      <c r="O115" s="1">
        <f t="shared" ref="O115:O146" ca="1" si="33">+C$11+C$12*F115</f>
        <v>6.8266897474674477E-3</v>
      </c>
      <c r="P115" s="1">
        <f t="shared" si="24"/>
        <v>6.5416156629948853E-3</v>
      </c>
      <c r="Q115" s="114">
        <f t="shared" si="25"/>
        <v>37305.6993</v>
      </c>
      <c r="R115" s="1">
        <f t="shared" si="31"/>
        <v>1.6600381716110157E-7</v>
      </c>
      <c r="T115" s="1">
        <v>1</v>
      </c>
      <c r="U115" s="1">
        <f t="shared" si="32"/>
        <v>1.6600381716110157E-7</v>
      </c>
    </row>
    <row r="116" spans="1:21" x14ac:dyDescent="0.2">
      <c r="A116" s="36" t="s">
        <v>96</v>
      </c>
      <c r="B116" s="36" t="s">
        <v>48</v>
      </c>
      <c r="C116" s="37">
        <v>52344.553999999996</v>
      </c>
      <c r="D116" s="37" t="s">
        <v>36</v>
      </c>
      <c r="E116" s="38">
        <f t="shared" si="22"/>
        <v>20683.51695679289</v>
      </c>
      <c r="F116" s="1">
        <f t="shared" si="23"/>
        <v>20683.5</v>
      </c>
      <c r="G116" s="1">
        <f t="shared" si="30"/>
        <v>6.0026549981557764E-3</v>
      </c>
      <c r="J116" s="1">
        <f>G116</f>
        <v>6.0026549981557764E-3</v>
      </c>
      <c r="O116" s="1">
        <f t="shared" ca="1" si="33"/>
        <v>6.8773705774489279E-3</v>
      </c>
      <c r="P116" s="1">
        <f t="shared" si="24"/>
        <v>6.5785392953565478E-3</v>
      </c>
      <c r="Q116" s="114">
        <f t="shared" si="25"/>
        <v>37326.053999999996</v>
      </c>
      <c r="R116" s="1">
        <f t="shared" si="31"/>
        <v>3.3164272376242643E-7</v>
      </c>
      <c r="T116" s="1">
        <v>1</v>
      </c>
      <c r="U116" s="1">
        <f t="shared" si="32"/>
        <v>3.3164272376242643E-7</v>
      </c>
    </row>
    <row r="117" spans="1:21" x14ac:dyDescent="0.2">
      <c r="A117" s="38" t="s">
        <v>97</v>
      </c>
      <c r="B117" s="39" t="s">
        <v>50</v>
      </c>
      <c r="C117" s="40">
        <v>52367.386700000003</v>
      </c>
      <c r="D117" s="40">
        <v>2.0000000000000001E-4</v>
      </c>
      <c r="E117" s="38">
        <f t="shared" si="22"/>
        <v>20748.016643188614</v>
      </c>
      <c r="F117" s="1">
        <f t="shared" si="23"/>
        <v>20748</v>
      </c>
      <c r="G117" s="1">
        <f t="shared" si="30"/>
        <v>5.8916400012094527E-3</v>
      </c>
      <c r="K117" s="1">
        <f>G117</f>
        <v>5.8916400012094527E-3</v>
      </c>
      <c r="O117" s="1">
        <f t="shared" ca="1" si="33"/>
        <v>6.9342212476020629E-3</v>
      </c>
      <c r="P117" s="1">
        <f t="shared" si="24"/>
        <v>6.6200110156744135E-3</v>
      </c>
      <c r="Q117" s="114">
        <f t="shared" si="25"/>
        <v>37348.886700000003</v>
      </c>
      <c r="R117" s="1">
        <f t="shared" si="31"/>
        <v>5.3052433471271598E-7</v>
      </c>
      <c r="T117" s="1">
        <v>1</v>
      </c>
      <c r="U117" s="1">
        <f t="shared" si="32"/>
        <v>5.3052433471271598E-7</v>
      </c>
    </row>
    <row r="118" spans="1:21" x14ac:dyDescent="0.2">
      <c r="A118" s="36" t="s">
        <v>51</v>
      </c>
      <c r="B118" s="36" t="s">
        <v>50</v>
      </c>
      <c r="C118" s="37">
        <v>52387.564200000001</v>
      </c>
      <c r="D118" s="37" t="s">
        <v>37</v>
      </c>
      <c r="E118" s="38">
        <f t="shared" si="22"/>
        <v>20805.015702531105</v>
      </c>
      <c r="F118" s="1">
        <f t="shared" si="23"/>
        <v>20805</v>
      </c>
      <c r="G118" s="1">
        <f t="shared" si="30"/>
        <v>5.5586500020581298E-3</v>
      </c>
      <c r="K118" s="1">
        <f>G118</f>
        <v>5.5586500020581298E-3</v>
      </c>
      <c r="O118" s="1">
        <f t="shared" ca="1" si="33"/>
        <v>6.9844613747141338E-3</v>
      </c>
      <c r="P118" s="1">
        <f t="shared" si="24"/>
        <v>6.6567071208020615E-3</v>
      </c>
      <c r="Q118" s="114">
        <f t="shared" si="25"/>
        <v>37369.064200000001</v>
      </c>
      <c r="R118" s="1">
        <f t="shared" si="31"/>
        <v>1.2057294360242249E-6</v>
      </c>
      <c r="T118" s="1">
        <v>1</v>
      </c>
      <c r="U118" s="1">
        <f t="shared" si="32"/>
        <v>1.2057294360242249E-6</v>
      </c>
    </row>
    <row r="119" spans="1:21" x14ac:dyDescent="0.2">
      <c r="A119" s="36" t="s">
        <v>95</v>
      </c>
      <c r="B119" s="36" t="s">
        <v>48</v>
      </c>
      <c r="C119" s="37">
        <v>52393.051899999999</v>
      </c>
      <c r="D119" s="37" t="s">
        <v>36</v>
      </c>
      <c r="E119" s="38">
        <f t="shared" si="22"/>
        <v>20820.51780824062</v>
      </c>
      <c r="F119" s="1">
        <f t="shared" si="23"/>
        <v>20820.5</v>
      </c>
      <c r="G119" s="1">
        <f t="shared" si="30"/>
        <v>6.3040649984031916E-3</v>
      </c>
      <c r="J119" s="1">
        <f>G119</f>
        <v>6.3040649984031916E-3</v>
      </c>
      <c r="O119" s="1">
        <f t="shared" ca="1" si="33"/>
        <v>6.9981231636656645E-3</v>
      </c>
      <c r="P119" s="1">
        <f t="shared" si="24"/>
        <v>6.6666934603065104E-3</v>
      </c>
      <c r="Q119" s="114">
        <f t="shared" si="25"/>
        <v>37374.551899999999</v>
      </c>
      <c r="R119" s="1">
        <f t="shared" si="31"/>
        <v>1.3149940138236674E-7</v>
      </c>
      <c r="T119" s="1">
        <v>1</v>
      </c>
      <c r="U119" s="1">
        <f t="shared" si="32"/>
        <v>1.3149940138236674E-7</v>
      </c>
    </row>
    <row r="120" spans="1:21" x14ac:dyDescent="0.2">
      <c r="A120" s="36" t="s">
        <v>51</v>
      </c>
      <c r="B120" s="36" t="s">
        <v>50</v>
      </c>
      <c r="C120" s="37">
        <v>52616.9548</v>
      </c>
      <c r="D120" s="37" t="s">
        <v>37</v>
      </c>
      <c r="E120" s="38">
        <f t="shared" si="22"/>
        <v>21453.017111130332</v>
      </c>
      <c r="F120" s="1">
        <f t="shared" si="23"/>
        <v>21453</v>
      </c>
      <c r="G120" s="1">
        <f t="shared" si="30"/>
        <v>6.0572900038096122E-3</v>
      </c>
      <c r="K120" s="1">
        <f>G120</f>
        <v>6.0572900038096122E-3</v>
      </c>
      <c r="O120" s="1">
        <f t="shared" ca="1" si="33"/>
        <v>7.555612293461916E-3</v>
      </c>
      <c r="P120" s="1">
        <f t="shared" si="24"/>
        <v>7.0769629964848018E-3</v>
      </c>
      <c r="Q120" s="114">
        <f t="shared" si="25"/>
        <v>37598.4548</v>
      </c>
      <c r="R120" s="1">
        <f t="shared" si="31"/>
        <v>1.0397330119911772E-6</v>
      </c>
      <c r="T120" s="1">
        <v>1</v>
      </c>
      <c r="U120" s="1">
        <f t="shared" si="32"/>
        <v>1.0397330119911772E-6</v>
      </c>
    </row>
    <row r="121" spans="1:21" x14ac:dyDescent="0.2">
      <c r="A121" s="36" t="s">
        <v>98</v>
      </c>
      <c r="B121" s="36" t="s">
        <v>50</v>
      </c>
      <c r="C121" s="37">
        <v>52669.3465</v>
      </c>
      <c r="D121" s="37" t="s">
        <v>36</v>
      </c>
      <c r="E121" s="38">
        <f t="shared" si="22"/>
        <v>21601.01748864758</v>
      </c>
      <c r="F121" s="1">
        <f t="shared" si="23"/>
        <v>21601</v>
      </c>
      <c r="G121" s="1">
        <f t="shared" si="30"/>
        <v>6.1909299984108657E-3</v>
      </c>
      <c r="J121" s="1">
        <f>G121</f>
        <v>6.1909299984108657E-3</v>
      </c>
      <c r="O121" s="1">
        <f t="shared" ca="1" si="33"/>
        <v>7.6860603428055441E-3</v>
      </c>
      <c r="P121" s="1">
        <f t="shared" si="24"/>
        <v>7.1737413890730819E-3</v>
      </c>
      <c r="Q121" s="114">
        <f t="shared" si="25"/>
        <v>37650.8465</v>
      </c>
      <c r="R121" s="1">
        <f t="shared" si="31"/>
        <v>9.6591822961539939E-7</v>
      </c>
      <c r="T121" s="1">
        <v>1</v>
      </c>
      <c r="U121" s="1">
        <f t="shared" si="32"/>
        <v>9.6591822961539939E-7</v>
      </c>
    </row>
    <row r="122" spans="1:21" x14ac:dyDescent="0.2">
      <c r="A122" s="44" t="s">
        <v>99</v>
      </c>
      <c r="B122" s="39"/>
      <c r="C122" s="40">
        <v>52734.835967739287</v>
      </c>
      <c r="D122" s="40">
        <v>5.0000000000000002E-5</v>
      </c>
      <c r="E122" s="38">
        <f t="shared" si="22"/>
        <v>21786.017516301166</v>
      </c>
      <c r="F122" s="1">
        <f t="shared" si="23"/>
        <v>21786</v>
      </c>
      <c r="G122" s="1">
        <f t="shared" si="30"/>
        <v>6.2007192900637165E-3</v>
      </c>
      <c r="L122" s="1">
        <f>G122</f>
        <v>6.2007192900637165E-3</v>
      </c>
      <c r="O122" s="1">
        <f t="shared" ca="1" si="33"/>
        <v>7.8491204044850802E-3</v>
      </c>
      <c r="P122" s="1">
        <f t="shared" si="24"/>
        <v>7.2951295975084334E-3</v>
      </c>
      <c r="Q122" s="114">
        <f t="shared" si="25"/>
        <v>37716.335967739287</v>
      </c>
      <c r="R122" s="1">
        <f t="shared" si="31"/>
        <v>1.1977339210412398E-6</v>
      </c>
      <c r="T122" s="1">
        <v>1</v>
      </c>
      <c r="U122" s="1">
        <f t="shared" si="32"/>
        <v>1.1977339210412398E-6</v>
      </c>
    </row>
    <row r="123" spans="1:21" x14ac:dyDescent="0.2">
      <c r="A123" s="36" t="s">
        <v>100</v>
      </c>
      <c r="B123" s="36" t="s">
        <v>50</v>
      </c>
      <c r="C123" s="37">
        <v>52734.836000000003</v>
      </c>
      <c r="D123" s="37" t="s">
        <v>36</v>
      </c>
      <c r="E123" s="38">
        <f t="shared" si="22"/>
        <v>21786.017607433885</v>
      </c>
      <c r="F123" s="1">
        <f t="shared" si="23"/>
        <v>21786</v>
      </c>
      <c r="G123" s="1">
        <f t="shared" si="30"/>
        <v>6.2329800057341345E-3</v>
      </c>
      <c r="J123" s="1">
        <f>G123</f>
        <v>6.2329800057341345E-3</v>
      </c>
      <c r="O123" s="1">
        <f t="shared" ca="1" si="33"/>
        <v>7.8491204044850802E-3</v>
      </c>
      <c r="P123" s="1">
        <f t="shared" si="24"/>
        <v>7.2951295975084334E-3</v>
      </c>
      <c r="Q123" s="114">
        <f t="shared" si="25"/>
        <v>37716.336000000003</v>
      </c>
      <c r="R123" s="1">
        <f t="shared" si="31"/>
        <v>1.1281617553063099E-6</v>
      </c>
      <c r="T123" s="1">
        <v>1</v>
      </c>
      <c r="U123" s="1">
        <f t="shared" si="32"/>
        <v>1.1281617553063099E-6</v>
      </c>
    </row>
    <row r="124" spans="1:21" x14ac:dyDescent="0.2">
      <c r="A124" s="45" t="s">
        <v>101</v>
      </c>
      <c r="B124" s="46"/>
      <c r="C124" s="40">
        <v>52738.375399999997</v>
      </c>
      <c r="D124" s="40">
        <v>1E-4</v>
      </c>
      <c r="E124" s="38">
        <f t="shared" si="22"/>
        <v>21796.015995273632</v>
      </c>
      <c r="F124" s="1">
        <f t="shared" si="23"/>
        <v>21796</v>
      </c>
      <c r="G124" s="1">
        <f t="shared" si="30"/>
        <v>5.6622799966135062E-3</v>
      </c>
      <c r="K124" s="1">
        <f>G124</f>
        <v>5.6622799966135062E-3</v>
      </c>
      <c r="O124" s="1">
        <f t="shared" ca="1" si="33"/>
        <v>7.8579344618731634E-3</v>
      </c>
      <c r="P124" s="1">
        <f t="shared" si="24"/>
        <v>7.3017042652887224E-3</v>
      </c>
      <c r="Q124" s="114">
        <f t="shared" si="25"/>
        <v>37719.875399999997</v>
      </c>
      <c r="R124" s="1">
        <f t="shared" si="31"/>
        <v>2.6877119327212674E-6</v>
      </c>
      <c r="T124" s="1">
        <v>1</v>
      </c>
      <c r="U124" s="1">
        <f t="shared" si="32"/>
        <v>2.6877119327212674E-6</v>
      </c>
    </row>
    <row r="125" spans="1:21" x14ac:dyDescent="0.2">
      <c r="A125" s="36" t="s">
        <v>51</v>
      </c>
      <c r="B125" s="36" t="s">
        <v>50</v>
      </c>
      <c r="C125" s="37">
        <v>52739.792800000003</v>
      </c>
      <c r="D125" s="37" t="s">
        <v>37</v>
      </c>
      <c r="E125" s="38">
        <f t="shared" si="22"/>
        <v>21800.019983216262</v>
      </c>
      <c r="F125" s="1">
        <f t="shared" si="23"/>
        <v>21800</v>
      </c>
      <c r="G125" s="1">
        <f t="shared" si="30"/>
        <v>7.0740000082878396E-3</v>
      </c>
      <c r="K125" s="1">
        <f>G125</f>
        <v>7.0740000082878396E-3</v>
      </c>
      <c r="O125" s="1">
        <f t="shared" ca="1" si="33"/>
        <v>7.8614600848283967E-3</v>
      </c>
      <c r="P125" s="1">
        <f t="shared" si="24"/>
        <v>7.3043345098408388E-3</v>
      </c>
      <c r="Q125" s="114">
        <f t="shared" si="25"/>
        <v>37721.292800000003</v>
      </c>
      <c r="R125" s="1">
        <f t="shared" si="31"/>
        <v>5.30539826056686E-8</v>
      </c>
      <c r="T125" s="1">
        <v>1</v>
      </c>
      <c r="U125" s="1">
        <f t="shared" si="32"/>
        <v>5.30539826056686E-8</v>
      </c>
    </row>
    <row r="126" spans="1:21" x14ac:dyDescent="0.2">
      <c r="A126" s="36" t="s">
        <v>51</v>
      </c>
      <c r="B126" s="36" t="s">
        <v>50</v>
      </c>
      <c r="C126" s="37">
        <v>52750.765800000001</v>
      </c>
      <c r="D126" s="37" t="s">
        <v>37</v>
      </c>
      <c r="E126" s="38">
        <f t="shared" si="22"/>
        <v>21831.017414918162</v>
      </c>
      <c r="F126" s="1">
        <f t="shared" si="23"/>
        <v>21831</v>
      </c>
      <c r="G126" s="1">
        <f t="shared" si="30"/>
        <v>6.1648300033994019E-3</v>
      </c>
      <c r="K126" s="1">
        <f>G126</f>
        <v>6.1648300033994019E-3</v>
      </c>
      <c r="O126" s="1">
        <f t="shared" ca="1" si="33"/>
        <v>7.8887836627314547E-3</v>
      </c>
      <c r="P126" s="1">
        <f t="shared" si="24"/>
        <v>7.3247262180197361E-3</v>
      </c>
      <c r="Q126" s="114">
        <f t="shared" si="25"/>
        <v>37732.265800000001</v>
      </c>
      <c r="R126" s="1">
        <f t="shared" si="31"/>
        <v>1.3453592286905804E-6</v>
      </c>
      <c r="T126" s="1">
        <v>1</v>
      </c>
      <c r="U126" s="1">
        <f t="shared" si="32"/>
        <v>1.3453592286905804E-6</v>
      </c>
    </row>
    <row r="127" spans="1:21" x14ac:dyDescent="0.2">
      <c r="A127" s="36" t="s">
        <v>98</v>
      </c>
      <c r="B127" s="36" t="s">
        <v>48</v>
      </c>
      <c r="C127" s="37">
        <v>52764.0412</v>
      </c>
      <c r="D127" s="37" t="s">
        <v>36</v>
      </c>
      <c r="E127" s="38">
        <f t="shared" si="22"/>
        <v>21868.518855254937</v>
      </c>
      <c r="F127" s="1">
        <f t="shared" si="23"/>
        <v>21868.5</v>
      </c>
      <c r="G127" s="1">
        <f t="shared" si="30"/>
        <v>6.674705000477843E-3</v>
      </c>
      <c r="J127" s="1">
        <f>G127</f>
        <v>6.674705000477843E-3</v>
      </c>
      <c r="O127" s="1">
        <f t="shared" ca="1" si="33"/>
        <v>7.921836377936765E-3</v>
      </c>
      <c r="P127" s="1">
        <f t="shared" si="24"/>
        <v>7.3494109203208185E-3</v>
      </c>
      <c r="Q127" s="114">
        <f t="shared" si="25"/>
        <v>37745.5412</v>
      </c>
      <c r="R127" s="1">
        <f t="shared" si="31"/>
        <v>4.5522807827115568E-7</v>
      </c>
      <c r="T127" s="1">
        <v>1</v>
      </c>
      <c r="U127" s="1">
        <f t="shared" si="32"/>
        <v>4.5522807827115568E-7</v>
      </c>
    </row>
    <row r="128" spans="1:21" x14ac:dyDescent="0.2">
      <c r="A128" s="36" t="s">
        <v>51</v>
      </c>
      <c r="B128" s="36" t="s">
        <v>50</v>
      </c>
      <c r="C128" s="37">
        <v>52783.686800000003</v>
      </c>
      <c r="D128" s="37" t="s">
        <v>37</v>
      </c>
      <c r="E128" s="38">
        <f t="shared" si="22"/>
        <v>21924.015359788162</v>
      </c>
      <c r="F128" s="1">
        <f t="shared" si="23"/>
        <v>21924</v>
      </c>
      <c r="G128" s="1">
        <f t="shared" si="30"/>
        <v>5.4373200036934577E-3</v>
      </c>
      <c r="K128" s="1">
        <f>G128</f>
        <v>5.4373200036934577E-3</v>
      </c>
      <c r="O128" s="1">
        <f t="shared" ca="1" si="33"/>
        <v>7.9707543964406252E-3</v>
      </c>
      <c r="P128" s="1">
        <f t="shared" si="24"/>
        <v>7.3859790682364243E-3</v>
      </c>
      <c r="Q128" s="114">
        <f t="shared" si="25"/>
        <v>37765.186800000003</v>
      </c>
      <c r="R128" s="1">
        <f t="shared" si="31"/>
        <v>3.7972721498254697E-6</v>
      </c>
      <c r="T128" s="1">
        <v>1</v>
      </c>
      <c r="U128" s="1">
        <f t="shared" si="32"/>
        <v>3.7972721498254697E-6</v>
      </c>
    </row>
    <row r="129" spans="1:21" x14ac:dyDescent="0.2">
      <c r="A129" s="36" t="s">
        <v>51</v>
      </c>
      <c r="B129" s="36" t="s">
        <v>50</v>
      </c>
      <c r="C129" s="37">
        <v>52811.653200000001</v>
      </c>
      <c r="D129" s="37" t="s">
        <v>37</v>
      </c>
      <c r="E129" s="38">
        <f t="shared" si="22"/>
        <v>22003.017143616478</v>
      </c>
      <c r="F129" s="1">
        <f t="shared" si="23"/>
        <v>22003</v>
      </c>
      <c r="G129" s="1">
        <f t="shared" si="30"/>
        <v>6.0687900040647946E-3</v>
      </c>
      <c r="K129" s="1">
        <f>G129</f>
        <v>6.0687900040647946E-3</v>
      </c>
      <c r="O129" s="1">
        <f t="shared" ca="1" si="33"/>
        <v>8.0403854498064826E-3</v>
      </c>
      <c r="P129" s="1">
        <f t="shared" si="24"/>
        <v>7.4381026424007093E-3</v>
      </c>
      <c r="Q129" s="114">
        <f t="shared" si="25"/>
        <v>37793.153200000001</v>
      </c>
      <c r="R129" s="1">
        <f t="shared" si="31"/>
        <v>1.8750171015064634E-6</v>
      </c>
      <c r="T129" s="1">
        <v>1</v>
      </c>
      <c r="U129" s="1">
        <f t="shared" si="32"/>
        <v>1.8750171015064634E-6</v>
      </c>
    </row>
    <row r="130" spans="1:21" x14ac:dyDescent="0.2">
      <c r="A130" s="36" t="s">
        <v>98</v>
      </c>
      <c r="B130" s="36" t="s">
        <v>50</v>
      </c>
      <c r="C130" s="37">
        <v>52994.316599999998</v>
      </c>
      <c r="D130" s="37" t="s">
        <v>36</v>
      </c>
      <c r="E130" s="38">
        <f t="shared" si="22"/>
        <v>22519.019719569998</v>
      </c>
      <c r="F130" s="1">
        <f t="shared" si="23"/>
        <v>22519</v>
      </c>
      <c r="G130" s="1">
        <f t="shared" si="30"/>
        <v>6.9806699975742958E-3</v>
      </c>
      <c r="J130" s="1">
        <f>G130</f>
        <v>6.9806699975742958E-3</v>
      </c>
      <c r="O130" s="1">
        <f t="shared" ca="1" si="33"/>
        <v>8.4951908110315662E-3</v>
      </c>
      <c r="P130" s="1">
        <f t="shared" si="24"/>
        <v>7.780624669463632E-3</v>
      </c>
      <c r="Q130" s="114">
        <f t="shared" si="25"/>
        <v>37975.816599999998</v>
      </c>
      <c r="R130" s="1">
        <f t="shared" si="31"/>
        <v>6.3992747707757545E-7</v>
      </c>
      <c r="T130" s="1">
        <v>1</v>
      </c>
      <c r="U130" s="1">
        <f t="shared" si="32"/>
        <v>6.3992747707757545E-7</v>
      </c>
    </row>
    <row r="131" spans="1:21" x14ac:dyDescent="0.2">
      <c r="A131" s="36" t="s">
        <v>51</v>
      </c>
      <c r="B131" s="36" t="s">
        <v>48</v>
      </c>
      <c r="C131" s="37">
        <v>53050.779600000002</v>
      </c>
      <c r="D131" s="37" t="s">
        <v>37</v>
      </c>
      <c r="E131" s="38">
        <f t="shared" si="22"/>
        <v>22678.521039736301</v>
      </c>
      <c r="F131" s="1">
        <f t="shared" si="23"/>
        <v>22678.5</v>
      </c>
      <c r="G131" s="1">
        <f t="shared" si="30"/>
        <v>7.4480050025158562E-3</v>
      </c>
      <c r="K131" s="1">
        <f>G131</f>
        <v>7.4480050025158562E-3</v>
      </c>
      <c r="O131" s="1">
        <f t="shared" ca="1" si="33"/>
        <v>8.6357750263714918E-3</v>
      </c>
      <c r="P131" s="1">
        <f t="shared" si="24"/>
        <v>7.8872273315242439E-3</v>
      </c>
      <c r="Q131" s="114">
        <f t="shared" si="25"/>
        <v>38032.279600000002</v>
      </c>
      <c r="R131" s="1">
        <f t="shared" si="31"/>
        <v>1.9291625429955243E-7</v>
      </c>
      <c r="T131" s="1">
        <v>1</v>
      </c>
      <c r="U131" s="1">
        <f t="shared" si="32"/>
        <v>1.9291625429955243E-7</v>
      </c>
    </row>
    <row r="132" spans="1:21" x14ac:dyDescent="0.2">
      <c r="A132" s="41" t="s">
        <v>102</v>
      </c>
      <c r="B132" s="41" t="s">
        <v>50</v>
      </c>
      <c r="C132" s="42">
        <v>53110.427799999998</v>
      </c>
      <c r="D132" s="42" t="s">
        <v>103</v>
      </c>
      <c r="E132" s="38">
        <f t="shared" si="22"/>
        <v>22847.020174489015</v>
      </c>
      <c r="F132" s="1">
        <f t="shared" si="23"/>
        <v>22847</v>
      </c>
      <c r="G132" s="1">
        <f t="shared" si="30"/>
        <v>7.1417099970858544E-3</v>
      </c>
      <c r="K132" s="1">
        <f>G132</f>
        <v>7.1417099970858544E-3</v>
      </c>
      <c r="O132" s="1">
        <f t="shared" ca="1" si="33"/>
        <v>8.7842918933606889E-3</v>
      </c>
      <c r="P132" s="1">
        <f t="shared" si="24"/>
        <v>8.0002176971371193E-3</v>
      </c>
      <c r="Q132" s="114">
        <f t="shared" si="25"/>
        <v>38091.927799999998</v>
      </c>
      <c r="R132" s="1">
        <f t="shared" si="31"/>
        <v>7.3703547104731264E-7</v>
      </c>
      <c r="T132" s="1">
        <v>1</v>
      </c>
      <c r="U132" s="1">
        <f t="shared" si="32"/>
        <v>7.3703547104731264E-7</v>
      </c>
    </row>
    <row r="133" spans="1:21" x14ac:dyDescent="0.2">
      <c r="A133" s="36" t="s">
        <v>104</v>
      </c>
      <c r="B133" s="36" t="s">
        <v>50</v>
      </c>
      <c r="C133" s="37">
        <v>53110.428</v>
      </c>
      <c r="D133" s="37" t="s">
        <v>36</v>
      </c>
      <c r="E133" s="38">
        <f t="shared" si="22"/>
        <v>22847.02073946545</v>
      </c>
      <c r="F133" s="1">
        <f t="shared" si="23"/>
        <v>22847</v>
      </c>
      <c r="G133" s="1">
        <f t="shared" si="30"/>
        <v>7.3417099993093871E-3</v>
      </c>
      <c r="J133" s="1">
        <f>G133</f>
        <v>7.3417099993093871E-3</v>
      </c>
      <c r="O133" s="1">
        <f t="shared" ca="1" si="33"/>
        <v>8.7842918933606889E-3</v>
      </c>
      <c r="P133" s="1">
        <f t="shared" si="24"/>
        <v>8.0002176971371193E-3</v>
      </c>
      <c r="Q133" s="114">
        <f t="shared" si="25"/>
        <v>38091.928</v>
      </c>
      <c r="R133" s="1">
        <f t="shared" si="31"/>
        <v>4.3363238809837994E-7</v>
      </c>
      <c r="T133" s="1">
        <v>1</v>
      </c>
      <c r="U133" s="1">
        <f t="shared" si="32"/>
        <v>4.3363238809837994E-7</v>
      </c>
    </row>
    <row r="134" spans="1:21" x14ac:dyDescent="0.2">
      <c r="A134" s="36" t="s">
        <v>104</v>
      </c>
      <c r="B134" s="36" t="s">
        <v>50</v>
      </c>
      <c r="C134" s="37">
        <v>53111.489399999999</v>
      </c>
      <c r="D134" s="37" t="s">
        <v>36</v>
      </c>
      <c r="E134" s="38">
        <f t="shared" si="22"/>
        <v>22850.019069366877</v>
      </c>
      <c r="F134" s="1">
        <f t="shared" si="23"/>
        <v>22850</v>
      </c>
      <c r="G134" s="1">
        <f t="shared" si="30"/>
        <v>6.7504999969969504E-3</v>
      </c>
      <c r="J134" s="1">
        <f>G134</f>
        <v>6.7504999969969504E-3</v>
      </c>
      <c r="O134" s="1">
        <f t="shared" ca="1" si="33"/>
        <v>8.7869361105771138E-3</v>
      </c>
      <c r="P134" s="1">
        <f t="shared" si="24"/>
        <v>8.0022328627712032E-3</v>
      </c>
      <c r="Q134" s="114">
        <f t="shared" si="25"/>
        <v>38092.989399999999</v>
      </c>
      <c r="R134" s="1">
        <f t="shared" si="31"/>
        <v>1.5668351672594237E-6</v>
      </c>
      <c r="T134" s="1">
        <v>1</v>
      </c>
      <c r="U134" s="1">
        <f t="shared" si="32"/>
        <v>1.5668351672594237E-6</v>
      </c>
    </row>
    <row r="135" spans="1:21" x14ac:dyDescent="0.2">
      <c r="A135" s="41" t="s">
        <v>102</v>
      </c>
      <c r="B135" s="41" t="s">
        <v>50</v>
      </c>
      <c r="C135" s="42">
        <v>53111.489699999998</v>
      </c>
      <c r="D135" s="42" t="s">
        <v>103</v>
      </c>
      <c r="E135" s="38">
        <f t="shared" si="22"/>
        <v>22850.019916831516</v>
      </c>
      <c r="F135" s="1">
        <f t="shared" si="23"/>
        <v>22850</v>
      </c>
      <c r="G135" s="1">
        <f t="shared" si="30"/>
        <v>7.0504999966942705E-3</v>
      </c>
      <c r="K135" s="1">
        <f>G135</f>
        <v>7.0504999966942705E-3</v>
      </c>
      <c r="O135" s="1">
        <f t="shared" ca="1" si="33"/>
        <v>8.7869361105771138E-3</v>
      </c>
      <c r="P135" s="1">
        <f t="shared" si="24"/>
        <v>8.0022328627712032E-3</v>
      </c>
      <c r="Q135" s="114">
        <f t="shared" si="25"/>
        <v>38092.989699999998</v>
      </c>
      <c r="R135" s="1">
        <f t="shared" si="31"/>
        <v>9.0579544837101269E-7</v>
      </c>
      <c r="T135" s="1">
        <v>1</v>
      </c>
      <c r="U135" s="1">
        <f t="shared" si="32"/>
        <v>9.0579544837101269E-7</v>
      </c>
    </row>
    <row r="136" spans="1:21" x14ac:dyDescent="0.2">
      <c r="A136" s="36" t="s">
        <v>104</v>
      </c>
      <c r="B136" s="36" t="s">
        <v>48</v>
      </c>
      <c r="C136" s="37">
        <v>53117.329100000003</v>
      </c>
      <c r="D136" s="37" t="s">
        <v>36</v>
      </c>
      <c r="E136" s="38">
        <f t="shared" si="22"/>
        <v>22866.515533589034</v>
      </c>
      <c r="F136" s="1">
        <f t="shared" si="23"/>
        <v>22866.5</v>
      </c>
      <c r="G136" s="1">
        <f t="shared" si="30"/>
        <v>5.498845006513875E-3</v>
      </c>
      <c r="J136" s="1">
        <f>G136</f>
        <v>5.498845006513875E-3</v>
      </c>
      <c r="O136" s="1">
        <f t="shared" ca="1" si="33"/>
        <v>8.8014793052674494E-3</v>
      </c>
      <c r="P136" s="1">
        <f t="shared" si="24"/>
        <v>8.0133184423536834E-3</v>
      </c>
      <c r="Q136" s="114">
        <f t="shared" si="25"/>
        <v>38098.829100000003</v>
      </c>
      <c r="R136" s="1">
        <f t="shared" si="31"/>
        <v>6.3225766595440513E-6</v>
      </c>
      <c r="T136" s="1">
        <v>1</v>
      </c>
      <c r="U136" s="1">
        <f t="shared" si="32"/>
        <v>6.3225766595440513E-6</v>
      </c>
    </row>
    <row r="137" spans="1:21" x14ac:dyDescent="0.2">
      <c r="A137" s="41" t="s">
        <v>102</v>
      </c>
      <c r="B137" s="41" t="s">
        <v>48</v>
      </c>
      <c r="C137" s="42">
        <v>53117.330800000003</v>
      </c>
      <c r="D137" s="42" t="s">
        <v>103</v>
      </c>
      <c r="E137" s="38">
        <f t="shared" si="22"/>
        <v>22866.520335888672</v>
      </c>
      <c r="F137" s="1">
        <f t="shared" si="23"/>
        <v>22866.5</v>
      </c>
      <c r="G137" s="1">
        <f t="shared" si="30"/>
        <v>7.1988450072240084E-3</v>
      </c>
      <c r="K137" s="1">
        <f>G137</f>
        <v>7.1988450072240084E-3</v>
      </c>
      <c r="O137" s="1">
        <f t="shared" ca="1" si="33"/>
        <v>8.8014793052674494E-3</v>
      </c>
      <c r="P137" s="1">
        <f t="shared" si="24"/>
        <v>8.0133184423536834E-3</v>
      </c>
      <c r="Q137" s="114">
        <f t="shared" si="25"/>
        <v>38098.830800000003</v>
      </c>
      <c r="R137" s="1">
        <f t="shared" si="31"/>
        <v>6.6336697653193281E-7</v>
      </c>
      <c r="T137" s="1">
        <v>1</v>
      </c>
      <c r="U137" s="1">
        <f t="shared" si="32"/>
        <v>6.6336697653193281E-7</v>
      </c>
    </row>
    <row r="138" spans="1:21" x14ac:dyDescent="0.2">
      <c r="A138" s="36" t="s">
        <v>104</v>
      </c>
      <c r="B138" s="36" t="s">
        <v>48</v>
      </c>
      <c r="C138" s="37">
        <v>53118.393499999998</v>
      </c>
      <c r="D138" s="37" t="s">
        <v>36</v>
      </c>
      <c r="E138" s="38">
        <f t="shared" si="22"/>
        <v>22869.522338136867</v>
      </c>
      <c r="F138" s="1">
        <f t="shared" si="23"/>
        <v>22869.5</v>
      </c>
      <c r="G138" s="1">
        <f t="shared" si="30"/>
        <v>7.9076350011746399E-3</v>
      </c>
      <c r="J138" s="1">
        <f>G138</f>
        <v>7.9076350011746399E-3</v>
      </c>
      <c r="O138" s="1">
        <f t="shared" ca="1" si="33"/>
        <v>8.8041235224838744E-3</v>
      </c>
      <c r="P138" s="1">
        <f t="shared" si="24"/>
        <v>8.0153343965677689E-3</v>
      </c>
      <c r="Q138" s="114">
        <f t="shared" si="25"/>
        <v>38099.893499999998</v>
      </c>
      <c r="R138" s="1">
        <f t="shared" si="31"/>
        <v>1.1599159768045535E-8</v>
      </c>
      <c r="T138" s="1">
        <v>1</v>
      </c>
      <c r="U138" s="1">
        <f t="shared" si="32"/>
        <v>1.1599159768045535E-8</v>
      </c>
    </row>
    <row r="139" spans="1:21" x14ac:dyDescent="0.2">
      <c r="A139" s="41" t="s">
        <v>102</v>
      </c>
      <c r="B139" s="41" t="s">
        <v>48</v>
      </c>
      <c r="C139" s="42">
        <v>53118.396099999998</v>
      </c>
      <c r="D139" s="42" t="s">
        <v>103</v>
      </c>
      <c r="E139" s="38">
        <f t="shared" si="22"/>
        <v>22869.529682830427</v>
      </c>
      <c r="F139" s="1">
        <f t="shared" si="23"/>
        <v>22869.5</v>
      </c>
      <c r="G139" s="1">
        <f t="shared" si="30"/>
        <v>1.0507635000976734E-2</v>
      </c>
      <c r="K139" s="1">
        <f>G139</f>
        <v>1.0507635000976734E-2</v>
      </c>
      <c r="O139" s="1">
        <f t="shared" ca="1" si="33"/>
        <v>8.8041235224838744E-3</v>
      </c>
      <c r="P139" s="1">
        <f t="shared" si="24"/>
        <v>8.0153343965677689E-3</v>
      </c>
      <c r="Q139" s="114">
        <f t="shared" si="25"/>
        <v>38099.896099999998</v>
      </c>
      <c r="R139" s="1">
        <f t="shared" si="31"/>
        <v>6.211562302737292E-6</v>
      </c>
      <c r="T139" s="1">
        <v>1</v>
      </c>
      <c r="U139" s="1">
        <f t="shared" si="32"/>
        <v>6.211562302737292E-6</v>
      </c>
    </row>
    <row r="140" spans="1:21" x14ac:dyDescent="0.2">
      <c r="A140" s="36" t="s">
        <v>51</v>
      </c>
      <c r="B140" s="36" t="s">
        <v>50</v>
      </c>
      <c r="C140" s="37">
        <v>53119.632400000002</v>
      </c>
      <c r="D140" s="37" t="s">
        <v>37</v>
      </c>
      <c r="E140" s="38">
        <f t="shared" si="22"/>
        <v>22873.022084617831</v>
      </c>
      <c r="F140" s="1">
        <f t="shared" si="23"/>
        <v>22873</v>
      </c>
      <c r="G140" s="1">
        <f t="shared" si="30"/>
        <v>7.8178900075727142E-3</v>
      </c>
      <c r="K140" s="1">
        <f>G140</f>
        <v>7.8178900075727142E-3</v>
      </c>
      <c r="O140" s="1">
        <f t="shared" ca="1" si="33"/>
        <v>8.8072084425697052E-3</v>
      </c>
      <c r="P140" s="1">
        <f t="shared" si="24"/>
        <v>8.0176864964858693E-3</v>
      </c>
      <c r="Q140" s="114">
        <f t="shared" si="25"/>
        <v>38101.132400000002</v>
      </c>
      <c r="R140" s="1">
        <f t="shared" si="31"/>
        <v>3.9918636982024507E-8</v>
      </c>
      <c r="T140" s="1">
        <v>1</v>
      </c>
      <c r="U140" s="1">
        <f t="shared" si="32"/>
        <v>3.9918636982024507E-8</v>
      </c>
    </row>
    <row r="141" spans="1:21" x14ac:dyDescent="0.2">
      <c r="A141" s="36" t="s">
        <v>51</v>
      </c>
      <c r="B141" s="36" t="s">
        <v>50</v>
      </c>
      <c r="C141" s="37">
        <v>53154.6783</v>
      </c>
      <c r="D141" s="37" t="s">
        <v>37</v>
      </c>
      <c r="E141" s="38">
        <f t="shared" si="22"/>
        <v>22972.022621543172</v>
      </c>
      <c r="F141" s="1">
        <f t="shared" si="23"/>
        <v>22972</v>
      </c>
      <c r="G141" s="1">
        <f t="shared" si="30"/>
        <v>8.0079600011231378E-3</v>
      </c>
      <c r="K141" s="1">
        <f>G141</f>
        <v>8.0079600011231378E-3</v>
      </c>
      <c r="O141" s="1">
        <f t="shared" ca="1" si="33"/>
        <v>8.8944676107117256E-3</v>
      </c>
      <c r="P141" s="1">
        <f t="shared" si="24"/>
        <v>8.0842857168907344E-3</v>
      </c>
      <c r="Q141" s="114">
        <f t="shared" si="25"/>
        <v>38136.1783</v>
      </c>
      <c r="R141" s="1">
        <f t="shared" si="31"/>
        <v>5.8256148874359421E-9</v>
      </c>
      <c r="T141" s="1">
        <v>1</v>
      </c>
      <c r="U141" s="1">
        <f t="shared" si="32"/>
        <v>5.8256148874359421E-9</v>
      </c>
    </row>
    <row r="142" spans="1:21" x14ac:dyDescent="0.2">
      <c r="A142" s="36" t="s">
        <v>105</v>
      </c>
      <c r="B142" s="36" t="s">
        <v>48</v>
      </c>
      <c r="C142" s="37">
        <v>53448.674299999999</v>
      </c>
      <c r="D142" s="37" t="s">
        <v>37</v>
      </c>
      <c r="E142" s="38">
        <f t="shared" si="22"/>
        <v>23802.526670630356</v>
      </c>
      <c r="F142" s="1">
        <f t="shared" si="23"/>
        <v>23802.5</v>
      </c>
      <c r="G142" s="1">
        <f t="shared" ref="G142:G173" si="34">+C142-(C$7+F142*C$8)</f>
        <v>9.4413250044453889E-3</v>
      </c>
      <c r="K142" s="1">
        <f>G142</f>
        <v>9.4413250044453889E-3</v>
      </c>
      <c r="O142" s="1">
        <f t="shared" ca="1" si="33"/>
        <v>9.6264750767920213E-3</v>
      </c>
      <c r="P142" s="1">
        <f t="shared" si="24"/>
        <v>8.6481821182687515E-3</v>
      </c>
      <c r="Q142" s="114">
        <f t="shared" si="25"/>
        <v>38430.174299999999</v>
      </c>
      <c r="R142" s="1">
        <f t="shared" ref="R142:R173" si="35">+(P142-G142)^2</f>
        <v>6.2907563789260646E-7</v>
      </c>
      <c r="T142" s="1">
        <v>1</v>
      </c>
      <c r="U142" s="1">
        <f t="shared" ref="U142:U173" si="36">+T142*R142</f>
        <v>6.2907563789260646E-7</v>
      </c>
    </row>
    <row r="143" spans="1:21" x14ac:dyDescent="0.2">
      <c r="A143" s="36" t="s">
        <v>106</v>
      </c>
      <c r="B143" s="36" t="s">
        <v>50</v>
      </c>
      <c r="C143" s="37">
        <v>53461.2408</v>
      </c>
      <c r="D143" s="37" t="s">
        <v>36</v>
      </c>
      <c r="E143" s="38">
        <f t="shared" si="22"/>
        <v>23838.025552019404</v>
      </c>
      <c r="F143" s="1">
        <f t="shared" si="23"/>
        <v>23838</v>
      </c>
      <c r="G143" s="1">
        <f t="shared" si="34"/>
        <v>9.0453400043770671E-3</v>
      </c>
      <c r="J143" s="1">
        <f>G143</f>
        <v>9.0453400043770671E-3</v>
      </c>
      <c r="O143" s="1">
        <f t="shared" ca="1" si="33"/>
        <v>9.6577649805197185E-3</v>
      </c>
      <c r="P143" s="1">
        <f t="shared" si="24"/>
        <v>8.6724932661837797E-3</v>
      </c>
      <c r="Q143" s="114">
        <f t="shared" si="25"/>
        <v>38442.7408</v>
      </c>
      <c r="R143" s="1">
        <f t="shared" si="35"/>
        <v>1.3901469018137375E-7</v>
      </c>
      <c r="T143" s="1">
        <v>1</v>
      </c>
      <c r="U143" s="1">
        <f t="shared" si="36"/>
        <v>1.3901469018137375E-7</v>
      </c>
    </row>
    <row r="144" spans="1:21" x14ac:dyDescent="0.2">
      <c r="A144" s="36" t="s">
        <v>105</v>
      </c>
      <c r="B144" s="36" t="s">
        <v>48</v>
      </c>
      <c r="C144" s="37">
        <v>53522.66</v>
      </c>
      <c r="D144" s="37" t="s">
        <v>37</v>
      </c>
      <c r="E144" s="38">
        <f t="shared" si="22"/>
        <v>24011.527553038803</v>
      </c>
      <c r="F144" s="1">
        <f t="shared" si="23"/>
        <v>24011.5</v>
      </c>
      <c r="G144" s="1">
        <f t="shared" si="34"/>
        <v>9.7536950052017346E-3</v>
      </c>
      <c r="K144" s="1">
        <f>G144</f>
        <v>9.7536950052017346E-3</v>
      </c>
      <c r="O144" s="1">
        <f t="shared" ca="1" si="33"/>
        <v>9.8106888762029571E-3</v>
      </c>
      <c r="P144" s="1">
        <f t="shared" si="24"/>
        <v>8.7915541239967955E-3</v>
      </c>
      <c r="Q144" s="114">
        <f t="shared" si="25"/>
        <v>38504.160000000003</v>
      </c>
      <c r="R144" s="1">
        <f t="shared" si="35"/>
        <v>9.2571507528581669E-7</v>
      </c>
      <c r="T144" s="1">
        <v>1</v>
      </c>
      <c r="U144" s="1">
        <f t="shared" si="36"/>
        <v>9.2571507528581669E-7</v>
      </c>
    </row>
    <row r="145" spans="1:21" x14ac:dyDescent="0.2">
      <c r="A145" s="47" t="s">
        <v>107</v>
      </c>
      <c r="B145" s="48" t="s">
        <v>48</v>
      </c>
      <c r="C145" s="40">
        <v>53787.454299999998</v>
      </c>
      <c r="D145" s="40">
        <v>1E-4</v>
      </c>
      <c r="E145" s="38">
        <f t="shared" si="22"/>
        <v>24759.540241392395</v>
      </c>
      <c r="F145" s="1">
        <f t="shared" si="23"/>
        <v>24759.5</v>
      </c>
      <c r="G145" s="1">
        <f t="shared" si="34"/>
        <v>1.4245334998122416E-2</v>
      </c>
      <c r="K145" s="1">
        <f>G145</f>
        <v>1.4245334998122416E-2</v>
      </c>
      <c r="O145" s="1">
        <f t="shared" ca="1" si="33"/>
        <v>1.0469980368831568E-2</v>
      </c>
      <c r="P145" s="1">
        <f t="shared" si="24"/>
        <v>9.3094997212424292E-3</v>
      </c>
      <c r="Q145" s="114">
        <f t="shared" si="25"/>
        <v>38768.954299999998</v>
      </c>
      <c r="R145" s="1">
        <f t="shared" si="35"/>
        <v>2.4362469880492939E-5</v>
      </c>
      <c r="T145" s="1">
        <v>1</v>
      </c>
      <c r="U145" s="1">
        <f t="shared" si="36"/>
        <v>2.4362469880492939E-5</v>
      </c>
    </row>
    <row r="146" spans="1:21" x14ac:dyDescent="0.2">
      <c r="A146" s="36" t="s">
        <v>108</v>
      </c>
      <c r="B146" s="36" t="s">
        <v>50</v>
      </c>
      <c r="C146" s="37">
        <v>53814.176399999997</v>
      </c>
      <c r="D146" s="37" t="s">
        <v>36</v>
      </c>
      <c r="E146" s="38">
        <f t="shared" si="22"/>
        <v>24835.027024376217</v>
      </c>
      <c r="F146" s="1">
        <f t="shared" si="23"/>
        <v>24835</v>
      </c>
      <c r="G146" s="1">
        <f t="shared" si="34"/>
        <v>9.5665499975439161E-3</v>
      </c>
      <c r="J146" s="1">
        <f>G146</f>
        <v>9.5665499975439161E-3</v>
      </c>
      <c r="O146" s="1">
        <f t="shared" ca="1" si="33"/>
        <v>1.0536526502111595E-2</v>
      </c>
      <c r="P146" s="1">
        <f t="shared" si="24"/>
        <v>9.3621980438586133E-3</v>
      </c>
      <c r="Q146" s="114">
        <f t="shared" si="25"/>
        <v>38795.676399999997</v>
      </c>
      <c r="R146" s="1">
        <f t="shared" si="35"/>
        <v>4.1759720975000139E-8</v>
      </c>
      <c r="T146" s="1">
        <v>1</v>
      </c>
      <c r="U146" s="1">
        <f t="shared" si="36"/>
        <v>4.1759720975000139E-8</v>
      </c>
    </row>
    <row r="147" spans="1:21" x14ac:dyDescent="0.2">
      <c r="A147" s="36" t="s">
        <v>108</v>
      </c>
      <c r="B147" s="36" t="s">
        <v>50</v>
      </c>
      <c r="C147" s="37">
        <v>53815.238299999997</v>
      </c>
      <c r="D147" s="37" t="s">
        <v>36</v>
      </c>
      <c r="E147" s="38">
        <f t="shared" si="22"/>
        <v>24838.026766718718</v>
      </c>
      <c r="F147" s="1">
        <f t="shared" si="23"/>
        <v>24838</v>
      </c>
      <c r="G147" s="1">
        <f t="shared" si="34"/>
        <v>9.4753399971523322E-3</v>
      </c>
      <c r="J147" s="1">
        <f>G147</f>
        <v>9.4753399971523322E-3</v>
      </c>
      <c r="O147" s="1">
        <f t="shared" ref="O147:O178" ca="1" si="37">+C$11+C$12*F147</f>
        <v>1.053917071932802E-2</v>
      </c>
      <c r="P147" s="1">
        <f t="shared" si="24"/>
        <v>9.3642936042126999E-3</v>
      </c>
      <c r="Q147" s="114">
        <f t="shared" si="25"/>
        <v>38796.738299999997</v>
      </c>
      <c r="R147" s="1">
        <f t="shared" si="35"/>
        <v>1.2331301384903214E-8</v>
      </c>
      <c r="T147" s="1">
        <v>1</v>
      </c>
      <c r="U147" s="1">
        <f t="shared" si="36"/>
        <v>1.2331301384903214E-8</v>
      </c>
    </row>
    <row r="148" spans="1:21" x14ac:dyDescent="0.2">
      <c r="A148" s="40" t="s">
        <v>109</v>
      </c>
      <c r="B148" s="48"/>
      <c r="C148" s="40">
        <v>53818.424500000001</v>
      </c>
      <c r="D148" s="40">
        <v>1E-4</v>
      </c>
      <c r="E148" s="38">
        <f t="shared" si="22"/>
        <v>24847.027406187299</v>
      </c>
      <c r="F148" s="1">
        <f t="shared" si="23"/>
        <v>24847</v>
      </c>
      <c r="G148" s="1">
        <f t="shared" si="34"/>
        <v>9.701710005174391E-3</v>
      </c>
      <c r="K148" s="1">
        <f t="shared" ref="K148:K179" si="38">G148</f>
        <v>9.701710005174391E-3</v>
      </c>
      <c r="O148" s="1">
        <f t="shared" ca="1" si="37"/>
        <v>1.0547103370977294E-2</v>
      </c>
      <c r="P148" s="1">
        <f t="shared" si="24"/>
        <v>9.3705810131949584E-3</v>
      </c>
      <c r="Q148" s="114">
        <f t="shared" si="25"/>
        <v>38799.924500000001</v>
      </c>
      <c r="R148" s="1">
        <f t="shared" si="35"/>
        <v>1.0964640932931514E-7</v>
      </c>
      <c r="T148" s="1">
        <v>1</v>
      </c>
      <c r="U148" s="1">
        <f t="shared" si="36"/>
        <v>1.0964640932931514E-7</v>
      </c>
    </row>
    <row r="149" spans="1:21" x14ac:dyDescent="0.2">
      <c r="A149" s="41" t="s">
        <v>110</v>
      </c>
      <c r="B149" s="41" t="s">
        <v>50</v>
      </c>
      <c r="C149" s="42">
        <v>53818.425000000003</v>
      </c>
      <c r="D149" s="42"/>
      <c r="E149" s="38">
        <f t="shared" ref="E149:E212" si="39">+(C149-C$7)/C$8</f>
        <v>24847.028818628372</v>
      </c>
      <c r="F149" s="1">
        <f t="shared" ref="F149:F212" si="40">ROUND(2*E149,0)/2</f>
        <v>24847</v>
      </c>
      <c r="G149" s="1">
        <f t="shared" si="34"/>
        <v>1.0201710007095244E-2</v>
      </c>
      <c r="K149" s="1">
        <f t="shared" si="38"/>
        <v>1.0201710007095244E-2</v>
      </c>
      <c r="O149" s="1">
        <f t="shared" ca="1" si="37"/>
        <v>1.0547103370977294E-2</v>
      </c>
      <c r="P149" s="1">
        <f t="shared" ref="P149:P212" si="41">+D$11+D$12*F149+D$13*F149^2</f>
        <v>9.3705810131949584E-3</v>
      </c>
      <c r="Q149" s="114">
        <f t="shared" ref="Q149:Q212" si="42">+C149-15018.5</f>
        <v>38799.925000000003</v>
      </c>
      <c r="R149" s="1">
        <f t="shared" si="35"/>
        <v>6.9077540450170063E-7</v>
      </c>
      <c r="T149" s="1">
        <v>1</v>
      </c>
      <c r="U149" s="1">
        <f t="shared" si="36"/>
        <v>6.9077540450170063E-7</v>
      </c>
    </row>
    <row r="150" spans="1:21" x14ac:dyDescent="0.2">
      <c r="A150" s="36" t="s">
        <v>105</v>
      </c>
      <c r="B150" s="36" t="s">
        <v>50</v>
      </c>
      <c r="C150" s="37">
        <v>53840.7261</v>
      </c>
      <c r="D150" s="37" t="s">
        <v>37</v>
      </c>
      <c r="E150" s="38">
        <f t="shared" si="39"/>
        <v>24910.026797679435</v>
      </c>
      <c r="F150" s="1">
        <f t="shared" si="40"/>
        <v>24910</v>
      </c>
      <c r="G150" s="1">
        <f t="shared" si="34"/>
        <v>9.4863000049372204E-3</v>
      </c>
      <c r="K150" s="1">
        <f t="shared" si="38"/>
        <v>9.4863000049372204E-3</v>
      </c>
      <c r="O150" s="1">
        <f t="shared" ca="1" si="37"/>
        <v>1.0602631932522219E-2</v>
      </c>
      <c r="P150" s="1">
        <f t="shared" si="41"/>
        <v>9.4146234487107808E-3</v>
      </c>
      <c r="Q150" s="114">
        <f t="shared" si="42"/>
        <v>38822.2261</v>
      </c>
      <c r="R150" s="1">
        <f t="shared" si="35"/>
        <v>5.1375287124819558E-9</v>
      </c>
      <c r="T150" s="1">
        <v>1</v>
      </c>
      <c r="U150" s="1">
        <f t="shared" si="36"/>
        <v>5.1375287124819558E-9</v>
      </c>
    </row>
    <row r="151" spans="1:21" x14ac:dyDescent="0.2">
      <c r="A151" s="47" t="s">
        <v>111</v>
      </c>
      <c r="B151" s="46"/>
      <c r="C151" s="40">
        <v>53863.382400000002</v>
      </c>
      <c r="D151" s="40">
        <v>1E-4</v>
      </c>
      <c r="E151" s="38">
        <f t="shared" si="39"/>
        <v>24974.02817486598</v>
      </c>
      <c r="F151" s="1">
        <f t="shared" si="40"/>
        <v>24974</v>
      </c>
      <c r="G151" s="1">
        <f t="shared" si="34"/>
        <v>9.9738200078718364E-3</v>
      </c>
      <c r="K151" s="1">
        <f t="shared" si="38"/>
        <v>9.9738200078718364E-3</v>
      </c>
      <c r="O151" s="1">
        <f t="shared" ca="1" si="37"/>
        <v>1.0659041899805948E-2</v>
      </c>
      <c r="P151" s="1">
        <f t="shared" si="41"/>
        <v>9.4594197532246321E-3</v>
      </c>
      <c r="Q151" s="114">
        <f t="shared" si="42"/>
        <v>38844.882400000002</v>
      </c>
      <c r="R151" s="1">
        <f t="shared" si="35"/>
        <v>2.6460762198110861E-7</v>
      </c>
      <c r="T151" s="1">
        <v>1</v>
      </c>
      <c r="U151" s="1">
        <f t="shared" si="36"/>
        <v>2.6460762198110861E-7</v>
      </c>
    </row>
    <row r="152" spans="1:21" x14ac:dyDescent="0.2">
      <c r="A152" s="36" t="s">
        <v>112</v>
      </c>
      <c r="B152" s="36" t="s">
        <v>50</v>
      </c>
      <c r="C152" s="37">
        <v>54147.289199999999</v>
      </c>
      <c r="D152" s="37" t="s">
        <v>37</v>
      </c>
      <c r="E152" s="38">
        <f t="shared" si="39"/>
        <v>25776.031423084947</v>
      </c>
      <c r="F152" s="1">
        <f t="shared" si="40"/>
        <v>25776</v>
      </c>
      <c r="G152" s="1">
        <f t="shared" si="34"/>
        <v>1.1123680000309832E-2</v>
      </c>
      <c r="K152" s="1">
        <f t="shared" si="38"/>
        <v>1.1123680000309832E-2</v>
      </c>
      <c r="O152" s="1">
        <f t="shared" ca="1" si="37"/>
        <v>1.1365929302330208E-2</v>
      </c>
      <c r="P152" s="1">
        <f t="shared" si="41"/>
        <v>1.0025454589843826E-2</v>
      </c>
      <c r="Q152" s="114">
        <f t="shared" si="42"/>
        <v>39128.789199999999</v>
      </c>
      <c r="R152" s="1">
        <f t="shared" si="35"/>
        <v>1.2060990521932278E-6</v>
      </c>
      <c r="T152" s="1">
        <v>1</v>
      </c>
      <c r="U152" s="1">
        <f t="shared" si="36"/>
        <v>1.2060990521932278E-6</v>
      </c>
    </row>
    <row r="153" spans="1:21" x14ac:dyDescent="0.2">
      <c r="A153" s="36" t="s">
        <v>105</v>
      </c>
      <c r="B153" s="36" t="s">
        <v>48</v>
      </c>
      <c r="C153" s="37">
        <v>54175.787100000001</v>
      </c>
      <c r="D153" s="37" t="s">
        <v>37</v>
      </c>
      <c r="E153" s="38">
        <f t="shared" si="39"/>
        <v>25856.534631769704</v>
      </c>
      <c r="F153" s="1">
        <f t="shared" si="40"/>
        <v>25856.5</v>
      </c>
      <c r="G153" s="1">
        <f t="shared" si="34"/>
        <v>1.2259545001143124E-2</v>
      </c>
      <c r="K153" s="1">
        <f t="shared" si="38"/>
        <v>1.2259545001143124E-2</v>
      </c>
      <c r="O153" s="1">
        <f t="shared" ca="1" si="37"/>
        <v>1.1436882464304276E-2</v>
      </c>
      <c r="P153" s="1">
        <f t="shared" si="41"/>
        <v>1.0082748625260155E-2</v>
      </c>
      <c r="Q153" s="114">
        <f t="shared" si="42"/>
        <v>39157.287100000001</v>
      </c>
      <c r="R153" s="1">
        <f t="shared" si="35"/>
        <v>4.7384424620572267E-6</v>
      </c>
      <c r="T153" s="1">
        <v>1</v>
      </c>
      <c r="U153" s="1">
        <f t="shared" si="36"/>
        <v>4.7384424620572267E-6</v>
      </c>
    </row>
    <row r="154" spans="1:21" x14ac:dyDescent="0.2">
      <c r="A154" s="36" t="s">
        <v>105</v>
      </c>
      <c r="B154" s="36" t="s">
        <v>50</v>
      </c>
      <c r="C154" s="37">
        <v>54189.767999999996</v>
      </c>
      <c r="D154" s="37" t="s">
        <v>37</v>
      </c>
      <c r="E154" s="38">
        <f t="shared" si="39"/>
        <v>25896.029026454933</v>
      </c>
      <c r="F154" s="1">
        <f t="shared" si="40"/>
        <v>25896</v>
      </c>
      <c r="G154" s="1">
        <f t="shared" si="34"/>
        <v>1.0275280001224019E-2</v>
      </c>
      <c r="K154" s="1">
        <f t="shared" si="38"/>
        <v>1.0275280001224019E-2</v>
      </c>
      <c r="O154" s="1">
        <f t="shared" ca="1" si="37"/>
        <v>1.1471697990987203E-2</v>
      </c>
      <c r="P154" s="1">
        <f t="shared" si="41"/>
        <v>1.0110893795207299E-2</v>
      </c>
      <c r="Q154" s="114">
        <f t="shared" si="42"/>
        <v>39171.267999999996</v>
      </c>
      <c r="R154" s="1">
        <f t="shared" si="35"/>
        <v>2.7022824728571528E-8</v>
      </c>
      <c r="T154" s="1">
        <v>1</v>
      </c>
      <c r="U154" s="1">
        <f t="shared" si="36"/>
        <v>2.7022824728571528E-8</v>
      </c>
    </row>
    <row r="155" spans="1:21" x14ac:dyDescent="0.2">
      <c r="A155" s="36" t="s">
        <v>105</v>
      </c>
      <c r="B155" s="36" t="s">
        <v>50</v>
      </c>
      <c r="C155" s="37">
        <v>54205.697399999997</v>
      </c>
      <c r="D155" s="37" t="s">
        <v>37</v>
      </c>
      <c r="E155" s="38">
        <f t="shared" si="39"/>
        <v>25941.027703986361</v>
      </c>
      <c r="F155" s="1">
        <f t="shared" si="40"/>
        <v>25941</v>
      </c>
      <c r="G155" s="1">
        <f t="shared" si="34"/>
        <v>9.8071300017181784E-3</v>
      </c>
      <c r="K155" s="1">
        <f t="shared" si="38"/>
        <v>9.8071300017181784E-3</v>
      </c>
      <c r="O155" s="1">
        <f t="shared" ca="1" si="37"/>
        <v>1.1511361249233578E-2</v>
      </c>
      <c r="P155" s="1">
        <f t="shared" si="41"/>
        <v>1.0142983541718598E-2</v>
      </c>
      <c r="Q155" s="114">
        <f t="shared" si="42"/>
        <v>39187.197399999997</v>
      </c>
      <c r="R155" s="1">
        <f t="shared" si="35"/>
        <v>1.1279760033081366E-7</v>
      </c>
      <c r="T155" s="1">
        <v>1</v>
      </c>
      <c r="U155" s="1">
        <f t="shared" si="36"/>
        <v>1.1279760033081366E-7</v>
      </c>
    </row>
    <row r="156" spans="1:21" x14ac:dyDescent="0.2">
      <c r="A156" s="40" t="s">
        <v>93</v>
      </c>
      <c r="B156" s="39" t="s">
        <v>50</v>
      </c>
      <c r="C156" s="40">
        <v>54211.36219</v>
      </c>
      <c r="D156" s="40">
        <v>2.9999999999999997E-4</v>
      </c>
      <c r="E156" s="38">
        <f t="shared" si="39"/>
        <v>25957.030068073735</v>
      </c>
      <c r="F156" s="1">
        <f t="shared" si="40"/>
        <v>25957</v>
      </c>
      <c r="G156" s="1">
        <f t="shared" si="34"/>
        <v>1.0644010006217286E-2</v>
      </c>
      <c r="K156" s="1">
        <f t="shared" si="38"/>
        <v>1.0644010006217286E-2</v>
      </c>
      <c r="O156" s="1">
        <f t="shared" ca="1" si="37"/>
        <v>1.1525463741054511E-2</v>
      </c>
      <c r="P156" s="1">
        <f t="shared" si="41"/>
        <v>1.0154399807607063E-2</v>
      </c>
      <c r="Q156" s="114">
        <f t="shared" si="42"/>
        <v>39192.86219</v>
      </c>
      <c r="R156" s="1">
        <f t="shared" si="35"/>
        <v>2.3971814658314246E-7</v>
      </c>
      <c r="T156" s="1">
        <v>1</v>
      </c>
      <c r="U156" s="1">
        <f t="shared" si="36"/>
        <v>2.3971814658314246E-7</v>
      </c>
    </row>
    <row r="157" spans="1:21" x14ac:dyDescent="0.2">
      <c r="A157" s="41" t="s">
        <v>113</v>
      </c>
      <c r="B157" s="41" t="s">
        <v>50</v>
      </c>
      <c r="C157" s="42">
        <v>54211.362200000003</v>
      </c>
      <c r="D157" s="42" t="s">
        <v>114</v>
      </c>
      <c r="E157" s="38">
        <f t="shared" si="39"/>
        <v>25957.030096322564</v>
      </c>
      <c r="F157" s="1">
        <f t="shared" si="40"/>
        <v>25957</v>
      </c>
      <c r="G157" s="1">
        <f t="shared" si="34"/>
        <v>1.0654010009602644E-2</v>
      </c>
      <c r="K157" s="1">
        <f t="shared" si="38"/>
        <v>1.0654010009602644E-2</v>
      </c>
      <c r="O157" s="1">
        <f t="shared" ca="1" si="37"/>
        <v>1.1525463741054511E-2</v>
      </c>
      <c r="P157" s="1">
        <f t="shared" si="41"/>
        <v>1.0154399807607063E-2</v>
      </c>
      <c r="Q157" s="114">
        <f t="shared" si="42"/>
        <v>39192.862200000003</v>
      </c>
      <c r="R157" s="1">
        <f t="shared" si="35"/>
        <v>2.4961035393806525E-7</v>
      </c>
      <c r="T157" s="1">
        <v>1</v>
      </c>
      <c r="U157" s="1">
        <f t="shared" si="36"/>
        <v>2.4961035393806525E-7</v>
      </c>
    </row>
    <row r="158" spans="1:21" x14ac:dyDescent="0.2">
      <c r="A158" s="36" t="s">
        <v>105</v>
      </c>
      <c r="B158" s="36" t="s">
        <v>50</v>
      </c>
      <c r="C158" s="37">
        <v>54212.777800000003</v>
      </c>
      <c r="D158" s="37" t="s">
        <v>37</v>
      </c>
      <c r="E158" s="38">
        <f t="shared" si="39"/>
        <v>25961.02899947733</v>
      </c>
      <c r="F158" s="1">
        <f t="shared" si="40"/>
        <v>25961</v>
      </c>
      <c r="G158" s="1">
        <f t="shared" si="34"/>
        <v>1.0265730008541141E-2</v>
      </c>
      <c r="K158" s="1">
        <f t="shared" si="38"/>
        <v>1.0265730008541141E-2</v>
      </c>
      <c r="O158" s="1">
        <f t="shared" ca="1" si="37"/>
        <v>1.1528989364009744E-2</v>
      </c>
      <c r="P158" s="1">
        <f t="shared" si="41"/>
        <v>1.0157254413279179E-2</v>
      </c>
      <c r="Q158" s="114">
        <f t="shared" si="42"/>
        <v>39194.277800000003</v>
      </c>
      <c r="R158" s="1">
        <f t="shared" si="35"/>
        <v>1.1766954767436881E-8</v>
      </c>
      <c r="T158" s="1">
        <v>1</v>
      </c>
      <c r="U158" s="1">
        <f t="shared" si="36"/>
        <v>1.1766954767436881E-8</v>
      </c>
    </row>
    <row r="159" spans="1:21" x14ac:dyDescent="0.2">
      <c r="A159" s="40" t="s">
        <v>115</v>
      </c>
      <c r="B159" s="39" t="s">
        <v>50</v>
      </c>
      <c r="C159" s="40">
        <v>54217.38</v>
      </c>
      <c r="D159" s="40">
        <v>1E-4</v>
      </c>
      <c r="E159" s="38">
        <f t="shared" si="39"/>
        <v>25974.029672053501</v>
      </c>
      <c r="F159" s="1">
        <f t="shared" si="40"/>
        <v>25974</v>
      </c>
      <c r="G159" s="1">
        <f t="shared" si="34"/>
        <v>1.0503819998120889E-2</v>
      </c>
      <c r="K159" s="1">
        <f t="shared" si="38"/>
        <v>1.0503819998120889E-2</v>
      </c>
      <c r="O159" s="1">
        <f t="shared" ca="1" si="37"/>
        <v>1.1540447638614252E-2</v>
      </c>
      <c r="P159" s="1">
        <f t="shared" si="41"/>
        <v>1.0166533371253554E-2</v>
      </c>
      <c r="Q159" s="114">
        <f t="shared" si="42"/>
        <v>39198.879999999997</v>
      </c>
      <c r="R159" s="1">
        <f t="shared" si="35"/>
        <v>1.1376226866354483E-7</v>
      </c>
      <c r="T159" s="1">
        <v>1</v>
      </c>
      <c r="U159" s="1">
        <f t="shared" si="36"/>
        <v>1.1376226866354483E-7</v>
      </c>
    </row>
    <row r="160" spans="1:21" x14ac:dyDescent="0.2">
      <c r="A160" s="47" t="s">
        <v>116</v>
      </c>
      <c r="B160" s="39" t="s">
        <v>50</v>
      </c>
      <c r="C160" s="40">
        <v>54561.821300000003</v>
      </c>
      <c r="D160" s="40">
        <v>1E-4</v>
      </c>
      <c r="E160" s="38">
        <f t="shared" si="39"/>
        <v>26947.03574806426</v>
      </c>
      <c r="F160" s="1">
        <f t="shared" si="40"/>
        <v>26947</v>
      </c>
      <c r="G160" s="1">
        <f t="shared" si="34"/>
        <v>1.2654710008064285E-2</v>
      </c>
      <c r="K160" s="1">
        <f t="shared" si="38"/>
        <v>1.2654710008064285E-2</v>
      </c>
      <c r="O160" s="1">
        <f t="shared" ca="1" si="37"/>
        <v>1.2398055422474729E-2</v>
      </c>
      <c r="P160" s="1">
        <f t="shared" si="41"/>
        <v>1.0867493895055695E-2</v>
      </c>
      <c r="Q160" s="114">
        <f t="shared" si="42"/>
        <v>39543.321300000003</v>
      </c>
      <c r="R160" s="1">
        <f t="shared" si="35"/>
        <v>3.1941414345975324E-6</v>
      </c>
      <c r="T160" s="1">
        <v>1</v>
      </c>
      <c r="U160" s="1">
        <f t="shared" si="36"/>
        <v>3.1941414345975324E-6</v>
      </c>
    </row>
    <row r="161" spans="1:21" x14ac:dyDescent="0.2">
      <c r="A161" s="36" t="s">
        <v>117</v>
      </c>
      <c r="B161" s="36" t="s">
        <v>50</v>
      </c>
      <c r="C161" s="37">
        <v>54577.045299999998</v>
      </c>
      <c r="D161" s="37" t="s">
        <v>37</v>
      </c>
      <c r="E161" s="38">
        <f t="shared" si="39"/>
        <v>26990.041753735419</v>
      </c>
      <c r="F161" s="1">
        <f t="shared" si="40"/>
        <v>26990</v>
      </c>
      <c r="G161" s="1">
        <f t="shared" si="34"/>
        <v>1.4780700003029779E-2</v>
      </c>
      <c r="K161" s="1">
        <f t="shared" si="38"/>
        <v>1.4780700003029779E-2</v>
      </c>
      <c r="O161" s="1">
        <f t="shared" ca="1" si="37"/>
        <v>1.2435955869243486E-2</v>
      </c>
      <c r="P161" s="1">
        <f t="shared" si="41"/>
        <v>1.0898766052610937E-2</v>
      </c>
      <c r="Q161" s="114">
        <f t="shared" si="42"/>
        <v>39558.545299999998</v>
      </c>
      <c r="R161" s="1">
        <f t="shared" si="35"/>
        <v>1.5069411195414433E-5</v>
      </c>
      <c r="T161" s="1">
        <v>1</v>
      </c>
      <c r="U161" s="1">
        <f t="shared" si="36"/>
        <v>1.5069411195414433E-5</v>
      </c>
    </row>
    <row r="162" spans="1:21" x14ac:dyDescent="0.2">
      <c r="A162" s="47" t="s">
        <v>116</v>
      </c>
      <c r="B162" s="39" t="s">
        <v>48</v>
      </c>
      <c r="C162" s="40">
        <v>54596.691200000001</v>
      </c>
      <c r="D162" s="40">
        <v>2.9999999999999997E-4</v>
      </c>
      <c r="E162" s="38">
        <f t="shared" si="39"/>
        <v>27045.539105733285</v>
      </c>
      <c r="F162" s="1">
        <f t="shared" si="40"/>
        <v>27045.5</v>
      </c>
      <c r="G162" s="1">
        <f t="shared" si="34"/>
        <v>1.3843315005942713E-2</v>
      </c>
      <c r="K162" s="1">
        <f t="shared" si="38"/>
        <v>1.3843315005942713E-2</v>
      </c>
      <c r="O162" s="1">
        <f t="shared" ca="1" si="37"/>
        <v>1.2484873887747347E-2</v>
      </c>
      <c r="P162" s="1">
        <f t="shared" si="41"/>
        <v>1.0939165799536542E-2</v>
      </c>
      <c r="Q162" s="114">
        <f t="shared" si="42"/>
        <v>39578.191200000001</v>
      </c>
      <c r="R162" s="1">
        <f t="shared" si="35"/>
        <v>8.4340826130695962E-6</v>
      </c>
      <c r="T162" s="1">
        <v>1</v>
      </c>
      <c r="U162" s="1">
        <f t="shared" si="36"/>
        <v>8.4340826130695962E-6</v>
      </c>
    </row>
    <row r="163" spans="1:21" x14ac:dyDescent="0.2">
      <c r="A163" s="47" t="s">
        <v>116</v>
      </c>
      <c r="B163" s="39" t="s">
        <v>48</v>
      </c>
      <c r="C163" s="40">
        <v>54597.753100000002</v>
      </c>
      <c r="D163" s="40">
        <v>2.9999999999999997E-4</v>
      </c>
      <c r="E163" s="38">
        <f t="shared" si="39"/>
        <v>27048.538848075787</v>
      </c>
      <c r="F163" s="1">
        <f t="shared" si="40"/>
        <v>27048.5</v>
      </c>
      <c r="G163" s="1">
        <f t="shared" si="34"/>
        <v>1.375210500555113E-2</v>
      </c>
      <c r="K163" s="1">
        <f t="shared" si="38"/>
        <v>1.375210500555113E-2</v>
      </c>
      <c r="O163" s="1">
        <f t="shared" ca="1" si="37"/>
        <v>1.2487518104963772E-2</v>
      </c>
      <c r="P163" s="1">
        <f t="shared" si="41"/>
        <v>1.0941350752510629E-2</v>
      </c>
      <c r="Q163" s="114">
        <f t="shared" si="42"/>
        <v>39579.253100000002</v>
      </c>
      <c r="R163" s="1">
        <f t="shared" si="35"/>
        <v>7.9003394709852617E-6</v>
      </c>
      <c r="T163" s="1">
        <v>1</v>
      </c>
      <c r="U163" s="1">
        <f t="shared" si="36"/>
        <v>7.9003394709852617E-6</v>
      </c>
    </row>
    <row r="164" spans="1:21" x14ac:dyDescent="0.2">
      <c r="A164" s="47" t="s">
        <v>118</v>
      </c>
      <c r="B164" s="39" t="s">
        <v>48</v>
      </c>
      <c r="C164" s="40">
        <v>54829.976199999997</v>
      </c>
      <c r="D164" s="40">
        <v>2.0000000000000001E-4</v>
      </c>
      <c r="E164" s="38">
        <f t="shared" si="39"/>
        <v>27704.54173533131</v>
      </c>
      <c r="F164" s="1">
        <f t="shared" si="40"/>
        <v>27704.5</v>
      </c>
      <c r="G164" s="1">
        <f t="shared" si="34"/>
        <v>1.4774185001442675E-2</v>
      </c>
      <c r="K164" s="1">
        <f t="shared" si="38"/>
        <v>1.4774185001442675E-2</v>
      </c>
      <c r="O164" s="1">
        <f t="shared" ca="1" si="37"/>
        <v>1.306572026962202E-2</v>
      </c>
      <c r="P164" s="1">
        <f t="shared" si="41"/>
        <v>1.1422040865137602E-2</v>
      </c>
      <c r="Q164" s="114">
        <f t="shared" si="42"/>
        <v>39811.476199999997</v>
      </c>
      <c r="R164" s="1">
        <f t="shared" si="35"/>
        <v>1.1236870310564481E-5</v>
      </c>
      <c r="T164" s="1">
        <v>1</v>
      </c>
      <c r="U164" s="1">
        <f t="shared" si="36"/>
        <v>1.1236870310564481E-5</v>
      </c>
    </row>
    <row r="165" spans="1:21" x14ac:dyDescent="0.2">
      <c r="A165" s="40" t="s">
        <v>119</v>
      </c>
      <c r="B165" s="39" t="s">
        <v>50</v>
      </c>
      <c r="C165" s="40">
        <v>54888.917000000001</v>
      </c>
      <c r="D165" s="40">
        <v>2.9999999999999997E-4</v>
      </c>
      <c r="E165" s="38">
        <f t="shared" si="39"/>
        <v>27871.042548459522</v>
      </c>
      <c r="F165" s="1">
        <f t="shared" si="40"/>
        <v>27871</v>
      </c>
      <c r="G165" s="1">
        <f t="shared" si="34"/>
        <v>1.5062030004628468E-2</v>
      </c>
      <c r="K165" s="1">
        <f t="shared" si="38"/>
        <v>1.5062030004628468E-2</v>
      </c>
      <c r="O165" s="1">
        <f t="shared" ca="1" si="37"/>
        <v>1.3212474325133601E-2</v>
      </c>
      <c r="P165" s="1">
        <f t="shared" si="41"/>
        <v>1.1544968309314417E-2</v>
      </c>
      <c r="Q165" s="114">
        <f t="shared" si="42"/>
        <v>39870.417000000001</v>
      </c>
      <c r="R165" s="1">
        <f t="shared" si="35"/>
        <v>1.2369722968645348E-5</v>
      </c>
      <c r="T165" s="1">
        <v>1</v>
      </c>
      <c r="U165" s="1">
        <f t="shared" si="36"/>
        <v>1.2369722968645348E-5</v>
      </c>
    </row>
    <row r="166" spans="1:21" x14ac:dyDescent="0.2">
      <c r="A166" s="36" t="s">
        <v>120</v>
      </c>
      <c r="B166" s="36" t="s">
        <v>48</v>
      </c>
      <c r="C166" s="37">
        <v>54934.404699999999</v>
      </c>
      <c r="D166" s="37" t="s">
        <v>37</v>
      </c>
      <c r="E166" s="38">
        <f t="shared" si="39"/>
        <v>27999.539939694983</v>
      </c>
      <c r="F166" s="1">
        <f t="shared" si="40"/>
        <v>27999.5</v>
      </c>
      <c r="G166" s="1">
        <f t="shared" si="34"/>
        <v>1.4138534999801777E-2</v>
      </c>
      <c r="K166" s="1">
        <f t="shared" si="38"/>
        <v>1.4138534999801777E-2</v>
      </c>
      <c r="O166" s="1">
        <f t="shared" ca="1" si="37"/>
        <v>1.3325734962570468E-2</v>
      </c>
      <c r="P166" s="1">
        <f t="shared" si="41"/>
        <v>1.1640095737256134E-2</v>
      </c>
      <c r="Q166" s="114">
        <f t="shared" si="42"/>
        <v>39915.904699999999</v>
      </c>
      <c r="R166" s="1">
        <f t="shared" si="35"/>
        <v>6.2421987486296168E-6</v>
      </c>
      <c r="T166" s="1">
        <v>1</v>
      </c>
      <c r="U166" s="1">
        <f t="shared" si="36"/>
        <v>6.2421987486296168E-6</v>
      </c>
    </row>
    <row r="167" spans="1:21" x14ac:dyDescent="0.2">
      <c r="A167" s="36" t="s">
        <v>120</v>
      </c>
      <c r="B167" s="36" t="s">
        <v>48</v>
      </c>
      <c r="C167" s="37">
        <v>54934.404699999999</v>
      </c>
      <c r="D167" s="37" t="s">
        <v>37</v>
      </c>
      <c r="E167" s="38">
        <f t="shared" si="39"/>
        <v>27999.539939694983</v>
      </c>
      <c r="F167" s="1">
        <f t="shared" si="40"/>
        <v>27999.5</v>
      </c>
      <c r="G167" s="1">
        <f t="shared" si="34"/>
        <v>1.4138534999801777E-2</v>
      </c>
      <c r="K167" s="1">
        <f t="shared" si="38"/>
        <v>1.4138534999801777E-2</v>
      </c>
      <c r="O167" s="1">
        <f t="shared" ca="1" si="37"/>
        <v>1.3325734962570468E-2</v>
      </c>
      <c r="P167" s="1">
        <f t="shared" si="41"/>
        <v>1.1640095737256134E-2</v>
      </c>
      <c r="Q167" s="114">
        <f t="shared" si="42"/>
        <v>39915.904699999999</v>
      </c>
      <c r="R167" s="1">
        <f t="shared" si="35"/>
        <v>6.2421987486296168E-6</v>
      </c>
      <c r="T167" s="1">
        <v>1</v>
      </c>
      <c r="U167" s="1">
        <f t="shared" si="36"/>
        <v>6.2421987486296168E-6</v>
      </c>
    </row>
    <row r="168" spans="1:21" x14ac:dyDescent="0.2">
      <c r="A168" s="47" t="s">
        <v>121</v>
      </c>
      <c r="B168" s="39" t="s">
        <v>48</v>
      </c>
      <c r="C168" s="40">
        <v>54934.404750000002</v>
      </c>
      <c r="D168" s="40">
        <v>1E-4</v>
      </c>
      <c r="E168" s="38">
        <f t="shared" si="39"/>
        <v>27999.540080939099</v>
      </c>
      <c r="F168" s="1">
        <f t="shared" si="40"/>
        <v>27999.5</v>
      </c>
      <c r="G168" s="1">
        <f t="shared" si="34"/>
        <v>1.418853500217665E-2</v>
      </c>
      <c r="K168" s="1">
        <f t="shared" si="38"/>
        <v>1.418853500217665E-2</v>
      </c>
      <c r="O168" s="1">
        <f t="shared" ca="1" si="37"/>
        <v>1.3325734962570468E-2</v>
      </c>
      <c r="P168" s="1">
        <f t="shared" si="41"/>
        <v>1.1640095737256134E-2</v>
      </c>
      <c r="Q168" s="114">
        <f t="shared" si="42"/>
        <v>39915.904750000002</v>
      </c>
      <c r="R168" s="1">
        <f t="shared" si="35"/>
        <v>6.4945426869886182E-6</v>
      </c>
      <c r="T168" s="1">
        <v>1</v>
      </c>
      <c r="U168" s="1">
        <f t="shared" si="36"/>
        <v>6.4945426869886182E-6</v>
      </c>
    </row>
    <row r="169" spans="1:21" x14ac:dyDescent="0.2">
      <c r="A169" s="47" t="s">
        <v>121</v>
      </c>
      <c r="B169" s="39" t="s">
        <v>48</v>
      </c>
      <c r="C169" s="40">
        <v>54934.404750000002</v>
      </c>
      <c r="D169" s="40">
        <v>2.9999999999999997E-4</v>
      </c>
      <c r="E169" s="38">
        <f t="shared" si="39"/>
        <v>27999.540080939099</v>
      </c>
      <c r="F169" s="1">
        <f t="shared" si="40"/>
        <v>27999.5</v>
      </c>
      <c r="G169" s="1">
        <f t="shared" si="34"/>
        <v>1.418853500217665E-2</v>
      </c>
      <c r="K169" s="1">
        <f t="shared" si="38"/>
        <v>1.418853500217665E-2</v>
      </c>
      <c r="O169" s="1">
        <f t="shared" ca="1" si="37"/>
        <v>1.3325734962570468E-2</v>
      </c>
      <c r="P169" s="1">
        <f t="shared" si="41"/>
        <v>1.1640095737256134E-2</v>
      </c>
      <c r="Q169" s="114">
        <f t="shared" si="42"/>
        <v>39915.904750000002</v>
      </c>
      <c r="R169" s="1">
        <f t="shared" si="35"/>
        <v>6.4945426869886182E-6</v>
      </c>
      <c r="T169" s="1">
        <v>1</v>
      </c>
      <c r="U169" s="1">
        <f t="shared" si="36"/>
        <v>6.4945426869886182E-6</v>
      </c>
    </row>
    <row r="170" spans="1:21" x14ac:dyDescent="0.2">
      <c r="A170" s="41" t="s">
        <v>122</v>
      </c>
      <c r="B170" s="41" t="s">
        <v>48</v>
      </c>
      <c r="C170" s="42">
        <v>54934.404799999997</v>
      </c>
      <c r="D170" s="42" t="s">
        <v>50</v>
      </c>
      <c r="E170" s="38">
        <f t="shared" si="39"/>
        <v>27999.54022218319</v>
      </c>
      <c r="F170" s="1">
        <f t="shared" si="40"/>
        <v>27999.5</v>
      </c>
      <c r="G170" s="1">
        <f t="shared" si="34"/>
        <v>1.4238534997275565E-2</v>
      </c>
      <c r="K170" s="1">
        <f t="shared" si="38"/>
        <v>1.4238534997275565E-2</v>
      </c>
      <c r="O170" s="1">
        <f t="shared" ca="1" si="37"/>
        <v>1.3325734962570468E-2</v>
      </c>
      <c r="P170" s="1">
        <f t="shared" si="41"/>
        <v>1.1640095737256134E-2</v>
      </c>
      <c r="Q170" s="114">
        <f t="shared" si="42"/>
        <v>39915.904799999997</v>
      </c>
      <c r="R170" s="1">
        <f t="shared" si="35"/>
        <v>6.7518865880103259E-6</v>
      </c>
      <c r="T170" s="1">
        <v>1</v>
      </c>
      <c r="U170" s="1">
        <f t="shared" si="36"/>
        <v>6.7518865880103259E-6</v>
      </c>
    </row>
    <row r="171" spans="1:21" x14ac:dyDescent="0.2">
      <c r="A171" s="41" t="s">
        <v>122</v>
      </c>
      <c r="B171" s="41" t="s">
        <v>48</v>
      </c>
      <c r="C171" s="42">
        <v>54934.404799999997</v>
      </c>
      <c r="D171" s="42" t="s">
        <v>123</v>
      </c>
      <c r="E171" s="38">
        <f t="shared" si="39"/>
        <v>27999.54022218319</v>
      </c>
      <c r="F171" s="1">
        <f t="shared" si="40"/>
        <v>27999.5</v>
      </c>
      <c r="G171" s="1">
        <f t="shared" si="34"/>
        <v>1.4238534997275565E-2</v>
      </c>
      <c r="K171" s="1">
        <f t="shared" si="38"/>
        <v>1.4238534997275565E-2</v>
      </c>
      <c r="O171" s="1">
        <f t="shared" ca="1" si="37"/>
        <v>1.3325734962570468E-2</v>
      </c>
      <c r="P171" s="1">
        <f t="shared" si="41"/>
        <v>1.1640095737256134E-2</v>
      </c>
      <c r="Q171" s="114">
        <f t="shared" si="42"/>
        <v>39915.904799999997</v>
      </c>
      <c r="R171" s="1">
        <f t="shared" si="35"/>
        <v>6.7518865880103259E-6</v>
      </c>
      <c r="T171" s="1">
        <v>1</v>
      </c>
      <c r="U171" s="1">
        <f t="shared" si="36"/>
        <v>6.7518865880103259E-6</v>
      </c>
    </row>
    <row r="172" spans="1:21" x14ac:dyDescent="0.2">
      <c r="A172" s="36" t="s">
        <v>120</v>
      </c>
      <c r="B172" s="36" t="s">
        <v>48</v>
      </c>
      <c r="C172" s="37">
        <v>54934.404900000001</v>
      </c>
      <c r="D172" s="37" t="s">
        <v>37</v>
      </c>
      <c r="E172" s="38">
        <f t="shared" si="39"/>
        <v>27999.540504671419</v>
      </c>
      <c r="F172" s="1">
        <f t="shared" si="40"/>
        <v>27999.5</v>
      </c>
      <c r="G172" s="1">
        <f t="shared" si="34"/>
        <v>1.433853500202531E-2</v>
      </c>
      <c r="K172" s="1">
        <f t="shared" si="38"/>
        <v>1.433853500202531E-2</v>
      </c>
      <c r="O172" s="1">
        <f t="shared" ca="1" si="37"/>
        <v>1.3325734962570468E-2</v>
      </c>
      <c r="P172" s="1">
        <f t="shared" si="41"/>
        <v>1.1640095737256134E-2</v>
      </c>
      <c r="Q172" s="114">
        <f t="shared" si="42"/>
        <v>39915.904900000001</v>
      </c>
      <c r="R172" s="1">
        <f t="shared" si="35"/>
        <v>7.2815744656480097E-6</v>
      </c>
      <c r="T172" s="1">
        <v>1</v>
      </c>
      <c r="U172" s="1">
        <f t="shared" si="36"/>
        <v>7.2815744656480097E-6</v>
      </c>
    </row>
    <row r="173" spans="1:21" x14ac:dyDescent="0.2">
      <c r="A173" s="47" t="s">
        <v>121</v>
      </c>
      <c r="B173" s="39" t="s">
        <v>48</v>
      </c>
      <c r="C173" s="40">
        <v>54934.404949999996</v>
      </c>
      <c r="D173" s="40">
        <v>1E-4</v>
      </c>
      <c r="E173" s="38">
        <f t="shared" si="39"/>
        <v>27999.540645915513</v>
      </c>
      <c r="F173" s="1">
        <f t="shared" si="40"/>
        <v>27999.5</v>
      </c>
      <c r="G173" s="1">
        <f t="shared" si="34"/>
        <v>1.4388534997124225E-2</v>
      </c>
      <c r="K173" s="1">
        <f t="shared" si="38"/>
        <v>1.4388534997124225E-2</v>
      </c>
      <c r="O173" s="1">
        <f t="shared" ca="1" si="37"/>
        <v>1.3325734962570468E-2</v>
      </c>
      <c r="P173" s="1">
        <f t="shared" si="41"/>
        <v>1.1640095737256134E-2</v>
      </c>
      <c r="Q173" s="114">
        <f t="shared" si="42"/>
        <v>39915.904949999996</v>
      </c>
      <c r="R173" s="1">
        <f t="shared" si="35"/>
        <v>7.5539183651842579E-6</v>
      </c>
      <c r="T173" s="1">
        <v>1</v>
      </c>
      <c r="U173" s="1">
        <f t="shared" si="36"/>
        <v>7.5539183651842579E-6</v>
      </c>
    </row>
    <row r="174" spans="1:21" x14ac:dyDescent="0.2">
      <c r="A174" s="47" t="s">
        <v>124</v>
      </c>
      <c r="B174" s="39" t="s">
        <v>48</v>
      </c>
      <c r="C174" s="40">
        <v>54938.653200000001</v>
      </c>
      <c r="D174" s="40">
        <v>1E-4</v>
      </c>
      <c r="E174" s="38">
        <f t="shared" si="39"/>
        <v>28011.541451458914</v>
      </c>
      <c r="F174" s="1">
        <f t="shared" si="40"/>
        <v>28011.5</v>
      </c>
      <c r="G174" s="1">
        <f t="shared" ref="G174:G205" si="43">+C174-(C$7+F174*C$8)</f>
        <v>1.467369500460336E-2</v>
      </c>
      <c r="K174" s="1">
        <f t="shared" si="38"/>
        <v>1.467369500460336E-2</v>
      </c>
      <c r="O174" s="1">
        <f t="shared" ca="1" si="37"/>
        <v>1.3336311831436168E-2</v>
      </c>
      <c r="P174" s="1">
        <f t="shared" si="41"/>
        <v>1.164899059611248E-2</v>
      </c>
      <c r="Q174" s="114">
        <f t="shared" si="42"/>
        <v>39920.153200000001</v>
      </c>
      <c r="R174" s="1">
        <f t="shared" ref="R174:R205" si="44">+(P174-G174)^2</f>
        <v>9.1488367587441618E-6</v>
      </c>
      <c r="T174" s="1">
        <v>1</v>
      </c>
      <c r="U174" s="1">
        <f t="shared" ref="U174:U205" si="45">+T174*R174</f>
        <v>9.1488367587441618E-6</v>
      </c>
    </row>
    <row r="175" spans="1:21" x14ac:dyDescent="0.2">
      <c r="A175" s="47" t="s">
        <v>124</v>
      </c>
      <c r="B175" s="39" t="s">
        <v>48</v>
      </c>
      <c r="C175" s="40">
        <v>54938.653200000001</v>
      </c>
      <c r="D175" s="40">
        <v>1E-4</v>
      </c>
      <c r="E175" s="38">
        <f t="shared" si="39"/>
        <v>28011.541451458914</v>
      </c>
      <c r="F175" s="1">
        <f t="shared" si="40"/>
        <v>28011.5</v>
      </c>
      <c r="G175" s="1">
        <f t="shared" si="43"/>
        <v>1.467369500460336E-2</v>
      </c>
      <c r="K175" s="1">
        <f t="shared" si="38"/>
        <v>1.467369500460336E-2</v>
      </c>
      <c r="O175" s="1">
        <f t="shared" ca="1" si="37"/>
        <v>1.3336311831436168E-2</v>
      </c>
      <c r="P175" s="1">
        <f t="shared" si="41"/>
        <v>1.164899059611248E-2</v>
      </c>
      <c r="Q175" s="114">
        <f t="shared" si="42"/>
        <v>39920.153200000001</v>
      </c>
      <c r="R175" s="1">
        <f t="shared" si="44"/>
        <v>9.1488367587441618E-6</v>
      </c>
      <c r="T175" s="1">
        <v>1</v>
      </c>
      <c r="U175" s="1">
        <f t="shared" si="45"/>
        <v>9.1488367587441618E-6</v>
      </c>
    </row>
    <row r="176" spans="1:21" x14ac:dyDescent="0.2">
      <c r="A176" s="32" t="s">
        <v>125</v>
      </c>
      <c r="B176" s="33" t="s">
        <v>50</v>
      </c>
      <c r="C176" s="32">
        <v>54942.369200000001</v>
      </c>
      <c r="D176" s="32">
        <v>1E-4</v>
      </c>
      <c r="E176" s="38">
        <f t="shared" si="39"/>
        <v>28022.038713484275</v>
      </c>
      <c r="F176" s="1">
        <f t="shared" si="40"/>
        <v>28022</v>
      </c>
      <c r="G176" s="1">
        <f t="shared" si="43"/>
        <v>1.3704460005101282E-2</v>
      </c>
      <c r="K176" s="1">
        <f t="shared" si="38"/>
        <v>1.3704460005101282E-2</v>
      </c>
      <c r="O176" s="1">
        <f t="shared" ca="1" si="37"/>
        <v>1.3345566591693654E-2</v>
      </c>
      <c r="P176" s="1">
        <f t="shared" si="41"/>
        <v>1.1656775189936783E-2</v>
      </c>
      <c r="Q176" s="114">
        <f t="shared" si="42"/>
        <v>39923.869200000001</v>
      </c>
      <c r="R176" s="1">
        <f t="shared" si="44"/>
        <v>4.1930131022552701E-6</v>
      </c>
      <c r="T176" s="1">
        <v>1</v>
      </c>
      <c r="U176" s="1">
        <f t="shared" si="45"/>
        <v>4.1930131022552701E-6</v>
      </c>
    </row>
    <row r="177" spans="1:21" x14ac:dyDescent="0.2">
      <c r="A177" s="47" t="s">
        <v>124</v>
      </c>
      <c r="B177" s="39" t="s">
        <v>48</v>
      </c>
      <c r="C177" s="40">
        <v>54977.5933</v>
      </c>
      <c r="D177" s="40">
        <v>1E-4</v>
      </c>
      <c r="E177" s="38">
        <f t="shared" si="39"/>
        <v>28121.54264440664</v>
      </c>
      <c r="F177" s="1">
        <f t="shared" si="40"/>
        <v>28121.5</v>
      </c>
      <c r="G177" s="1">
        <f t="shared" si="43"/>
        <v>1.5095995004230645E-2</v>
      </c>
      <c r="K177" s="1">
        <f t="shared" si="38"/>
        <v>1.5095995004230645E-2</v>
      </c>
      <c r="O177" s="1">
        <f t="shared" ca="1" si="37"/>
        <v>1.343326646270508E-2</v>
      </c>
      <c r="P177" s="1">
        <f t="shared" si="41"/>
        <v>1.1730617253095661E-2</v>
      </c>
      <c r="Q177" s="114">
        <f t="shared" si="42"/>
        <v>39959.0933</v>
      </c>
      <c r="R177" s="1">
        <f t="shared" si="44"/>
        <v>1.1325767407834357E-5</v>
      </c>
      <c r="T177" s="1">
        <v>1</v>
      </c>
      <c r="U177" s="1">
        <f t="shared" si="45"/>
        <v>1.1325767407834357E-5</v>
      </c>
    </row>
    <row r="178" spans="1:21" x14ac:dyDescent="0.2">
      <c r="A178" s="47" t="s">
        <v>124</v>
      </c>
      <c r="B178" s="39" t="s">
        <v>48</v>
      </c>
      <c r="C178" s="40">
        <v>54989.629399999998</v>
      </c>
      <c r="D178" s="40">
        <v>1E-4</v>
      </c>
      <c r="E178" s="38">
        <f t="shared" si="39"/>
        <v>28155.543208309606</v>
      </c>
      <c r="F178" s="1">
        <f t="shared" si="40"/>
        <v>28155.5</v>
      </c>
      <c r="G178" s="1">
        <f t="shared" si="43"/>
        <v>1.5295614997739904E-2</v>
      </c>
      <c r="K178" s="1">
        <f t="shared" si="38"/>
        <v>1.5295614997739904E-2</v>
      </c>
      <c r="O178" s="1">
        <f t="shared" ca="1" si="37"/>
        <v>1.3463234257824563E-2</v>
      </c>
      <c r="P178" s="1">
        <f t="shared" si="41"/>
        <v>1.1755880309748643E-2</v>
      </c>
      <c r="Q178" s="114">
        <f t="shared" si="42"/>
        <v>39971.129399999998</v>
      </c>
      <c r="R178" s="1">
        <f t="shared" si="44"/>
        <v>1.2529721661368586E-5</v>
      </c>
      <c r="T178" s="1">
        <v>1</v>
      </c>
      <c r="U178" s="1">
        <f t="shared" si="45"/>
        <v>1.2529721661368586E-5</v>
      </c>
    </row>
    <row r="179" spans="1:21" x14ac:dyDescent="0.2">
      <c r="A179" s="47" t="s">
        <v>124</v>
      </c>
      <c r="B179" s="39" t="s">
        <v>50</v>
      </c>
      <c r="C179" s="40">
        <v>54998.296600000001</v>
      </c>
      <c r="D179" s="40">
        <v>1E-4</v>
      </c>
      <c r="E179" s="38">
        <f t="shared" si="39"/>
        <v>28180.027026777378</v>
      </c>
      <c r="F179" s="1">
        <f t="shared" si="40"/>
        <v>28180</v>
      </c>
      <c r="G179" s="1">
        <f t="shared" si="43"/>
        <v>9.5674000040162355E-3</v>
      </c>
      <c r="K179" s="1">
        <f t="shared" si="38"/>
        <v>9.5674000040162355E-3</v>
      </c>
      <c r="O179" s="1">
        <f t="shared" ref="O179:O210" ca="1" si="46">+C$11+C$12*F179</f>
        <v>1.3484828698425365E-2</v>
      </c>
      <c r="P179" s="1">
        <f t="shared" si="41"/>
        <v>1.1774094231265353E-2</v>
      </c>
      <c r="Q179" s="114">
        <f t="shared" si="42"/>
        <v>39979.796600000001</v>
      </c>
      <c r="R179" s="1">
        <f t="shared" si="44"/>
        <v>4.8694994125745794E-6</v>
      </c>
      <c r="T179" s="1">
        <v>1</v>
      </c>
      <c r="U179" s="1">
        <f t="shared" si="45"/>
        <v>4.8694994125745794E-6</v>
      </c>
    </row>
    <row r="180" spans="1:21" x14ac:dyDescent="0.2">
      <c r="A180" s="47" t="s">
        <v>126</v>
      </c>
      <c r="B180" s="39" t="s">
        <v>50</v>
      </c>
      <c r="C180" s="40">
        <v>55239.905200000001</v>
      </c>
      <c r="D180" s="40">
        <v>1E-4</v>
      </c>
      <c r="E180" s="38">
        <f t="shared" si="39"/>
        <v>28862.542845340507</v>
      </c>
      <c r="F180" s="1">
        <f t="shared" si="40"/>
        <v>28862.5</v>
      </c>
      <c r="G180" s="1">
        <f t="shared" si="43"/>
        <v>1.5167125005973503E-2</v>
      </c>
      <c r="K180" s="1">
        <f t="shared" ref="K180:K201" si="47">G180</f>
        <v>1.5167125005973503E-2</v>
      </c>
      <c r="O180" s="1">
        <f t="shared" ca="1" si="46"/>
        <v>1.4086388115162033E-2</v>
      </c>
      <c r="P180" s="1">
        <f t="shared" si="41"/>
        <v>1.2284734280295091E-2</v>
      </c>
      <c r="Q180" s="114">
        <f t="shared" si="42"/>
        <v>40221.405200000001</v>
      </c>
      <c r="R180" s="1">
        <f t="shared" si="44"/>
        <v>8.3081762954769206E-6</v>
      </c>
      <c r="T180" s="1">
        <v>1</v>
      </c>
      <c r="U180" s="1">
        <f t="shared" si="45"/>
        <v>8.3081762954769206E-6</v>
      </c>
    </row>
    <row r="181" spans="1:21" x14ac:dyDescent="0.2">
      <c r="A181" s="47" t="s">
        <v>126</v>
      </c>
      <c r="B181" s="39" t="s">
        <v>50</v>
      </c>
      <c r="C181" s="40">
        <v>55246.8076</v>
      </c>
      <c r="D181" s="40">
        <v>1E-4</v>
      </c>
      <c r="E181" s="38">
        <f t="shared" si="39"/>
        <v>28882.041311810863</v>
      </c>
      <c r="F181" s="1">
        <f t="shared" si="40"/>
        <v>28882</v>
      </c>
      <c r="G181" s="1">
        <f t="shared" si="43"/>
        <v>1.4624260002165101E-2</v>
      </c>
      <c r="K181" s="1">
        <f t="shared" si="47"/>
        <v>1.4624260002165101E-2</v>
      </c>
      <c r="O181" s="1">
        <f t="shared" ca="1" si="46"/>
        <v>1.4103575527068797E-2</v>
      </c>
      <c r="P181" s="1">
        <f t="shared" si="41"/>
        <v>1.2299416259841656E-2</v>
      </c>
      <c r="Q181" s="114">
        <f t="shared" si="42"/>
        <v>40228.3076</v>
      </c>
      <c r="R181" s="1">
        <f t="shared" si="44"/>
        <v>5.4048984262204849E-6</v>
      </c>
      <c r="T181" s="1">
        <v>1</v>
      </c>
      <c r="U181" s="1">
        <f t="shared" si="45"/>
        <v>5.4048984262204849E-6</v>
      </c>
    </row>
    <row r="182" spans="1:21" x14ac:dyDescent="0.2">
      <c r="A182" s="36" t="s">
        <v>127</v>
      </c>
      <c r="B182" s="36" t="s">
        <v>50</v>
      </c>
      <c r="C182" s="37">
        <v>55264.5075</v>
      </c>
      <c r="D182" s="37" t="s">
        <v>37</v>
      </c>
      <c r="E182" s="38">
        <f t="shared" si="39"/>
        <v>28932.041443167884</v>
      </c>
      <c r="F182" s="1">
        <f t="shared" si="40"/>
        <v>28932</v>
      </c>
      <c r="G182" s="1">
        <f t="shared" si="43"/>
        <v>1.467075999971712E-2</v>
      </c>
      <c r="K182" s="1">
        <f t="shared" si="47"/>
        <v>1.467075999971712E-2</v>
      </c>
      <c r="O182" s="1">
        <f t="shared" ca="1" si="46"/>
        <v>1.4147645814009209E-2</v>
      </c>
      <c r="P182" s="1">
        <f t="shared" si="41"/>
        <v>1.2337085782743102E-2</v>
      </c>
      <c r="Q182" s="114">
        <f t="shared" si="42"/>
        <v>40246.0075</v>
      </c>
      <c r="R182" s="1">
        <f t="shared" si="44"/>
        <v>5.4460353509692951E-6</v>
      </c>
      <c r="T182" s="1">
        <v>1</v>
      </c>
      <c r="U182" s="1">
        <f t="shared" si="45"/>
        <v>5.4460353509692951E-6</v>
      </c>
    </row>
    <row r="183" spans="1:21" x14ac:dyDescent="0.2">
      <c r="A183" s="47" t="s">
        <v>128</v>
      </c>
      <c r="B183" s="39" t="s">
        <v>50</v>
      </c>
      <c r="C183" s="40">
        <v>55264.507530000003</v>
      </c>
      <c r="D183" s="40">
        <v>2.0000000000000001E-4</v>
      </c>
      <c r="E183" s="38">
        <f t="shared" si="39"/>
        <v>28932.041527914356</v>
      </c>
      <c r="F183" s="1">
        <f t="shared" si="40"/>
        <v>28932</v>
      </c>
      <c r="G183" s="1">
        <f t="shared" si="43"/>
        <v>1.4700760002597235E-2</v>
      </c>
      <c r="K183" s="1">
        <f t="shared" si="47"/>
        <v>1.4700760002597235E-2</v>
      </c>
      <c r="O183" s="1">
        <f t="shared" ca="1" si="46"/>
        <v>1.4147645814009209E-2</v>
      </c>
      <c r="P183" s="1">
        <f t="shared" si="41"/>
        <v>1.2337085782743102E-2</v>
      </c>
      <c r="Q183" s="114">
        <f t="shared" si="42"/>
        <v>40246.007530000003</v>
      </c>
      <c r="R183" s="1">
        <f t="shared" si="44"/>
        <v>5.5869558176030436E-6</v>
      </c>
      <c r="T183" s="1">
        <v>1</v>
      </c>
      <c r="U183" s="1">
        <f t="shared" si="45"/>
        <v>5.5869558176030436E-6</v>
      </c>
    </row>
    <row r="184" spans="1:21" x14ac:dyDescent="0.2">
      <c r="A184" s="36" t="s">
        <v>127</v>
      </c>
      <c r="B184" s="36" t="s">
        <v>50</v>
      </c>
      <c r="C184" s="37">
        <v>55264.507700000002</v>
      </c>
      <c r="D184" s="37" t="s">
        <v>37</v>
      </c>
      <c r="E184" s="38">
        <f t="shared" si="39"/>
        <v>28932.042008144315</v>
      </c>
      <c r="F184" s="1">
        <f t="shared" si="40"/>
        <v>28932</v>
      </c>
      <c r="G184" s="1">
        <f t="shared" si="43"/>
        <v>1.4870760001940653E-2</v>
      </c>
      <c r="K184" s="1">
        <f t="shared" si="47"/>
        <v>1.4870760001940653E-2</v>
      </c>
      <c r="O184" s="1">
        <f t="shared" ca="1" si="46"/>
        <v>1.4147645814009209E-2</v>
      </c>
      <c r="P184" s="1">
        <f t="shared" si="41"/>
        <v>1.2337085782743102E-2</v>
      </c>
      <c r="Q184" s="114">
        <f t="shared" si="42"/>
        <v>40246.007700000002</v>
      </c>
      <c r="R184" s="1">
        <f t="shared" si="44"/>
        <v>6.4195050490263166E-6</v>
      </c>
      <c r="T184" s="1">
        <v>1</v>
      </c>
      <c r="U184" s="1">
        <f t="shared" si="45"/>
        <v>6.4195050490263166E-6</v>
      </c>
    </row>
    <row r="185" spans="1:21" x14ac:dyDescent="0.2">
      <c r="A185" s="47" t="s">
        <v>128</v>
      </c>
      <c r="B185" s="39" t="s">
        <v>50</v>
      </c>
      <c r="C185" s="40">
        <v>55264.507729999998</v>
      </c>
      <c r="D185" s="40">
        <v>2.0000000000000001E-4</v>
      </c>
      <c r="E185" s="38">
        <f t="shared" si="39"/>
        <v>28932.04209289077</v>
      </c>
      <c r="F185" s="1">
        <f t="shared" si="40"/>
        <v>28932</v>
      </c>
      <c r="G185" s="1">
        <f t="shared" si="43"/>
        <v>1.490075999754481E-2</v>
      </c>
      <c r="K185" s="1">
        <f t="shared" si="47"/>
        <v>1.490075999754481E-2</v>
      </c>
      <c r="O185" s="1">
        <f t="shared" ca="1" si="46"/>
        <v>1.4147645814009209E-2</v>
      </c>
      <c r="P185" s="1">
        <f t="shared" si="41"/>
        <v>1.2337085782743102E-2</v>
      </c>
      <c r="Q185" s="114">
        <f t="shared" si="42"/>
        <v>40246.007729999998</v>
      </c>
      <c r="R185" s="1">
        <f t="shared" si="44"/>
        <v>6.572425479639153E-6</v>
      </c>
      <c r="T185" s="1">
        <v>1</v>
      </c>
      <c r="U185" s="1">
        <f t="shared" si="45"/>
        <v>6.572425479639153E-6</v>
      </c>
    </row>
    <row r="186" spans="1:21" x14ac:dyDescent="0.2">
      <c r="A186" s="47" t="s">
        <v>129</v>
      </c>
      <c r="B186" s="39" t="s">
        <v>50</v>
      </c>
      <c r="C186" s="40">
        <v>55296.721100000002</v>
      </c>
      <c r="D186" s="40">
        <v>1E-4</v>
      </c>
      <c r="E186" s="38">
        <f t="shared" si="39"/>
        <v>29023.04106641336</v>
      </c>
      <c r="F186" s="1">
        <f t="shared" si="40"/>
        <v>29023</v>
      </c>
      <c r="G186" s="1">
        <f t="shared" si="43"/>
        <v>1.4537390008626971E-2</v>
      </c>
      <c r="K186" s="1">
        <f t="shared" si="47"/>
        <v>1.4537390008626971E-2</v>
      </c>
      <c r="O186" s="1">
        <f t="shared" ca="1" si="46"/>
        <v>1.4227853736240767E-2</v>
      </c>
      <c r="P186" s="1">
        <f t="shared" si="41"/>
        <v>1.2405730795363733E-2</v>
      </c>
      <c r="Q186" s="114">
        <f t="shared" si="42"/>
        <v>40278.221100000002</v>
      </c>
      <c r="R186" s="1">
        <f t="shared" si="44"/>
        <v>4.5439710014900469E-6</v>
      </c>
      <c r="T186" s="1">
        <v>1</v>
      </c>
      <c r="U186" s="1">
        <f t="shared" si="45"/>
        <v>4.5439710014900469E-6</v>
      </c>
    </row>
    <row r="187" spans="1:21" x14ac:dyDescent="0.2">
      <c r="A187" s="47" t="s">
        <v>129</v>
      </c>
      <c r="B187" s="39" t="s">
        <v>48</v>
      </c>
      <c r="C187" s="40">
        <v>55304.686300000001</v>
      </c>
      <c r="D187" s="40">
        <v>1E-4</v>
      </c>
      <c r="E187" s="38">
        <f t="shared" si="39"/>
        <v>29045.541817620138</v>
      </c>
      <c r="F187" s="1">
        <f t="shared" si="40"/>
        <v>29045.5</v>
      </c>
      <c r="G187" s="1">
        <f t="shared" si="43"/>
        <v>1.4803315003518946E-2</v>
      </c>
      <c r="K187" s="1">
        <f t="shared" si="47"/>
        <v>1.4803315003518946E-2</v>
      </c>
      <c r="O187" s="1">
        <f t="shared" ca="1" si="46"/>
        <v>1.4247685365363952E-2</v>
      </c>
      <c r="P187" s="1">
        <f t="shared" si="41"/>
        <v>1.2422720675594384E-2</v>
      </c>
      <c r="Q187" s="114">
        <f t="shared" si="42"/>
        <v>40286.186300000001</v>
      </c>
      <c r="R187" s="1">
        <f t="shared" si="44"/>
        <v>5.6672293541465986E-6</v>
      </c>
      <c r="T187" s="1">
        <v>1</v>
      </c>
      <c r="U187" s="1">
        <f t="shared" si="45"/>
        <v>5.6672293541465986E-6</v>
      </c>
    </row>
    <row r="188" spans="1:21" x14ac:dyDescent="0.2">
      <c r="A188" s="32" t="s">
        <v>130</v>
      </c>
      <c r="B188" s="33" t="s">
        <v>50</v>
      </c>
      <c r="C188" s="32">
        <v>55630.895499999999</v>
      </c>
      <c r="D188" s="32">
        <v>1E-4</v>
      </c>
      <c r="E188" s="38">
        <f t="shared" si="39"/>
        <v>29967.044359999931</v>
      </c>
      <c r="F188" s="1">
        <f t="shared" si="40"/>
        <v>29967</v>
      </c>
      <c r="G188" s="1">
        <f t="shared" si="43"/>
        <v>1.5703309996752068E-2</v>
      </c>
      <c r="K188" s="1">
        <f t="shared" si="47"/>
        <v>1.5703309996752068E-2</v>
      </c>
      <c r="O188" s="1">
        <f t="shared" ca="1" si="46"/>
        <v>1.5059900753675805E-2</v>
      </c>
      <c r="P188" s="1">
        <f t="shared" si="41"/>
        <v>1.3124413758303035E-2</v>
      </c>
      <c r="Q188" s="114">
        <f t="shared" si="42"/>
        <v>40612.395499999999</v>
      </c>
      <c r="R188" s="1">
        <f t="shared" si="44"/>
        <v>6.6507058086865757E-6</v>
      </c>
      <c r="T188" s="1">
        <v>1</v>
      </c>
      <c r="U188" s="1">
        <f t="shared" si="45"/>
        <v>6.6507058086865757E-6</v>
      </c>
    </row>
    <row r="189" spans="1:21" x14ac:dyDescent="0.2">
      <c r="A189" s="32" t="s">
        <v>131</v>
      </c>
      <c r="B189" s="33" t="s">
        <v>48</v>
      </c>
      <c r="C189" s="32">
        <v>55650.543299999998</v>
      </c>
      <c r="D189" s="32">
        <v>2E-3</v>
      </c>
      <c r="E189" s="38">
        <f t="shared" si="39"/>
        <v>30022.547079273849</v>
      </c>
      <c r="F189" s="1">
        <f t="shared" si="40"/>
        <v>30022.5</v>
      </c>
      <c r="G189" s="1">
        <f t="shared" si="43"/>
        <v>1.6665925002598669E-2</v>
      </c>
      <c r="K189" s="1">
        <f t="shared" si="47"/>
        <v>1.6665925002598669E-2</v>
      </c>
      <c r="O189" s="1">
        <f t="shared" ca="1" si="46"/>
        <v>1.5108818772179665E-2</v>
      </c>
      <c r="P189" s="1">
        <f t="shared" si="41"/>
        <v>1.316704071800864E-2</v>
      </c>
      <c r="Q189" s="114">
        <f t="shared" si="42"/>
        <v>40632.043299999998</v>
      </c>
      <c r="R189" s="1">
        <f t="shared" si="44"/>
        <v>1.2242191236951082E-5</v>
      </c>
      <c r="T189" s="1">
        <v>1</v>
      </c>
      <c r="U189" s="1">
        <f t="shared" si="45"/>
        <v>1.2242191236951082E-5</v>
      </c>
    </row>
    <row r="190" spans="1:21" x14ac:dyDescent="0.2">
      <c r="A190" s="32" t="s">
        <v>130</v>
      </c>
      <c r="B190" s="33" t="s">
        <v>48</v>
      </c>
      <c r="C190" s="32">
        <v>55688.777900000001</v>
      </c>
      <c r="D190" s="32">
        <v>1E-3</v>
      </c>
      <c r="E190" s="38">
        <f t="shared" si="39"/>
        <v>30130.555317873121</v>
      </c>
      <c r="F190" s="1">
        <f t="shared" si="40"/>
        <v>30130.5</v>
      </c>
      <c r="G190" s="1">
        <f t="shared" si="43"/>
        <v>1.95823649992235E-2</v>
      </c>
      <c r="K190" s="1">
        <f t="shared" si="47"/>
        <v>1.95823649992235E-2</v>
      </c>
      <c r="O190" s="1">
        <f t="shared" ca="1" si="46"/>
        <v>1.5204010591970961E-2</v>
      </c>
      <c r="P190" s="1">
        <f t="shared" si="41"/>
        <v>1.3250109492355763E-2</v>
      </c>
      <c r="Q190" s="114">
        <f t="shared" si="42"/>
        <v>40670.277900000001</v>
      </c>
      <c r="R190" s="1">
        <f t="shared" si="44"/>
        <v>4.0097459804256782E-5</v>
      </c>
      <c r="T190" s="1">
        <v>1</v>
      </c>
      <c r="U190" s="1">
        <f t="shared" si="45"/>
        <v>4.0097459804256782E-5</v>
      </c>
    </row>
    <row r="191" spans="1:21" x14ac:dyDescent="0.2">
      <c r="A191" s="93" t="s">
        <v>132</v>
      </c>
      <c r="B191" s="61" t="s">
        <v>48</v>
      </c>
      <c r="C191" s="62">
        <v>55700.458169999998</v>
      </c>
      <c r="D191" s="62">
        <v>1E-4</v>
      </c>
      <c r="E191" s="38">
        <f t="shared" si="39"/>
        <v>30163.550703964866</v>
      </c>
      <c r="F191" s="1">
        <f t="shared" si="40"/>
        <v>30163.5</v>
      </c>
      <c r="G191" s="1">
        <f t="shared" si="43"/>
        <v>1.794905499991728E-2</v>
      </c>
      <c r="K191" s="1">
        <f t="shared" si="47"/>
        <v>1.794905499991728E-2</v>
      </c>
      <c r="O191" s="1">
        <f t="shared" ca="1" si="46"/>
        <v>1.5233096981351635E-2</v>
      </c>
      <c r="P191" s="1">
        <f t="shared" si="41"/>
        <v>1.3275522979070718E-2</v>
      </c>
      <c r="Q191" s="114">
        <f t="shared" si="42"/>
        <v>40681.958169999998</v>
      </c>
      <c r="R191" s="1">
        <f t="shared" si="44"/>
        <v>2.1841901549878147E-5</v>
      </c>
      <c r="T191" s="1">
        <v>1</v>
      </c>
      <c r="U191" s="1">
        <f t="shared" si="45"/>
        <v>2.1841901549878147E-5</v>
      </c>
    </row>
    <row r="192" spans="1:21" x14ac:dyDescent="0.2">
      <c r="A192" s="41" t="s">
        <v>122</v>
      </c>
      <c r="B192" s="41" t="s">
        <v>48</v>
      </c>
      <c r="C192" s="42">
        <v>55700.458200000001</v>
      </c>
      <c r="D192" s="42" t="s">
        <v>37</v>
      </c>
      <c r="E192" s="38">
        <f t="shared" si="39"/>
        <v>30163.550788711338</v>
      </c>
      <c r="F192" s="1">
        <f t="shared" si="40"/>
        <v>30163.5</v>
      </c>
      <c r="G192" s="1">
        <f t="shared" si="43"/>
        <v>1.7979055002797395E-2</v>
      </c>
      <c r="K192" s="1">
        <f t="shared" si="47"/>
        <v>1.7979055002797395E-2</v>
      </c>
      <c r="O192" s="1">
        <f t="shared" ca="1" si="46"/>
        <v>1.5233096981351635E-2</v>
      </c>
      <c r="P192" s="1">
        <f t="shared" si="41"/>
        <v>1.3275522979070718E-2</v>
      </c>
      <c r="Q192" s="114">
        <f t="shared" si="42"/>
        <v>40681.958200000001</v>
      </c>
      <c r="R192" s="1">
        <f t="shared" si="44"/>
        <v>2.2123213498222368E-5</v>
      </c>
      <c r="T192" s="1">
        <v>1</v>
      </c>
      <c r="U192" s="1">
        <f t="shared" si="45"/>
        <v>2.2123213498222368E-5</v>
      </c>
    </row>
    <row r="193" spans="1:21" x14ac:dyDescent="0.2">
      <c r="A193" s="36" t="s">
        <v>133</v>
      </c>
      <c r="B193" s="36" t="s">
        <v>48</v>
      </c>
      <c r="C193" s="37">
        <v>55976.2215</v>
      </c>
      <c r="D193" s="37" t="s">
        <v>37</v>
      </c>
      <c r="E193" s="38">
        <f t="shared" si="39"/>
        <v>30942.549609238296</v>
      </c>
      <c r="F193" s="1">
        <f t="shared" si="40"/>
        <v>30942.5</v>
      </c>
      <c r="G193" s="1">
        <f t="shared" si="43"/>
        <v>1.7561525004566647E-2</v>
      </c>
      <c r="K193" s="1">
        <f t="shared" si="47"/>
        <v>1.7561525004566647E-2</v>
      </c>
      <c r="O193" s="1">
        <f t="shared" ca="1" si="46"/>
        <v>1.5919712051883306E-2</v>
      </c>
      <c r="P193" s="1">
        <f t="shared" si="41"/>
        <v>1.3879698660195247E-2</v>
      </c>
      <c r="Q193" s="114">
        <f t="shared" si="42"/>
        <v>40957.7215</v>
      </c>
      <c r="R193" s="1">
        <f t="shared" si="44"/>
        <v>1.3555845230107269E-5</v>
      </c>
      <c r="T193" s="1">
        <v>1</v>
      </c>
      <c r="U193" s="1">
        <f t="shared" si="45"/>
        <v>1.3555845230107269E-5</v>
      </c>
    </row>
    <row r="194" spans="1:21" x14ac:dyDescent="0.2">
      <c r="A194" s="40" t="s">
        <v>134</v>
      </c>
      <c r="B194" s="39" t="s">
        <v>50</v>
      </c>
      <c r="C194" s="40">
        <v>55990.914100000002</v>
      </c>
      <c r="D194" s="40">
        <v>5.9999999999999995E-4</v>
      </c>
      <c r="E194" s="38">
        <f t="shared" si="39"/>
        <v>30984.054472541266</v>
      </c>
      <c r="F194" s="1">
        <f t="shared" si="40"/>
        <v>30984</v>
      </c>
      <c r="G194" s="1">
        <f t="shared" si="43"/>
        <v>1.9283120003819931E-2</v>
      </c>
      <c r="K194" s="1">
        <f t="shared" si="47"/>
        <v>1.9283120003819931E-2</v>
      </c>
      <c r="O194" s="1">
        <f t="shared" ca="1" si="46"/>
        <v>1.5956290390043849E-2</v>
      </c>
      <c r="P194" s="1">
        <f t="shared" si="41"/>
        <v>1.3912114671578449E-2</v>
      </c>
      <c r="Q194" s="114">
        <f t="shared" si="42"/>
        <v>40972.414100000002</v>
      </c>
      <c r="R194" s="1">
        <f t="shared" si="44"/>
        <v>2.8847698278966438E-5</v>
      </c>
      <c r="T194" s="1">
        <v>1</v>
      </c>
      <c r="U194" s="1">
        <f t="shared" si="45"/>
        <v>2.8847698278966438E-5</v>
      </c>
    </row>
    <row r="195" spans="1:21" x14ac:dyDescent="0.2">
      <c r="A195" s="93" t="s">
        <v>135</v>
      </c>
      <c r="B195" s="61" t="s">
        <v>48</v>
      </c>
      <c r="C195" s="62">
        <v>56007.726600000002</v>
      </c>
      <c r="D195" s="62">
        <v>1E-4</v>
      </c>
      <c r="E195" s="38">
        <f t="shared" si="39"/>
        <v>31031.547803488895</v>
      </c>
      <c r="F195" s="1">
        <f t="shared" si="40"/>
        <v>31031.5</v>
      </c>
      <c r="G195" s="1">
        <f t="shared" si="43"/>
        <v>1.6922295006224886E-2</v>
      </c>
      <c r="K195" s="1">
        <f t="shared" si="47"/>
        <v>1.6922295006224886E-2</v>
      </c>
      <c r="O195" s="1">
        <f t="shared" ca="1" si="46"/>
        <v>1.5998157162637243E-2</v>
      </c>
      <c r="P195" s="1">
        <f t="shared" si="41"/>
        <v>1.394924582855982E-2</v>
      </c>
      <c r="Q195" s="114">
        <f t="shared" si="42"/>
        <v>40989.226600000002</v>
      </c>
      <c r="R195" s="1">
        <f t="shared" si="44"/>
        <v>8.8390214128149208E-6</v>
      </c>
      <c r="T195" s="1">
        <v>1</v>
      </c>
      <c r="U195" s="1">
        <f t="shared" si="45"/>
        <v>8.8390214128149208E-6</v>
      </c>
    </row>
    <row r="196" spans="1:21" x14ac:dyDescent="0.2">
      <c r="A196" s="36" t="s">
        <v>136</v>
      </c>
      <c r="B196" s="36" t="s">
        <v>50</v>
      </c>
      <c r="C196" s="37">
        <v>56038.701099999998</v>
      </c>
      <c r="D196" s="37" t="s">
        <v>37</v>
      </c>
      <c r="E196" s="38">
        <f t="shared" si="39"/>
        <v>31119.047115276971</v>
      </c>
      <c r="F196" s="1">
        <f t="shared" si="40"/>
        <v>31119</v>
      </c>
      <c r="G196" s="1">
        <f t="shared" si="43"/>
        <v>1.6678669999237172E-2</v>
      </c>
      <c r="K196" s="1">
        <f t="shared" si="47"/>
        <v>1.6678669999237172E-2</v>
      </c>
      <c r="O196" s="1">
        <f t="shared" ca="1" si="46"/>
        <v>1.6075280164782969E-2</v>
      </c>
      <c r="P196" s="1">
        <f t="shared" si="41"/>
        <v>1.4017724944512351E-2</v>
      </c>
      <c r="Q196" s="114">
        <f t="shared" si="42"/>
        <v>41020.201099999998</v>
      </c>
      <c r="R196" s="1">
        <f t="shared" si="44"/>
        <v>7.0806285842644834E-6</v>
      </c>
      <c r="T196" s="1">
        <v>1</v>
      </c>
      <c r="U196" s="1">
        <f t="shared" si="45"/>
        <v>7.0806285842644834E-6</v>
      </c>
    </row>
    <row r="197" spans="1:21" x14ac:dyDescent="0.2">
      <c r="A197" s="93" t="s">
        <v>135</v>
      </c>
      <c r="B197" s="61" t="s">
        <v>50</v>
      </c>
      <c r="C197" s="62">
        <v>56038.701200000003</v>
      </c>
      <c r="D197" s="62">
        <v>1E-4</v>
      </c>
      <c r="E197" s="38">
        <f t="shared" si="39"/>
        <v>31119.0473977652</v>
      </c>
      <c r="F197" s="1">
        <f t="shared" si="40"/>
        <v>31119</v>
      </c>
      <c r="G197" s="1">
        <f t="shared" si="43"/>
        <v>1.6778670003986917E-2</v>
      </c>
      <c r="K197" s="1">
        <f t="shared" si="47"/>
        <v>1.6778670003986917E-2</v>
      </c>
      <c r="O197" s="1">
        <f t="shared" ca="1" si="46"/>
        <v>1.6075280164782969E-2</v>
      </c>
      <c r="P197" s="1">
        <f t="shared" si="41"/>
        <v>1.4017724944512351E-2</v>
      </c>
      <c r="Q197" s="114">
        <f t="shared" si="42"/>
        <v>41020.201200000003</v>
      </c>
      <c r="R197" s="1">
        <f t="shared" si="44"/>
        <v>7.6228176214370186E-6</v>
      </c>
      <c r="T197" s="1">
        <v>1</v>
      </c>
      <c r="U197" s="1">
        <f t="shared" si="45"/>
        <v>7.6228176214370186E-6</v>
      </c>
    </row>
    <row r="198" spans="1:21" x14ac:dyDescent="0.2">
      <c r="A198" s="36" t="s">
        <v>133</v>
      </c>
      <c r="B198" s="36" t="s">
        <v>48</v>
      </c>
      <c r="C198" s="37">
        <v>56053.040099999998</v>
      </c>
      <c r="D198" s="37" t="s">
        <v>37</v>
      </c>
      <c r="E198" s="38">
        <f t="shared" si="39"/>
        <v>31159.553100255889</v>
      </c>
      <c r="F198" s="1">
        <f t="shared" si="40"/>
        <v>31159.5</v>
      </c>
      <c r="G198" s="1">
        <f t="shared" si="43"/>
        <v>1.8797334996634163E-2</v>
      </c>
      <c r="K198" s="1">
        <f t="shared" si="47"/>
        <v>1.8797334996634163E-2</v>
      </c>
      <c r="O198" s="1">
        <f t="shared" ca="1" si="46"/>
        <v>1.6110977097204701E-2</v>
      </c>
      <c r="P198" s="1">
        <f t="shared" si="41"/>
        <v>1.4049455932627523E-2</v>
      </c>
      <c r="Q198" s="114">
        <f t="shared" si="42"/>
        <v>41034.540099999998</v>
      </c>
      <c r="R198" s="1">
        <f t="shared" si="44"/>
        <v>2.2542355606432571E-5</v>
      </c>
      <c r="T198" s="1">
        <v>1</v>
      </c>
      <c r="U198" s="1">
        <f t="shared" si="45"/>
        <v>2.2542355606432571E-5</v>
      </c>
    </row>
    <row r="199" spans="1:21" x14ac:dyDescent="0.2">
      <c r="A199" s="40" t="s">
        <v>134</v>
      </c>
      <c r="B199" s="39" t="s">
        <v>50</v>
      </c>
      <c r="C199" s="40">
        <v>56072.684200000003</v>
      </c>
      <c r="D199" s="40">
        <v>5.0000000000000001E-4</v>
      </c>
      <c r="E199" s="38">
        <f t="shared" si="39"/>
        <v>31215.045367465911</v>
      </c>
      <c r="F199" s="1">
        <f t="shared" si="40"/>
        <v>31215</v>
      </c>
      <c r="G199" s="1">
        <f t="shared" si="43"/>
        <v>1.6059950008639134E-2</v>
      </c>
      <c r="K199" s="1">
        <f t="shared" si="47"/>
        <v>1.6059950008639134E-2</v>
      </c>
      <c r="O199" s="1">
        <f t="shared" ca="1" si="46"/>
        <v>1.6159895115708568E-2</v>
      </c>
      <c r="P199" s="1">
        <f t="shared" si="41"/>
        <v>1.4092975049283129E-2</v>
      </c>
      <c r="Q199" s="114">
        <f t="shared" si="42"/>
        <v>41054.184200000003</v>
      </c>
      <c r="R199" s="1">
        <f t="shared" si="44"/>
        <v>3.8689904907335608E-6</v>
      </c>
      <c r="T199" s="1">
        <v>1</v>
      </c>
      <c r="U199" s="1">
        <f t="shared" si="45"/>
        <v>3.8689904907335608E-6</v>
      </c>
    </row>
    <row r="200" spans="1:21" x14ac:dyDescent="0.2">
      <c r="A200" s="93" t="s">
        <v>137</v>
      </c>
      <c r="B200" s="61" t="s">
        <v>50</v>
      </c>
      <c r="C200" s="62">
        <v>56398.717400000001</v>
      </c>
      <c r="D200" s="62">
        <v>1E-4</v>
      </c>
      <c r="E200" s="38">
        <f t="shared" si="39"/>
        <v>32136.050730589392</v>
      </c>
      <c r="F200" s="1">
        <f t="shared" si="40"/>
        <v>32136</v>
      </c>
      <c r="G200" s="1">
        <f t="shared" si="43"/>
        <v>1.7958480006200261E-2</v>
      </c>
      <c r="K200" s="1">
        <f t="shared" si="47"/>
        <v>1.7958480006200261E-2</v>
      </c>
      <c r="O200" s="1">
        <f t="shared" ca="1" si="46"/>
        <v>1.6971669801151015E-2</v>
      </c>
      <c r="P200" s="1">
        <f t="shared" si="41"/>
        <v>1.4821218810107764E-2</v>
      </c>
      <c r="Q200" s="114">
        <f t="shared" si="42"/>
        <v>41380.217400000001</v>
      </c>
      <c r="R200" s="1">
        <f t="shared" si="44"/>
        <v>9.8424078125077251E-6</v>
      </c>
      <c r="T200" s="1">
        <v>1</v>
      </c>
      <c r="U200" s="1">
        <f t="shared" si="45"/>
        <v>9.8424078125077251E-6</v>
      </c>
    </row>
    <row r="201" spans="1:21" x14ac:dyDescent="0.2">
      <c r="A201" s="93" t="s">
        <v>137</v>
      </c>
      <c r="B201" s="61" t="s">
        <v>48</v>
      </c>
      <c r="C201" s="62">
        <v>56451.6414</v>
      </c>
      <c r="D201" s="62">
        <v>2.0000000000000001E-4</v>
      </c>
      <c r="E201" s="38">
        <f t="shared" si="39"/>
        <v>32285.554792868774</v>
      </c>
      <c r="F201" s="1">
        <f t="shared" si="40"/>
        <v>32285.5</v>
      </c>
      <c r="G201" s="1">
        <f t="shared" si="43"/>
        <v>1.9396515002881642E-2</v>
      </c>
      <c r="K201" s="1">
        <f t="shared" si="47"/>
        <v>1.9396515002881642E-2</v>
      </c>
      <c r="O201" s="1">
        <f t="shared" ca="1" si="46"/>
        <v>1.7103439959102851E-2</v>
      </c>
      <c r="P201" s="1">
        <f t="shared" si="41"/>
        <v>1.4940508598808086E-2</v>
      </c>
      <c r="Q201" s="114">
        <f t="shared" si="42"/>
        <v>41433.1414</v>
      </c>
      <c r="R201" s="1">
        <f t="shared" si="44"/>
        <v>1.9855993073144543E-5</v>
      </c>
      <c r="T201" s="1">
        <v>1</v>
      </c>
      <c r="U201" s="1">
        <f t="shared" si="45"/>
        <v>1.9855993073144543E-5</v>
      </c>
    </row>
    <row r="202" spans="1:21" x14ac:dyDescent="0.2">
      <c r="A202" s="44" t="s">
        <v>245</v>
      </c>
      <c r="B202" s="38"/>
      <c r="C202" s="40">
        <v>56688.996099999997</v>
      </c>
      <c r="D202" s="40">
        <v>2.9999999999999997E-4</v>
      </c>
      <c r="E202" s="38">
        <f t="shared" si="39"/>
        <v>32956.053845304421</v>
      </c>
      <c r="F202" s="1">
        <f t="shared" si="40"/>
        <v>32956</v>
      </c>
      <c r="G202" s="1">
        <f t="shared" si="43"/>
        <v>1.9061079998209607E-2</v>
      </c>
      <c r="K202" s="1">
        <f t="shared" ref="K202:K233" si="48">G202</f>
        <v>1.9061079998209607E-2</v>
      </c>
      <c r="O202" s="1">
        <f t="shared" ca="1" si="46"/>
        <v>1.7694422506973818E-2</v>
      </c>
      <c r="P202" s="1">
        <f t="shared" si="41"/>
        <v>1.5479223036091481E-2</v>
      </c>
      <c r="Q202" s="114">
        <f t="shared" si="42"/>
        <v>41670.496099999997</v>
      </c>
      <c r="R202" s="1">
        <f t="shared" si="44"/>
        <v>1.2829699297074091E-5</v>
      </c>
      <c r="T202" s="1">
        <v>1</v>
      </c>
      <c r="U202" s="1">
        <f t="shared" si="45"/>
        <v>1.2829699297074091E-5</v>
      </c>
    </row>
    <row r="203" spans="1:21" x14ac:dyDescent="0.2">
      <c r="A203" s="49" t="s">
        <v>139</v>
      </c>
      <c r="B203" s="50" t="s">
        <v>50</v>
      </c>
      <c r="C203" s="49">
        <v>56732.183600000106</v>
      </c>
      <c r="D203" s="49" t="s">
        <v>103</v>
      </c>
      <c r="E203" s="38">
        <f t="shared" si="39"/>
        <v>33078.053442646029</v>
      </c>
      <c r="F203" s="1">
        <f t="shared" si="40"/>
        <v>33078</v>
      </c>
      <c r="G203" s="1">
        <f t="shared" si="43"/>
        <v>1.8918540110462345E-2</v>
      </c>
      <c r="K203" s="1">
        <f t="shared" si="48"/>
        <v>1.8918540110462345E-2</v>
      </c>
      <c r="O203" s="1">
        <f t="shared" ca="1" si="46"/>
        <v>1.7801954007108434E-2</v>
      </c>
      <c r="P203" s="1">
        <f t="shared" si="41"/>
        <v>1.5577895813571007E-2</v>
      </c>
      <c r="Q203" s="114">
        <f t="shared" si="42"/>
        <v>41713.683600000106</v>
      </c>
      <c r="R203" s="1">
        <f t="shared" si="44"/>
        <v>1.1159904318352623E-5</v>
      </c>
      <c r="T203" s="1">
        <v>1</v>
      </c>
      <c r="U203" s="1">
        <f t="shared" si="45"/>
        <v>1.1159904318352623E-5</v>
      </c>
    </row>
    <row r="204" spans="1:21" x14ac:dyDescent="0.2">
      <c r="A204" s="47" t="s">
        <v>140</v>
      </c>
      <c r="B204" s="39" t="s">
        <v>48</v>
      </c>
      <c r="C204" s="40">
        <v>56773.7785</v>
      </c>
      <c r="D204" s="40">
        <v>1E-4</v>
      </c>
      <c r="E204" s="38">
        <f t="shared" si="39"/>
        <v>33195.554132693818</v>
      </c>
      <c r="F204" s="1">
        <f t="shared" si="40"/>
        <v>33195.5</v>
      </c>
      <c r="G204" s="1">
        <f t="shared" si="43"/>
        <v>1.9162815005984157E-2</v>
      </c>
      <c r="K204" s="1">
        <f t="shared" si="48"/>
        <v>1.9162815005984157E-2</v>
      </c>
      <c r="O204" s="1">
        <f t="shared" ca="1" si="46"/>
        <v>1.790551918141841E-2</v>
      </c>
      <c r="P204" s="1">
        <f t="shared" si="41"/>
        <v>1.5673118693414409E-2</v>
      </c>
      <c r="Q204" s="114">
        <f t="shared" si="42"/>
        <v>41755.2785</v>
      </c>
      <c r="R204" s="1">
        <f t="shared" si="44"/>
        <v>1.2177980353962898E-5</v>
      </c>
      <c r="T204" s="1">
        <v>1</v>
      </c>
      <c r="U204" s="1">
        <f t="shared" si="45"/>
        <v>1.2177980353962898E-5</v>
      </c>
    </row>
    <row r="205" spans="1:21" x14ac:dyDescent="0.2">
      <c r="A205" s="51" t="s">
        <v>141</v>
      </c>
      <c r="B205" s="52" t="s">
        <v>48</v>
      </c>
      <c r="C205" s="51">
        <v>56801.744299999998</v>
      </c>
      <c r="D205" s="51">
        <v>1E-4</v>
      </c>
      <c r="E205" s="38">
        <f t="shared" si="39"/>
        <v>33274.554221592851</v>
      </c>
      <c r="F205" s="1">
        <f t="shared" si="40"/>
        <v>33274.5</v>
      </c>
      <c r="G205" s="1">
        <f t="shared" si="43"/>
        <v>1.9194284999684896E-2</v>
      </c>
      <c r="K205" s="1">
        <f t="shared" si="48"/>
        <v>1.9194284999684896E-2</v>
      </c>
      <c r="O205" s="1">
        <f t="shared" ca="1" si="46"/>
        <v>1.7975150234784264E-2</v>
      </c>
      <c r="P205" s="1">
        <f t="shared" si="41"/>
        <v>1.5737245513358693E-2</v>
      </c>
      <c r="Q205" s="114">
        <f t="shared" si="42"/>
        <v>41783.244299999998</v>
      </c>
      <c r="R205" s="1">
        <f t="shared" si="44"/>
        <v>1.1951122010018541E-5</v>
      </c>
      <c r="T205" s="1">
        <v>1</v>
      </c>
      <c r="U205" s="1">
        <f t="shared" si="45"/>
        <v>1.1951122010018541E-5</v>
      </c>
    </row>
    <row r="206" spans="1:21" x14ac:dyDescent="0.2">
      <c r="A206" s="51" t="s">
        <v>141</v>
      </c>
      <c r="B206" s="52" t="s">
        <v>48</v>
      </c>
      <c r="C206" s="51">
        <v>56801.744299999998</v>
      </c>
      <c r="D206" s="51">
        <v>1E-4</v>
      </c>
      <c r="E206" s="38">
        <f t="shared" si="39"/>
        <v>33274.554221592851</v>
      </c>
      <c r="F206" s="1">
        <f t="shared" si="40"/>
        <v>33274.5</v>
      </c>
      <c r="G206" s="1">
        <f t="shared" ref="G206:G237" si="49">+C206-(C$7+F206*C$8)</f>
        <v>1.9194284999684896E-2</v>
      </c>
      <c r="K206" s="1">
        <f t="shared" si="48"/>
        <v>1.9194284999684896E-2</v>
      </c>
      <c r="O206" s="1">
        <f t="shared" ca="1" si="46"/>
        <v>1.7975150234784264E-2</v>
      </c>
      <c r="P206" s="1">
        <f t="shared" si="41"/>
        <v>1.5737245513358693E-2</v>
      </c>
      <c r="Q206" s="114">
        <f t="shared" si="42"/>
        <v>41783.244299999998</v>
      </c>
      <c r="R206" s="1">
        <f t="shared" ref="R206:R237" si="50">+(P206-G206)^2</f>
        <v>1.1951122010018541E-5</v>
      </c>
      <c r="T206" s="1">
        <v>1</v>
      </c>
      <c r="U206" s="1">
        <f t="shared" ref="U206:U237" si="51">+T206*R206</f>
        <v>1.1951122010018541E-5</v>
      </c>
    </row>
    <row r="207" spans="1:21" x14ac:dyDescent="0.2">
      <c r="A207" s="51" t="s">
        <v>141</v>
      </c>
      <c r="B207" s="52" t="s">
        <v>50</v>
      </c>
      <c r="C207" s="51">
        <v>57081.932999999997</v>
      </c>
      <c r="D207" s="51">
        <v>1E-4</v>
      </c>
      <c r="E207" s="38">
        <f t="shared" si="39"/>
        <v>34066.05427553397</v>
      </c>
      <c r="F207" s="1">
        <f t="shared" si="40"/>
        <v>34066</v>
      </c>
      <c r="G207" s="1">
        <f t="shared" si="49"/>
        <v>1.9213380001019686E-2</v>
      </c>
      <c r="K207" s="1">
        <f t="shared" si="48"/>
        <v>1.9213380001019686E-2</v>
      </c>
      <c r="O207" s="1">
        <f t="shared" ca="1" si="46"/>
        <v>1.8672782877051035E-2</v>
      </c>
      <c r="P207" s="1">
        <f t="shared" si="41"/>
        <v>1.638437517570358E-2</v>
      </c>
      <c r="Q207" s="114">
        <f t="shared" si="42"/>
        <v>42063.432999999997</v>
      </c>
      <c r="R207" s="1">
        <f t="shared" si="50"/>
        <v>8.003268301661815E-6</v>
      </c>
      <c r="T207" s="1">
        <v>1</v>
      </c>
      <c r="U207" s="1">
        <f t="shared" si="51"/>
        <v>8.003268301661815E-6</v>
      </c>
    </row>
    <row r="208" spans="1:21" x14ac:dyDescent="0.2">
      <c r="A208" s="51" t="s">
        <v>141</v>
      </c>
      <c r="B208" s="52" t="s">
        <v>50</v>
      </c>
      <c r="C208" s="51">
        <v>57081.932999999997</v>
      </c>
      <c r="D208" s="51">
        <v>1E-4</v>
      </c>
      <c r="E208" s="38">
        <f t="shared" si="39"/>
        <v>34066.05427553397</v>
      </c>
      <c r="F208" s="1">
        <f t="shared" si="40"/>
        <v>34066</v>
      </c>
      <c r="G208" s="1">
        <f t="shared" si="49"/>
        <v>1.9213380001019686E-2</v>
      </c>
      <c r="K208" s="1">
        <f t="shared" si="48"/>
        <v>1.9213380001019686E-2</v>
      </c>
      <c r="O208" s="1">
        <f t="shared" ca="1" si="46"/>
        <v>1.8672782877051035E-2</v>
      </c>
      <c r="P208" s="1">
        <f t="shared" si="41"/>
        <v>1.638437517570358E-2</v>
      </c>
      <c r="Q208" s="114">
        <f t="shared" si="42"/>
        <v>42063.432999999997</v>
      </c>
      <c r="R208" s="1">
        <f t="shared" si="50"/>
        <v>8.003268301661815E-6</v>
      </c>
      <c r="T208" s="1">
        <v>1</v>
      </c>
      <c r="U208" s="1">
        <f t="shared" si="51"/>
        <v>8.003268301661815E-6</v>
      </c>
    </row>
    <row r="209" spans="1:21" x14ac:dyDescent="0.2">
      <c r="A209" s="53" t="s">
        <v>142</v>
      </c>
      <c r="B209" s="54" t="s">
        <v>50</v>
      </c>
      <c r="C209" s="55">
        <v>57123.528200000001</v>
      </c>
      <c r="D209" s="55">
        <v>2.2000000000000001E-3</v>
      </c>
      <c r="E209" s="38">
        <f t="shared" si="39"/>
        <v>34183.555813046711</v>
      </c>
      <c r="F209" s="1">
        <f t="shared" si="40"/>
        <v>34183.5</v>
      </c>
      <c r="G209" s="1">
        <f t="shared" si="49"/>
        <v>1.9757655005378183E-2</v>
      </c>
      <c r="K209" s="1">
        <f t="shared" si="48"/>
        <v>1.9757655005378183E-2</v>
      </c>
      <c r="O209" s="1">
        <f t="shared" ca="1" si="46"/>
        <v>1.8776348051361011E-2</v>
      </c>
      <c r="P209" s="1">
        <f t="shared" si="41"/>
        <v>1.6481162948746981E-2</v>
      </c>
      <c r="Q209" s="114">
        <f t="shared" si="42"/>
        <v>42105.028200000001</v>
      </c>
      <c r="R209" s="1">
        <f t="shared" si="50"/>
        <v>1.0735400197167365E-5</v>
      </c>
      <c r="T209" s="1">
        <v>1</v>
      </c>
      <c r="U209" s="1">
        <f t="shared" si="51"/>
        <v>1.0735400197167365E-5</v>
      </c>
    </row>
    <row r="210" spans="1:21" x14ac:dyDescent="0.2">
      <c r="A210" s="53" t="s">
        <v>142</v>
      </c>
      <c r="B210" s="54" t="s">
        <v>50</v>
      </c>
      <c r="C210" s="55">
        <v>57125.473700000002</v>
      </c>
      <c r="D210" s="55">
        <v>1.6000000000000001E-3</v>
      </c>
      <c r="E210" s="38">
        <f t="shared" si="39"/>
        <v>34189.051621246479</v>
      </c>
      <c r="F210" s="1">
        <f t="shared" si="40"/>
        <v>34189</v>
      </c>
      <c r="G210" s="1">
        <f t="shared" si="49"/>
        <v>1.8273770008818246E-2</v>
      </c>
      <c r="K210" s="1">
        <f t="shared" si="48"/>
        <v>1.8273770008818246E-2</v>
      </c>
      <c r="O210" s="1">
        <f t="shared" ca="1" si="46"/>
        <v>1.8781195782924455E-2</v>
      </c>
      <c r="P210" s="1">
        <f t="shared" si="41"/>
        <v>1.6485697999861139E-2</v>
      </c>
      <c r="Q210" s="114">
        <f t="shared" si="42"/>
        <v>42106.973700000002</v>
      </c>
      <c r="R210" s="1">
        <f t="shared" si="50"/>
        <v>3.1972015092159065E-6</v>
      </c>
      <c r="T210" s="1">
        <v>1</v>
      </c>
      <c r="U210" s="1">
        <f t="shared" si="51"/>
        <v>3.1972015092159065E-6</v>
      </c>
    </row>
    <row r="211" spans="1:21" x14ac:dyDescent="0.2">
      <c r="A211" s="51" t="s">
        <v>143</v>
      </c>
      <c r="B211" s="52" t="s">
        <v>50</v>
      </c>
      <c r="C211" s="51">
        <v>57174.680200000003</v>
      </c>
      <c r="D211" s="51">
        <v>1E-4</v>
      </c>
      <c r="E211" s="38">
        <f t="shared" si="39"/>
        <v>34328.054184177301</v>
      </c>
      <c r="F211" s="1">
        <f t="shared" si="40"/>
        <v>34328</v>
      </c>
      <c r="G211" s="1">
        <f t="shared" si="49"/>
        <v>1.9181040006515104E-2</v>
      </c>
      <c r="K211" s="1">
        <f t="shared" si="48"/>
        <v>1.9181040006515104E-2</v>
      </c>
      <c r="O211" s="1">
        <f t="shared" ref="O211:O247" ca="1" si="52">+C$11+C$12*F211</f>
        <v>1.8903711180618808E-2</v>
      </c>
      <c r="P211" s="1">
        <f t="shared" si="41"/>
        <v>1.6600446486107159E-2</v>
      </c>
      <c r="Q211" s="114">
        <f t="shared" si="42"/>
        <v>42156.180200000003</v>
      </c>
      <c r="R211" s="1">
        <f t="shared" si="50"/>
        <v>6.6594629175714707E-6</v>
      </c>
      <c r="T211" s="1">
        <v>1</v>
      </c>
      <c r="U211" s="1">
        <f t="shared" si="51"/>
        <v>6.6594629175714707E-6</v>
      </c>
    </row>
    <row r="212" spans="1:21" x14ac:dyDescent="0.2">
      <c r="A212" s="51" t="s">
        <v>144</v>
      </c>
      <c r="B212" s="52" t="s">
        <v>50</v>
      </c>
      <c r="C212" s="51">
        <v>57424.9571</v>
      </c>
      <c r="D212" s="51">
        <v>1E-4</v>
      </c>
      <c r="E212" s="38">
        <f t="shared" si="39"/>
        <v>35035.056928578539</v>
      </c>
      <c r="F212" s="1">
        <f t="shared" si="40"/>
        <v>35035</v>
      </c>
      <c r="G212" s="1">
        <f t="shared" si="49"/>
        <v>2.0152550001512282E-2</v>
      </c>
      <c r="K212" s="1">
        <f t="shared" si="48"/>
        <v>2.0152550001512282E-2</v>
      </c>
      <c r="O212" s="1">
        <f t="shared" ca="1" si="52"/>
        <v>1.9526865037956281E-2</v>
      </c>
      <c r="P212" s="1">
        <f t="shared" si="41"/>
        <v>1.7188126603753608E-2</v>
      </c>
      <c r="Q212" s="114">
        <f t="shared" si="42"/>
        <v>42406.4571</v>
      </c>
      <c r="R212" s="1">
        <f t="shared" si="50"/>
        <v>8.7878060811790809E-6</v>
      </c>
      <c r="T212" s="1">
        <v>1</v>
      </c>
      <c r="U212" s="1">
        <f t="shared" si="51"/>
        <v>8.7878060811790809E-6</v>
      </c>
    </row>
    <row r="213" spans="1:21" x14ac:dyDescent="0.2">
      <c r="A213" s="51" t="s">
        <v>145</v>
      </c>
      <c r="B213" s="52" t="s">
        <v>50</v>
      </c>
      <c r="C213" s="51">
        <v>57505.667600000001</v>
      </c>
      <c r="D213" s="51">
        <v>1E-4</v>
      </c>
      <c r="E213" s="38">
        <f t="shared" ref="E213:E247" si="53">+(C213-C$7)/C$8</f>
        <v>35263.054578389594</v>
      </c>
      <c r="F213" s="1">
        <f t="shared" ref="F213:F250" si="54">ROUND(2*E213,0)/2</f>
        <v>35263</v>
      </c>
      <c r="G213" s="1">
        <f t="shared" si="49"/>
        <v>1.9320589999551885E-2</v>
      </c>
      <c r="K213" s="1">
        <f t="shared" si="48"/>
        <v>1.9320589999551885E-2</v>
      </c>
      <c r="O213" s="1">
        <f t="shared" ca="1" si="52"/>
        <v>1.9727825546404572E-2</v>
      </c>
      <c r="P213" s="1">
        <f t="shared" ref="P213:P247" si="55">+D$11+D$12*F213+D$13*F213^2</f>
        <v>1.7379084040664197E-2</v>
      </c>
      <c r="Q213" s="114">
        <f t="shared" ref="Q213:Q247" si="56">+C213-15018.5</f>
        <v>42487.167600000001</v>
      </c>
      <c r="R213" s="1">
        <f t="shared" si="50"/>
        <v>3.7694453883963993E-6</v>
      </c>
      <c r="T213" s="1">
        <v>1</v>
      </c>
      <c r="U213" s="1">
        <f t="shared" si="51"/>
        <v>3.7694453883963993E-6</v>
      </c>
    </row>
    <row r="214" spans="1:21" x14ac:dyDescent="0.2">
      <c r="A214" s="53" t="s">
        <v>142</v>
      </c>
      <c r="B214" s="54" t="s">
        <v>50</v>
      </c>
      <c r="C214" s="55">
        <v>57514.518100000001</v>
      </c>
      <c r="D214" s="55">
        <v>1.6000000000000001E-3</v>
      </c>
      <c r="E214" s="38">
        <f t="shared" si="53"/>
        <v>35288.056197753285</v>
      </c>
      <c r="F214" s="1">
        <f t="shared" si="54"/>
        <v>35288</v>
      </c>
      <c r="G214" s="1">
        <f t="shared" si="49"/>
        <v>1.9893839998985641E-2</v>
      </c>
      <c r="K214" s="1">
        <f t="shared" si="48"/>
        <v>1.9893839998985641E-2</v>
      </c>
      <c r="O214" s="1">
        <f t="shared" ca="1" si="52"/>
        <v>1.9749860689874783E-2</v>
      </c>
      <c r="P214" s="1">
        <f t="shared" si="55"/>
        <v>1.7400064986614922E-2</v>
      </c>
      <c r="Q214" s="114">
        <f t="shared" si="56"/>
        <v>42496.018100000001</v>
      </c>
      <c r="R214" s="1">
        <f t="shared" si="50"/>
        <v>6.2189138123245809E-6</v>
      </c>
      <c r="T214" s="1">
        <v>1</v>
      </c>
      <c r="U214" s="1">
        <f t="shared" si="51"/>
        <v>6.2189138123245809E-6</v>
      </c>
    </row>
    <row r="215" spans="1:21" x14ac:dyDescent="0.2">
      <c r="A215" s="53" t="s">
        <v>142</v>
      </c>
      <c r="B215" s="54" t="s">
        <v>50</v>
      </c>
      <c r="C215" s="55">
        <v>57518.412300000004</v>
      </c>
      <c r="D215" s="55">
        <v>1.1999999999999999E-3</v>
      </c>
      <c r="E215" s="38">
        <f t="shared" si="53"/>
        <v>35299.05685377567</v>
      </c>
      <c r="F215" s="1">
        <f t="shared" si="54"/>
        <v>35299</v>
      </c>
      <c r="G215" s="1">
        <f t="shared" si="49"/>
        <v>2.0126070005062502E-2</v>
      </c>
      <c r="K215" s="1">
        <f t="shared" si="48"/>
        <v>2.0126070005062502E-2</v>
      </c>
      <c r="O215" s="1">
        <f t="shared" ca="1" si="52"/>
        <v>1.9759556153001671E-2</v>
      </c>
      <c r="P215" s="1">
        <f t="shared" si="55"/>
        <v>1.7409299271873239E-2</v>
      </c>
      <c r="Q215" s="114">
        <f t="shared" si="56"/>
        <v>42499.912300000004</v>
      </c>
      <c r="R215" s="1">
        <f t="shared" si="50"/>
        <v>7.3808432167137258E-6</v>
      </c>
      <c r="T215" s="1">
        <v>1</v>
      </c>
      <c r="U215" s="1">
        <f t="shared" si="51"/>
        <v>7.3808432167137258E-6</v>
      </c>
    </row>
    <row r="216" spans="1:21" x14ac:dyDescent="0.2">
      <c r="A216" s="49" t="s">
        <v>146</v>
      </c>
      <c r="B216" s="50" t="s">
        <v>50</v>
      </c>
      <c r="C216" s="49">
        <v>57539.642999999996</v>
      </c>
      <c r="D216" s="49" t="s">
        <v>35</v>
      </c>
      <c r="E216" s="38">
        <f t="shared" si="53"/>
        <v>35359.031078986045</v>
      </c>
      <c r="F216" s="1">
        <f t="shared" si="54"/>
        <v>35359</v>
      </c>
      <c r="G216" s="1">
        <f t="shared" si="49"/>
        <v>1.1001869999745395E-2</v>
      </c>
      <c r="K216" s="1">
        <f t="shared" si="48"/>
        <v>1.1001869999745395E-2</v>
      </c>
      <c r="O216" s="1">
        <f t="shared" ca="1" si="52"/>
        <v>1.9812440497330171E-2</v>
      </c>
      <c r="P216" s="1">
        <f t="shared" si="55"/>
        <v>1.7459696812954978E-2</v>
      </c>
      <c r="Q216" s="114">
        <f t="shared" si="56"/>
        <v>42521.142999999996</v>
      </c>
      <c r="R216" s="1">
        <f t="shared" si="50"/>
        <v>4.1703527149408635E-5</v>
      </c>
      <c r="T216" s="1">
        <v>1</v>
      </c>
      <c r="U216" s="1">
        <f t="shared" si="51"/>
        <v>4.1703527149408635E-5</v>
      </c>
    </row>
    <row r="217" spans="1:21" x14ac:dyDescent="0.2">
      <c r="A217" s="51" t="s">
        <v>144</v>
      </c>
      <c r="B217" s="52" t="s">
        <v>50</v>
      </c>
      <c r="C217" s="51">
        <v>57573.635499999997</v>
      </c>
      <c r="D217" s="51">
        <v>1E-4</v>
      </c>
      <c r="E217" s="38">
        <f t="shared" si="53"/>
        <v>35455.055885067071</v>
      </c>
      <c r="F217" s="1">
        <f t="shared" si="54"/>
        <v>35455</v>
      </c>
      <c r="G217" s="1">
        <f t="shared" si="49"/>
        <v>1.978314999723807E-2</v>
      </c>
      <c r="K217" s="1">
        <f t="shared" si="48"/>
        <v>1.978314999723807E-2</v>
      </c>
      <c r="O217" s="1">
        <f t="shared" ca="1" si="52"/>
        <v>1.989705544825577E-2</v>
      </c>
      <c r="P217" s="1">
        <f t="shared" si="55"/>
        <v>1.754043381692575E-2</v>
      </c>
      <c r="Q217" s="114">
        <f t="shared" si="56"/>
        <v>42555.135499999997</v>
      </c>
      <c r="R217" s="1">
        <f t="shared" si="50"/>
        <v>5.0297758654346801E-6</v>
      </c>
      <c r="T217" s="1">
        <v>1</v>
      </c>
      <c r="U217" s="1">
        <f t="shared" si="51"/>
        <v>5.0297758654346801E-6</v>
      </c>
    </row>
    <row r="218" spans="1:21" x14ac:dyDescent="0.2">
      <c r="A218" s="56" t="s">
        <v>147</v>
      </c>
      <c r="B218" s="57" t="s">
        <v>50</v>
      </c>
      <c r="C218" s="56">
        <v>57811.876600000003</v>
      </c>
      <c r="D218" s="56">
        <v>2.0000000000000001E-4</v>
      </c>
      <c r="E218" s="38">
        <f t="shared" si="53"/>
        <v>36128.05891303</v>
      </c>
      <c r="F218" s="1">
        <f t="shared" si="54"/>
        <v>36128</v>
      </c>
      <c r="G218" s="1">
        <f t="shared" si="49"/>
        <v>2.0855040005699266E-2</v>
      </c>
      <c r="K218" s="1">
        <f t="shared" si="48"/>
        <v>2.0855040005699266E-2</v>
      </c>
      <c r="O218" s="1">
        <f t="shared" ca="1" si="52"/>
        <v>2.049024151047376E-2</v>
      </c>
      <c r="P218" s="1">
        <f t="shared" si="55"/>
        <v>1.8109922054559215E-2</v>
      </c>
      <c r="Q218" s="114">
        <f t="shared" si="56"/>
        <v>42793.376600000003</v>
      </c>
      <c r="R218" s="1">
        <f t="shared" si="50"/>
        <v>7.5356725656713482E-6</v>
      </c>
      <c r="T218" s="1">
        <v>1</v>
      </c>
      <c r="U218" s="1">
        <f t="shared" si="51"/>
        <v>7.5356725656713482E-6</v>
      </c>
    </row>
    <row r="219" spans="1:21" x14ac:dyDescent="0.2">
      <c r="A219" s="60" t="s">
        <v>151</v>
      </c>
      <c r="B219" s="61" t="s">
        <v>50</v>
      </c>
      <c r="C219" s="62">
        <v>57871.701300000001</v>
      </c>
      <c r="D219" s="62">
        <v>2.9999999999999997E-4</v>
      </c>
      <c r="E219" s="38">
        <f t="shared" si="53"/>
        <v>36297.056639480106</v>
      </c>
      <c r="F219" s="1">
        <f t="shared" si="54"/>
        <v>36297</v>
      </c>
      <c r="G219" s="1">
        <f t="shared" si="49"/>
        <v>2.0050210005138069E-2</v>
      </c>
      <c r="K219" s="1">
        <f t="shared" si="48"/>
        <v>2.0050210005138069E-2</v>
      </c>
      <c r="O219" s="1">
        <f t="shared" ca="1" si="52"/>
        <v>2.0639199080332363E-2</v>
      </c>
      <c r="P219" s="1">
        <f t="shared" si="55"/>
        <v>1.8253887847626105E-2</v>
      </c>
      <c r="Q219" s="114">
        <f t="shared" si="56"/>
        <v>42853.201300000001</v>
      </c>
      <c r="R219" s="1">
        <f t="shared" si="50"/>
        <v>3.2267732935684402E-6</v>
      </c>
      <c r="T219" s="1">
        <v>1</v>
      </c>
      <c r="U219" s="1">
        <f t="shared" si="51"/>
        <v>3.2267732935684402E-6</v>
      </c>
    </row>
    <row r="220" spans="1:21" x14ac:dyDescent="0.2">
      <c r="A220" s="49" t="s">
        <v>148</v>
      </c>
      <c r="B220" s="58" t="s">
        <v>50</v>
      </c>
      <c r="C220" s="59">
        <v>57874.356099999997</v>
      </c>
      <c r="D220" s="59">
        <v>3.3999999999999998E-3</v>
      </c>
      <c r="E220" s="38">
        <f t="shared" si="53"/>
        <v>36304.556136580453</v>
      </c>
      <c r="F220" s="1">
        <f t="shared" si="54"/>
        <v>36304.5</v>
      </c>
      <c r="G220" s="1">
        <f t="shared" si="49"/>
        <v>1.9872184995620046E-2</v>
      </c>
      <c r="K220" s="1">
        <f t="shared" si="48"/>
        <v>1.9872184995620046E-2</v>
      </c>
      <c r="O220" s="1">
        <f t="shared" ca="1" si="52"/>
        <v>2.0645809623373423E-2</v>
      </c>
      <c r="P220" s="1">
        <f t="shared" si="55"/>
        <v>1.8260285784186321E-2</v>
      </c>
      <c r="Q220" s="114">
        <f t="shared" si="56"/>
        <v>42855.856099999997</v>
      </c>
      <c r="R220" s="1">
        <f t="shared" si="50"/>
        <v>2.5982190678206633E-6</v>
      </c>
      <c r="T220" s="1">
        <v>1</v>
      </c>
      <c r="U220" s="1">
        <f t="shared" si="51"/>
        <v>2.5982190678206633E-6</v>
      </c>
    </row>
    <row r="221" spans="1:21" x14ac:dyDescent="0.2">
      <c r="A221" s="49" t="s">
        <v>148</v>
      </c>
      <c r="B221" s="58" t="s">
        <v>50</v>
      </c>
      <c r="C221" s="59">
        <v>57874.531300000002</v>
      </c>
      <c r="D221" s="59">
        <v>8.9999999999999998E-4</v>
      </c>
      <c r="E221" s="38">
        <f t="shared" si="53"/>
        <v>36305.051055931071</v>
      </c>
      <c r="F221" s="1">
        <f t="shared" si="54"/>
        <v>36305</v>
      </c>
      <c r="G221" s="1">
        <f t="shared" si="49"/>
        <v>1.8073650004225783E-2</v>
      </c>
      <c r="K221" s="1">
        <f t="shared" si="48"/>
        <v>1.8073650004225783E-2</v>
      </c>
      <c r="O221" s="1">
        <f t="shared" ca="1" si="52"/>
        <v>2.0646250326242829E-2</v>
      </c>
      <c r="P221" s="1">
        <f t="shared" si="55"/>
        <v>1.8260712340250333E-2</v>
      </c>
      <c r="Q221" s="114">
        <f t="shared" si="56"/>
        <v>42856.031300000002</v>
      </c>
      <c r="R221" s="1">
        <f t="shared" si="50"/>
        <v>3.4992317558961725E-8</v>
      </c>
      <c r="T221" s="1">
        <v>1</v>
      </c>
      <c r="U221" s="1">
        <f t="shared" si="51"/>
        <v>3.4992317558961725E-8</v>
      </c>
    </row>
    <row r="222" spans="1:21" x14ac:dyDescent="0.2">
      <c r="A222" s="49" t="s">
        <v>148</v>
      </c>
      <c r="B222" s="58" t="s">
        <v>50</v>
      </c>
      <c r="C222" s="59">
        <v>57890.462500000001</v>
      </c>
      <c r="D222" s="59">
        <v>8.0000000000000004E-4</v>
      </c>
      <c r="E222" s="38">
        <f t="shared" si="53"/>
        <v>36350.054818250341</v>
      </c>
      <c r="F222" s="1">
        <f t="shared" si="54"/>
        <v>36350</v>
      </c>
      <c r="G222" s="1">
        <f t="shared" si="49"/>
        <v>1.9405500002903864E-2</v>
      </c>
      <c r="K222" s="1">
        <f t="shared" si="48"/>
        <v>1.9405500002903864E-2</v>
      </c>
      <c r="O222" s="1">
        <f t="shared" ca="1" si="52"/>
        <v>2.06859135844892E-2</v>
      </c>
      <c r="P222" s="1">
        <f t="shared" si="55"/>
        <v>1.8299116186161639E-2</v>
      </c>
      <c r="Q222" s="114">
        <f t="shared" si="56"/>
        <v>42871.962500000001</v>
      </c>
      <c r="R222" s="1">
        <f t="shared" si="50"/>
        <v>1.2240851499490931E-6</v>
      </c>
      <c r="T222" s="1">
        <v>1</v>
      </c>
      <c r="U222" s="1">
        <f t="shared" si="51"/>
        <v>1.2240851499490931E-6</v>
      </c>
    </row>
    <row r="223" spans="1:21" x14ac:dyDescent="0.2">
      <c r="A223" s="56" t="s">
        <v>147</v>
      </c>
      <c r="B223" s="57" t="s">
        <v>48</v>
      </c>
      <c r="C223" s="56">
        <v>57890.639600000002</v>
      </c>
      <c r="D223" s="56">
        <v>1E-4</v>
      </c>
      <c r="E223" s="38">
        <f t="shared" si="53"/>
        <v>36350.555104877007</v>
      </c>
      <c r="F223" s="1">
        <f t="shared" si="54"/>
        <v>36350.5</v>
      </c>
      <c r="G223" s="1">
        <f t="shared" si="49"/>
        <v>1.9506964999891352E-2</v>
      </c>
      <c r="K223" s="1">
        <f t="shared" si="48"/>
        <v>1.9506964999891352E-2</v>
      </c>
      <c r="O223" s="1">
        <f t="shared" ca="1" si="52"/>
        <v>2.0686354287358606E-2</v>
      </c>
      <c r="P223" s="1">
        <f t="shared" si="55"/>
        <v>1.8299543048895653E-2</v>
      </c>
      <c r="Q223" s="114">
        <f t="shared" si="56"/>
        <v>42872.139600000002</v>
      </c>
      <c r="R223" s="1">
        <f t="shared" si="50"/>
        <v>1.4578677677462603E-6</v>
      </c>
      <c r="T223" s="1">
        <v>1</v>
      </c>
      <c r="U223" s="1">
        <f t="shared" si="51"/>
        <v>1.4578677677462603E-6</v>
      </c>
    </row>
    <row r="224" spans="1:21" x14ac:dyDescent="0.2">
      <c r="A224" s="56" t="s">
        <v>147</v>
      </c>
      <c r="B224" s="57" t="s">
        <v>48</v>
      </c>
      <c r="C224" s="56">
        <v>57931.704700000002</v>
      </c>
      <c r="D224" s="56">
        <v>2.9999999999999997E-4</v>
      </c>
      <c r="E224" s="38">
        <f t="shared" si="53"/>
        <v>36466.559172368303</v>
      </c>
      <c r="F224" s="1">
        <f t="shared" si="54"/>
        <v>36466.5</v>
      </c>
      <c r="G224" s="1">
        <f t="shared" si="49"/>
        <v>2.0946845004800707E-2</v>
      </c>
      <c r="K224" s="1">
        <f t="shared" si="48"/>
        <v>2.0946845004800707E-2</v>
      </c>
      <c r="O224" s="1">
        <f t="shared" ca="1" si="52"/>
        <v>2.0788597353060365E-2</v>
      </c>
      <c r="P224" s="1">
        <f t="shared" si="55"/>
        <v>1.8398666287547008E-2</v>
      </c>
      <c r="Q224" s="114">
        <f t="shared" si="56"/>
        <v>42913.204700000002</v>
      </c>
      <c r="R224" s="1">
        <f t="shared" si="50"/>
        <v>6.4932147750647072E-6</v>
      </c>
      <c r="T224" s="1">
        <v>1</v>
      </c>
      <c r="U224" s="1">
        <f t="shared" si="51"/>
        <v>6.4932147750647072E-6</v>
      </c>
    </row>
    <row r="225" spans="1:21" x14ac:dyDescent="0.2">
      <c r="A225" s="60" t="s">
        <v>151</v>
      </c>
      <c r="B225" s="61" t="s">
        <v>48</v>
      </c>
      <c r="C225" s="62">
        <v>58168.883500000004</v>
      </c>
      <c r="D225" s="62">
        <v>1E-4</v>
      </c>
      <c r="E225" s="38">
        <f t="shared" si="53"/>
        <v>37136.561328035867</v>
      </c>
      <c r="F225" s="1">
        <f t="shared" si="54"/>
        <v>37136.5</v>
      </c>
      <c r="G225" s="1">
        <f t="shared" si="49"/>
        <v>2.1709945001930464E-2</v>
      </c>
      <c r="K225" s="1">
        <f t="shared" si="48"/>
        <v>2.1709945001930464E-2</v>
      </c>
      <c r="O225" s="1">
        <f t="shared" ca="1" si="52"/>
        <v>2.1379139198061933E-2</v>
      </c>
      <c r="P225" s="1">
        <f t="shared" si="55"/>
        <v>1.8974737860626385E-2</v>
      </c>
      <c r="Q225" s="114">
        <f t="shared" si="56"/>
        <v>43150.383500000004</v>
      </c>
      <c r="R225" s="1">
        <f t="shared" si="50"/>
        <v>7.4813581058408344E-6</v>
      </c>
      <c r="T225" s="1">
        <v>1</v>
      </c>
      <c r="U225" s="1">
        <f t="shared" si="51"/>
        <v>7.4813581058408344E-6</v>
      </c>
    </row>
    <row r="226" spans="1:21" x14ac:dyDescent="0.2">
      <c r="A226" s="49" t="s">
        <v>149</v>
      </c>
      <c r="B226" s="50" t="s">
        <v>50</v>
      </c>
      <c r="C226" s="49">
        <v>58242.690699999999</v>
      </c>
      <c r="D226" s="49">
        <v>1E-4</v>
      </c>
      <c r="E226" s="38">
        <f t="shared" si="53"/>
        <v>37345.057968982626</v>
      </c>
      <c r="F226" s="1">
        <f t="shared" si="54"/>
        <v>37345</v>
      </c>
      <c r="G226" s="1">
        <f t="shared" si="49"/>
        <v>2.0520850004686508E-2</v>
      </c>
      <c r="K226" s="1">
        <f t="shared" si="48"/>
        <v>2.0520850004686508E-2</v>
      </c>
      <c r="O226" s="1">
        <f t="shared" ca="1" si="52"/>
        <v>2.1562912294603463E-2</v>
      </c>
      <c r="P226" s="1">
        <f t="shared" si="55"/>
        <v>1.9155242442200411E-2</v>
      </c>
      <c r="Q226" s="114">
        <f t="shared" si="56"/>
        <v>43224.190699999999</v>
      </c>
      <c r="R226" s="1">
        <f t="shared" si="50"/>
        <v>1.8648840147192199E-6</v>
      </c>
      <c r="T226" s="1">
        <v>1</v>
      </c>
      <c r="U226" s="1">
        <f t="shared" si="51"/>
        <v>1.8648840147192199E-6</v>
      </c>
    </row>
    <row r="227" spans="1:21" x14ac:dyDescent="0.2">
      <c r="A227" s="60" t="s">
        <v>151</v>
      </c>
      <c r="B227" s="61" t="s">
        <v>50</v>
      </c>
      <c r="C227" s="62">
        <v>58265.700700000001</v>
      </c>
      <c r="D227" s="62">
        <v>5.0000000000000001E-4</v>
      </c>
      <c r="E227" s="38">
        <f t="shared" si="53"/>
        <v>37410.058506981441</v>
      </c>
      <c r="F227" s="1">
        <f t="shared" si="54"/>
        <v>37410</v>
      </c>
      <c r="G227" s="1">
        <f t="shared" si="49"/>
        <v>2.0711300006951205E-2</v>
      </c>
      <c r="K227" s="1">
        <f t="shared" si="48"/>
        <v>2.0711300006951205E-2</v>
      </c>
      <c r="O227" s="1">
        <f t="shared" ca="1" si="52"/>
        <v>2.1620203667626001E-2</v>
      </c>
      <c r="P227" s="1">
        <f t="shared" si="55"/>
        <v>1.9211634674072296E-2</v>
      </c>
      <c r="Q227" s="114">
        <f t="shared" si="56"/>
        <v>43247.200700000001</v>
      </c>
      <c r="R227" s="1">
        <f t="shared" si="50"/>
        <v>2.2489961106388094E-6</v>
      </c>
      <c r="T227" s="1">
        <v>1</v>
      </c>
      <c r="U227" s="1">
        <f t="shared" si="51"/>
        <v>2.2489961106388094E-6</v>
      </c>
    </row>
    <row r="228" spans="1:21" x14ac:dyDescent="0.2">
      <c r="A228" s="60" t="s">
        <v>152</v>
      </c>
      <c r="B228" s="61" t="s">
        <v>48</v>
      </c>
      <c r="C228" s="62">
        <v>58569.6103</v>
      </c>
      <c r="D228" s="62">
        <v>2.0000000000000001E-4</v>
      </c>
      <c r="E228" s="38">
        <f t="shared" si="53"/>
        <v>38268.56730763337</v>
      </c>
      <c r="F228" s="1">
        <f t="shared" si="54"/>
        <v>38268.5</v>
      </c>
      <c r="G228" s="1">
        <f t="shared" si="49"/>
        <v>2.3826705000828952E-2</v>
      </c>
      <c r="K228" s="1">
        <f t="shared" si="48"/>
        <v>2.3826705000828952E-2</v>
      </c>
      <c r="O228" s="1">
        <f t="shared" ca="1" si="52"/>
        <v>2.2376890494392926E-2</v>
      </c>
      <c r="P228" s="1">
        <f t="shared" si="55"/>
        <v>1.996178955999512E-2</v>
      </c>
      <c r="Q228" s="114">
        <f t="shared" si="56"/>
        <v>43551.1103</v>
      </c>
      <c r="R228" s="1">
        <f t="shared" si="50"/>
        <v>1.4937571364795769E-5</v>
      </c>
      <c r="T228" s="1">
        <v>1</v>
      </c>
      <c r="U228" s="1">
        <f t="shared" si="51"/>
        <v>1.4937571364795769E-5</v>
      </c>
    </row>
    <row r="229" spans="1:21" x14ac:dyDescent="0.2">
      <c r="A229" s="60" t="s">
        <v>152</v>
      </c>
      <c r="B229" s="61" t="s">
        <v>50</v>
      </c>
      <c r="C229" s="62">
        <v>58571.556700000001</v>
      </c>
      <c r="D229" s="62">
        <v>1E-4</v>
      </c>
      <c r="E229" s="38">
        <f t="shared" si="53"/>
        <v>38274.065658227068</v>
      </c>
      <c r="F229" s="1">
        <f t="shared" si="54"/>
        <v>38274</v>
      </c>
      <c r="G229" s="1">
        <f t="shared" si="49"/>
        <v>2.3242820003360976E-2</v>
      </c>
      <c r="K229" s="1">
        <f t="shared" si="48"/>
        <v>2.3242820003360976E-2</v>
      </c>
      <c r="O229" s="1">
        <f t="shared" ca="1" si="52"/>
        <v>2.2381738225956377E-2</v>
      </c>
      <c r="P229" s="1">
        <f t="shared" si="55"/>
        <v>1.9966627473009278E-2</v>
      </c>
      <c r="Q229" s="114">
        <f t="shared" si="56"/>
        <v>43553.056700000001</v>
      </c>
      <c r="R229" s="1">
        <f t="shared" si="50"/>
        <v>1.0733437495932257E-5</v>
      </c>
      <c r="T229" s="1">
        <v>1</v>
      </c>
      <c r="U229" s="1">
        <f t="shared" si="51"/>
        <v>1.0733437495932257E-5</v>
      </c>
    </row>
    <row r="230" spans="1:21" x14ac:dyDescent="0.2">
      <c r="A230" s="44" t="s">
        <v>150</v>
      </c>
      <c r="B230" s="38"/>
      <c r="C230" s="40">
        <v>58572.795400000003</v>
      </c>
      <c r="D230" s="40">
        <v>2.0000000000000001E-4</v>
      </c>
      <c r="E230" s="38">
        <f t="shared" si="53"/>
        <v>38277.564839731596</v>
      </c>
      <c r="F230" s="1">
        <f t="shared" si="54"/>
        <v>38277.5</v>
      </c>
      <c r="G230" s="1">
        <f t="shared" si="49"/>
        <v>2.2953075007535517E-2</v>
      </c>
      <c r="K230" s="1">
        <f t="shared" si="48"/>
        <v>2.2953075007535517E-2</v>
      </c>
      <c r="O230" s="1">
        <f t="shared" ca="1" si="52"/>
        <v>2.2384823146042204E-2</v>
      </c>
      <c r="P230" s="1">
        <f t="shared" si="55"/>
        <v>1.9969706357237382E-2</v>
      </c>
      <c r="Q230" s="114">
        <f t="shared" si="56"/>
        <v>43554.295400000003</v>
      </c>
      <c r="R230" s="1">
        <f t="shared" si="50"/>
        <v>8.9004885035817152E-6</v>
      </c>
      <c r="T230" s="1">
        <v>1</v>
      </c>
      <c r="U230" s="1">
        <f t="shared" si="51"/>
        <v>8.9004885035817152E-6</v>
      </c>
    </row>
    <row r="231" spans="1:21" x14ac:dyDescent="0.2">
      <c r="A231" s="60" t="s">
        <v>152</v>
      </c>
      <c r="B231" s="61" t="s">
        <v>48</v>
      </c>
      <c r="C231" s="62">
        <v>58600.407599999999</v>
      </c>
      <c r="D231" s="62">
        <v>1E-4</v>
      </c>
      <c r="E231" s="38">
        <f t="shared" si="53"/>
        <v>38355.566050306574</v>
      </c>
      <c r="F231" s="1">
        <f t="shared" si="54"/>
        <v>38355.5</v>
      </c>
      <c r="G231" s="1">
        <f t="shared" si="49"/>
        <v>2.3381614999379963E-2</v>
      </c>
      <c r="K231" s="1">
        <f t="shared" si="48"/>
        <v>2.3381614999379963E-2</v>
      </c>
      <c r="O231" s="1">
        <f t="shared" ca="1" si="52"/>
        <v>2.2453572793669253E-2</v>
      </c>
      <c r="P231" s="1">
        <f t="shared" si="55"/>
        <v>2.0038364337643638E-2</v>
      </c>
      <c r="Q231" s="114">
        <f t="shared" si="56"/>
        <v>43581.907599999999</v>
      </c>
      <c r="R231" s="1">
        <f t="shared" si="50"/>
        <v>1.1177324987200372E-5</v>
      </c>
      <c r="T231" s="1">
        <v>1</v>
      </c>
      <c r="U231" s="1">
        <f t="shared" si="51"/>
        <v>1.1177324987200372E-5</v>
      </c>
    </row>
    <row r="232" spans="1:21" x14ac:dyDescent="0.2">
      <c r="A232" s="60" t="s">
        <v>152</v>
      </c>
      <c r="B232" s="61" t="s">
        <v>48</v>
      </c>
      <c r="C232" s="62">
        <v>58606.425300000003</v>
      </c>
      <c r="D232" s="62">
        <v>1E-4</v>
      </c>
      <c r="E232" s="38">
        <f t="shared" si="53"/>
        <v>38372.565343549322</v>
      </c>
      <c r="F232" s="1">
        <f t="shared" si="54"/>
        <v>38372.5</v>
      </c>
      <c r="G232" s="1">
        <f t="shared" si="49"/>
        <v>2.3131425004976336E-2</v>
      </c>
      <c r="K232" s="1">
        <f t="shared" si="48"/>
        <v>2.3131425004976336E-2</v>
      </c>
      <c r="O232" s="1">
        <f t="shared" ca="1" si="52"/>
        <v>2.2468556691228991E-2</v>
      </c>
      <c r="P232" s="1">
        <f t="shared" si="55"/>
        <v>2.0053339141550129E-2</v>
      </c>
      <c r="Q232" s="114">
        <f t="shared" si="56"/>
        <v>43587.925300000003</v>
      </c>
      <c r="R232" s="1">
        <f t="shared" si="50"/>
        <v>9.4746125826242574E-6</v>
      </c>
      <c r="T232" s="1">
        <v>1</v>
      </c>
      <c r="U232" s="1">
        <f t="shared" si="51"/>
        <v>9.4746125826242574E-6</v>
      </c>
    </row>
    <row r="233" spans="1:21" x14ac:dyDescent="0.2">
      <c r="A233" s="63" t="s">
        <v>153</v>
      </c>
      <c r="B233" s="64" t="s">
        <v>48</v>
      </c>
      <c r="C233" s="65">
        <v>58953.695</v>
      </c>
      <c r="D233" s="65">
        <v>4.0000000000000002E-4</v>
      </c>
      <c r="E233" s="38">
        <f t="shared" si="53"/>
        <v>39353.561316199601</v>
      </c>
      <c r="F233" s="1">
        <f t="shared" si="54"/>
        <v>39353.5</v>
      </c>
      <c r="G233" s="1">
        <f t="shared" si="49"/>
        <v>2.1705755003495142E-2</v>
      </c>
      <c r="K233" s="1">
        <f t="shared" si="48"/>
        <v>2.1705755003495142E-2</v>
      </c>
      <c r="O233" s="1">
        <f t="shared" ca="1" si="52"/>
        <v>2.3333215720999938E-2</v>
      </c>
      <c r="P233" s="1">
        <f t="shared" si="55"/>
        <v>2.0924072130156499E-2</v>
      </c>
      <c r="Q233" s="114">
        <f t="shared" si="56"/>
        <v>43935.195</v>
      </c>
      <c r="R233" s="1">
        <f t="shared" si="50"/>
        <v>6.1102811447095739E-7</v>
      </c>
      <c r="T233" s="1">
        <v>1</v>
      </c>
      <c r="U233" s="1">
        <f t="shared" si="51"/>
        <v>6.1102811447095739E-7</v>
      </c>
    </row>
    <row r="234" spans="1:21" x14ac:dyDescent="0.2">
      <c r="A234" s="63" t="s">
        <v>153</v>
      </c>
      <c r="B234" s="64" t="s">
        <v>50</v>
      </c>
      <c r="C234" s="65">
        <v>58998.476799999997</v>
      </c>
      <c r="D234" s="65">
        <v>1E-4</v>
      </c>
      <c r="E234" s="38">
        <f t="shared" si="53"/>
        <v>39480.064623133745</v>
      </c>
      <c r="F234" s="1">
        <f t="shared" si="54"/>
        <v>39480</v>
      </c>
      <c r="G234" s="1">
        <f t="shared" si="49"/>
        <v>2.287639999849489E-2</v>
      </c>
      <c r="K234" s="1">
        <f t="shared" ref="K234:K250" si="57">G234</f>
        <v>2.287639999849489E-2</v>
      </c>
      <c r="O234" s="1">
        <f t="shared" ca="1" si="52"/>
        <v>2.3444713546959185E-2</v>
      </c>
      <c r="P234" s="1">
        <f t="shared" si="55"/>
        <v>2.103729745899216E-2</v>
      </c>
      <c r="Q234" s="114">
        <f t="shared" si="56"/>
        <v>43979.976799999997</v>
      </c>
      <c r="R234" s="1">
        <f t="shared" si="50"/>
        <v>3.3822981508053882E-6</v>
      </c>
      <c r="T234" s="1">
        <v>1</v>
      </c>
      <c r="U234" s="1">
        <f t="shared" si="51"/>
        <v>3.3822981508053882E-6</v>
      </c>
    </row>
    <row r="235" spans="1:21" x14ac:dyDescent="0.2">
      <c r="A235" s="63" t="s">
        <v>153</v>
      </c>
      <c r="B235" s="64" t="s">
        <v>50</v>
      </c>
      <c r="C235" s="65">
        <v>59006.619100000004</v>
      </c>
      <c r="D235" s="65">
        <v>4.0000000000000002E-4</v>
      </c>
      <c r="E235" s="38">
        <f t="shared" si="53"/>
        <v>39503.065660967208</v>
      </c>
      <c r="F235" s="1">
        <f t="shared" si="54"/>
        <v>39503</v>
      </c>
      <c r="G235" s="1">
        <f t="shared" si="49"/>
        <v>2.3243790004926268E-2</v>
      </c>
      <c r="K235" s="1">
        <f t="shared" si="57"/>
        <v>2.3243790004926268E-2</v>
      </c>
      <c r="O235" s="1">
        <f t="shared" ca="1" si="52"/>
        <v>2.346498587895178E-2</v>
      </c>
      <c r="P235" s="1">
        <f t="shared" si="55"/>
        <v>2.1057907057906826E-2</v>
      </c>
      <c r="Q235" s="114">
        <f t="shared" si="56"/>
        <v>43988.119100000004</v>
      </c>
      <c r="R235" s="1">
        <f t="shared" si="50"/>
        <v>4.7780842580704015E-6</v>
      </c>
      <c r="T235" s="1">
        <v>1</v>
      </c>
      <c r="U235" s="1">
        <f t="shared" si="51"/>
        <v>4.7780842580704015E-6</v>
      </c>
    </row>
    <row r="236" spans="1:21" x14ac:dyDescent="0.2">
      <c r="A236" s="63" t="s">
        <v>153</v>
      </c>
      <c r="B236" s="64" t="s">
        <v>48</v>
      </c>
      <c r="C236" s="65">
        <v>59015.6463</v>
      </c>
      <c r="D236" s="65">
        <v>1E-4</v>
      </c>
      <c r="E236" s="38">
        <f t="shared" si="53"/>
        <v>39528.566437004694</v>
      </c>
      <c r="F236" s="1">
        <f t="shared" si="54"/>
        <v>39528.5</v>
      </c>
      <c r="G236" s="1">
        <f t="shared" si="49"/>
        <v>2.3518505004176404E-2</v>
      </c>
      <c r="K236" s="1">
        <f t="shared" si="57"/>
        <v>2.3518505004176404E-2</v>
      </c>
      <c r="O236" s="1">
        <f t="shared" ca="1" si="52"/>
        <v>2.3487461725291391E-2</v>
      </c>
      <c r="P236" s="1">
        <f t="shared" si="55"/>
        <v>2.1080765166311563E-2</v>
      </c>
      <c r="Q236" s="114">
        <f t="shared" si="56"/>
        <v>43997.1463</v>
      </c>
      <c r="R236" s="1">
        <f t="shared" si="50"/>
        <v>5.942575517113303E-6</v>
      </c>
      <c r="T236" s="1">
        <v>1</v>
      </c>
      <c r="U236" s="1">
        <f t="shared" si="51"/>
        <v>5.942575517113303E-6</v>
      </c>
    </row>
    <row r="237" spans="1:21" x14ac:dyDescent="0.2">
      <c r="A237" s="63" t="s">
        <v>154</v>
      </c>
      <c r="B237" s="64" t="s">
        <v>50</v>
      </c>
      <c r="C237" s="65">
        <v>59207.335700000003</v>
      </c>
      <c r="D237" s="65" t="s">
        <v>155</v>
      </c>
      <c r="E237" s="38">
        <f t="shared" si="53"/>
        <v>40070.066399137162</v>
      </c>
      <c r="F237" s="1">
        <f t="shared" si="54"/>
        <v>40070</v>
      </c>
      <c r="G237" s="1">
        <f t="shared" si="49"/>
        <v>2.3505100005422719E-2</v>
      </c>
      <c r="K237" s="1">
        <f t="shared" si="57"/>
        <v>2.3505100005422719E-2</v>
      </c>
      <c r="O237" s="1">
        <f t="shared" ca="1" si="52"/>
        <v>2.3964742932856088E-2</v>
      </c>
      <c r="P237" s="1">
        <f t="shared" si="55"/>
        <v>2.156823320682922E-2</v>
      </c>
      <c r="Q237" s="114">
        <f t="shared" si="56"/>
        <v>44188.835700000003</v>
      </c>
      <c r="R237" s="1">
        <f t="shared" si="50"/>
        <v>3.7514529954938306E-6</v>
      </c>
      <c r="T237" s="1">
        <v>1</v>
      </c>
      <c r="U237" s="1">
        <f t="shared" si="51"/>
        <v>3.7514529954938306E-6</v>
      </c>
    </row>
    <row r="238" spans="1:21" x14ac:dyDescent="0.2">
      <c r="A238" s="63" t="s">
        <v>154</v>
      </c>
      <c r="B238" s="64" t="s">
        <v>50</v>
      </c>
      <c r="C238" s="65">
        <v>59207.336600000002</v>
      </c>
      <c r="D238" s="65" t="s">
        <v>52</v>
      </c>
      <c r="E238" s="38">
        <f t="shared" si="53"/>
        <v>40070.068941531084</v>
      </c>
      <c r="F238" s="1">
        <f t="shared" si="54"/>
        <v>40070</v>
      </c>
      <c r="G238" s="1">
        <f t="shared" ref="G238:G247" si="58">+C238-(C$7+F238*C$8)</f>
        <v>2.4405100004514679E-2</v>
      </c>
      <c r="K238" s="1">
        <f t="shared" si="57"/>
        <v>2.4405100004514679E-2</v>
      </c>
      <c r="O238" s="1">
        <f t="shared" ca="1" si="52"/>
        <v>2.3964742932856088E-2</v>
      </c>
      <c r="P238" s="1">
        <f t="shared" si="55"/>
        <v>2.156823320682922E-2</v>
      </c>
      <c r="Q238" s="114">
        <f t="shared" si="56"/>
        <v>44188.836600000002</v>
      </c>
      <c r="R238" s="1">
        <f t="shared" ref="R238:R247" si="59">+(P238-G238)^2</f>
        <v>8.0478132278101549E-6</v>
      </c>
      <c r="T238" s="1">
        <v>1</v>
      </c>
      <c r="U238" s="1">
        <f t="shared" ref="U238:U247" si="60">+T238*R238</f>
        <v>8.0478132278101549E-6</v>
      </c>
    </row>
    <row r="239" spans="1:21" x14ac:dyDescent="0.2">
      <c r="A239" s="63" t="s">
        <v>154</v>
      </c>
      <c r="B239" s="64" t="s">
        <v>50</v>
      </c>
      <c r="C239" s="65">
        <v>59207.336600000002</v>
      </c>
      <c r="D239" s="65" t="s">
        <v>103</v>
      </c>
      <c r="E239" s="38">
        <f t="shared" si="53"/>
        <v>40070.068941531084</v>
      </c>
      <c r="F239" s="1">
        <f t="shared" si="54"/>
        <v>40070</v>
      </c>
      <c r="G239" s="1">
        <f t="shared" si="58"/>
        <v>2.4405100004514679E-2</v>
      </c>
      <c r="K239" s="1">
        <f t="shared" si="57"/>
        <v>2.4405100004514679E-2</v>
      </c>
      <c r="O239" s="1">
        <f t="shared" ca="1" si="52"/>
        <v>2.3964742932856088E-2</v>
      </c>
      <c r="P239" s="1">
        <f t="shared" si="55"/>
        <v>2.156823320682922E-2</v>
      </c>
      <c r="Q239" s="114">
        <f t="shared" si="56"/>
        <v>44188.836600000002</v>
      </c>
      <c r="R239" s="1">
        <f t="shared" si="59"/>
        <v>8.0478132278101549E-6</v>
      </c>
      <c r="T239" s="1">
        <v>1</v>
      </c>
      <c r="U239" s="1">
        <f t="shared" si="60"/>
        <v>8.0478132278101549E-6</v>
      </c>
    </row>
    <row r="240" spans="1:21" x14ac:dyDescent="0.2">
      <c r="A240" s="60" t="s">
        <v>721</v>
      </c>
      <c r="B240" s="61" t="s">
        <v>50</v>
      </c>
      <c r="C240" s="62">
        <v>59306.809099999999</v>
      </c>
      <c r="D240" s="62">
        <v>1E-4</v>
      </c>
      <c r="E240" s="38">
        <f t="shared" si="53"/>
        <v>40351.067030018072</v>
      </c>
      <c r="F240" s="1">
        <f t="shared" si="54"/>
        <v>40351</v>
      </c>
      <c r="G240" s="1">
        <f t="shared" si="58"/>
        <v>2.372843000193825E-2</v>
      </c>
      <c r="K240" s="1">
        <f t="shared" si="57"/>
        <v>2.372843000193825E-2</v>
      </c>
      <c r="O240" s="1">
        <f t="shared" ca="1" si="52"/>
        <v>2.4212417945461216E-2</v>
      </c>
      <c r="P240" s="1">
        <f t="shared" si="55"/>
        <v>2.1822752227115348E-2</v>
      </c>
      <c r="Q240" s="114">
        <f t="shared" si="56"/>
        <v>44288.309099999999</v>
      </c>
      <c r="R240" s="1">
        <f t="shared" si="59"/>
        <v>3.6316077814539663E-6</v>
      </c>
      <c r="T240" s="1">
        <v>1</v>
      </c>
      <c r="U240" s="1">
        <f t="shared" si="60"/>
        <v>3.6316077814539663E-6</v>
      </c>
    </row>
    <row r="241" spans="1:21" x14ac:dyDescent="0.2">
      <c r="A241" s="60" t="s">
        <v>721</v>
      </c>
      <c r="B241" s="61" t="s">
        <v>48</v>
      </c>
      <c r="C241" s="62">
        <v>59359.377699999997</v>
      </c>
      <c r="D241" s="62">
        <v>2.0000000000000001E-4</v>
      </c>
      <c r="E241" s="38">
        <f t="shared" si="53"/>
        <v>40499.567129185561</v>
      </c>
      <c r="F241" s="1">
        <f t="shared" si="54"/>
        <v>40499.5</v>
      </c>
      <c r="G241" s="1">
        <f t="shared" si="58"/>
        <v>2.3763534998579416E-2</v>
      </c>
      <c r="K241" s="1">
        <f t="shared" si="57"/>
        <v>2.3763534998579416E-2</v>
      </c>
      <c r="O241" s="1">
        <f t="shared" ca="1" si="52"/>
        <v>2.4343306697674254E-2</v>
      </c>
      <c r="P241" s="1">
        <f t="shared" si="55"/>
        <v>2.1957687712617642E-2</v>
      </c>
      <c r="Q241" s="114">
        <f t="shared" si="56"/>
        <v>44340.877699999997</v>
      </c>
      <c r="R241" s="1">
        <f t="shared" si="59"/>
        <v>3.2610844202155066E-6</v>
      </c>
      <c r="T241" s="1">
        <v>1</v>
      </c>
      <c r="U241" s="1">
        <f t="shared" si="60"/>
        <v>3.2610844202155066E-6</v>
      </c>
    </row>
    <row r="242" spans="1:21" ht="12" customHeight="1" x14ac:dyDescent="0.2">
      <c r="A242" s="60" t="s">
        <v>721</v>
      </c>
      <c r="B242" s="61" t="s">
        <v>50</v>
      </c>
      <c r="C242" s="62">
        <v>59359.554600000003</v>
      </c>
      <c r="D242" s="62">
        <v>1E-4</v>
      </c>
      <c r="E242" s="38">
        <f t="shared" si="53"/>
        <v>40500.066850835814</v>
      </c>
      <c r="F242" s="1">
        <f t="shared" si="54"/>
        <v>40500</v>
      </c>
      <c r="G242" s="1">
        <f t="shared" si="58"/>
        <v>2.366500000061933E-2</v>
      </c>
      <c r="K242" s="1">
        <f t="shared" si="57"/>
        <v>2.366500000061933E-2</v>
      </c>
      <c r="O242" s="1">
        <f t="shared" ca="1" si="52"/>
        <v>2.434374740054366E-2</v>
      </c>
      <c r="P242" s="1">
        <f t="shared" si="55"/>
        <v>2.195814254298166E-2</v>
      </c>
      <c r="Q242" s="114">
        <f t="shared" si="56"/>
        <v>44341.054600000003</v>
      </c>
      <c r="R242" s="1">
        <f t="shared" si="59"/>
        <v>2.9133623806933302E-6</v>
      </c>
      <c r="T242" s="1">
        <v>1</v>
      </c>
      <c r="U242" s="1">
        <f t="shared" si="60"/>
        <v>2.9133623806933302E-6</v>
      </c>
    </row>
    <row r="243" spans="1:21" ht="12" customHeight="1" x14ac:dyDescent="0.2">
      <c r="A243" s="60" t="s">
        <v>721</v>
      </c>
      <c r="B243" s="61" t="s">
        <v>48</v>
      </c>
      <c r="C243" s="62">
        <v>59375.662300000004</v>
      </c>
      <c r="D243" s="62">
        <v>2.0000000000000001E-4</v>
      </c>
      <c r="E243" s="38">
        <f t="shared" si="53"/>
        <v>40545.569204852472</v>
      </c>
      <c r="F243" s="1">
        <f t="shared" si="54"/>
        <v>40545.5</v>
      </c>
      <c r="G243" s="1">
        <f t="shared" si="58"/>
        <v>2.4498315004166216E-2</v>
      </c>
      <c r="K243" s="1">
        <f t="shared" si="57"/>
        <v>2.4498315004166216E-2</v>
      </c>
      <c r="O243" s="1">
        <f t="shared" ca="1" si="52"/>
        <v>2.4383851361659437E-2</v>
      </c>
      <c r="P243" s="1">
        <f t="shared" si="55"/>
        <v>2.1999546212926973E-2</v>
      </c>
      <c r="Q243" s="114">
        <f t="shared" si="56"/>
        <v>44357.162300000004</v>
      </c>
      <c r="R243" s="1">
        <f t="shared" si="59"/>
        <v>6.2438454720712262E-6</v>
      </c>
      <c r="T243" s="1">
        <v>1</v>
      </c>
      <c r="U243" s="1">
        <f t="shared" si="60"/>
        <v>6.2438454720712262E-6</v>
      </c>
    </row>
    <row r="244" spans="1:21" ht="12" customHeight="1" x14ac:dyDescent="0.2">
      <c r="A244" s="121" t="s">
        <v>724</v>
      </c>
      <c r="B244" s="122" t="s">
        <v>50</v>
      </c>
      <c r="C244" s="125">
        <v>59644.168399999849</v>
      </c>
      <c r="D244" s="16"/>
      <c r="E244" s="38">
        <f t="shared" si="53"/>
        <v>41304.067290726023</v>
      </c>
      <c r="F244" s="1">
        <f t="shared" si="54"/>
        <v>41304</v>
      </c>
      <c r="G244" s="1">
        <f t="shared" si="58"/>
        <v>2.3820719849027228E-2</v>
      </c>
      <c r="K244" s="1">
        <f t="shared" si="57"/>
        <v>2.3820719849027228E-2</v>
      </c>
      <c r="O244" s="1">
        <f t="shared" ca="1" si="52"/>
        <v>2.505239761454553E-2</v>
      </c>
      <c r="P244" s="1">
        <f t="shared" si="55"/>
        <v>2.269386932163691E-2</v>
      </c>
      <c r="Q244" s="114">
        <f t="shared" si="56"/>
        <v>44625.668399999849</v>
      </c>
      <c r="R244" s="1">
        <f t="shared" si="59"/>
        <v>1.2697921110798369E-6</v>
      </c>
      <c r="T244" s="1">
        <v>1</v>
      </c>
      <c r="U244" s="1">
        <f t="shared" si="60"/>
        <v>1.2697921110798369E-6</v>
      </c>
    </row>
    <row r="245" spans="1:21" ht="12" customHeight="1" x14ac:dyDescent="0.2">
      <c r="A245" s="115" t="s">
        <v>722</v>
      </c>
      <c r="B245" s="116" t="s">
        <v>50</v>
      </c>
      <c r="C245" s="127">
        <v>59666.824699999997</v>
      </c>
      <c r="D245" s="124">
        <v>1E-4</v>
      </c>
      <c r="E245" s="38">
        <f t="shared" si="53"/>
        <v>41368.068667912987</v>
      </c>
      <c r="F245" s="1">
        <f t="shared" si="54"/>
        <v>41368</v>
      </c>
      <c r="G245" s="1">
        <f t="shared" si="58"/>
        <v>2.4308239997480996E-2</v>
      </c>
      <c r="K245" s="1">
        <f t="shared" si="57"/>
        <v>2.4308239997480996E-2</v>
      </c>
      <c r="O245" s="1">
        <f t="shared" ca="1" si="52"/>
        <v>2.5108807581829262E-2</v>
      </c>
      <c r="P245" s="1">
        <f t="shared" si="55"/>
        <v>2.275280905783076E-2</v>
      </c>
      <c r="Q245" s="114">
        <f t="shared" si="56"/>
        <v>44648.324699999997</v>
      </c>
      <c r="R245" s="1">
        <f t="shared" si="59"/>
        <v>2.4193654080212164E-6</v>
      </c>
      <c r="T245" s="1">
        <v>1</v>
      </c>
      <c r="U245" s="1">
        <f t="shared" si="60"/>
        <v>2.4193654080212164E-6</v>
      </c>
    </row>
    <row r="246" spans="1:21" ht="12" customHeight="1" x14ac:dyDescent="0.2">
      <c r="A246" s="115" t="s">
        <v>722</v>
      </c>
      <c r="B246" s="116" t="s">
        <v>50</v>
      </c>
      <c r="C246" s="127">
        <v>59745.411599999999</v>
      </c>
      <c r="D246" s="124">
        <v>1E-4</v>
      </c>
      <c r="E246" s="38">
        <f t="shared" si="53"/>
        <v>41590.067398015475</v>
      </c>
      <c r="F246" s="1">
        <f t="shared" si="54"/>
        <v>41590</v>
      </c>
      <c r="G246" s="1">
        <f t="shared" si="58"/>
        <v>2.38586999985273E-2</v>
      </c>
      <c r="K246" s="1">
        <f t="shared" si="57"/>
        <v>2.38586999985273E-2</v>
      </c>
      <c r="O246" s="1">
        <f t="shared" ca="1" si="52"/>
        <v>2.530447965584471E-2</v>
      </c>
      <c r="P246" s="1">
        <f t="shared" si="55"/>
        <v>2.2957684203833185E-2</v>
      </c>
      <c r="Q246" s="114">
        <f t="shared" si="56"/>
        <v>44726.911599999999</v>
      </c>
      <c r="R246" s="1">
        <f t="shared" si="59"/>
        <v>8.11829462288266E-7</v>
      </c>
      <c r="T246" s="1">
        <v>1</v>
      </c>
      <c r="U246" s="1">
        <f t="shared" si="60"/>
        <v>8.11829462288266E-7</v>
      </c>
    </row>
    <row r="247" spans="1:21" x14ac:dyDescent="0.2">
      <c r="A247" s="115" t="s">
        <v>723</v>
      </c>
      <c r="B247" s="117" t="s">
        <v>48</v>
      </c>
      <c r="C247" s="125">
        <v>60056.399890000001</v>
      </c>
      <c r="D247" s="124">
        <v>2.5000000000000001E-4</v>
      </c>
      <c r="E247" s="38">
        <f t="shared" si="53"/>
        <v>42468.572663609906</v>
      </c>
      <c r="F247" s="1">
        <f t="shared" si="54"/>
        <v>42468.5</v>
      </c>
      <c r="G247" s="1">
        <f t="shared" si="58"/>
        <v>2.5722705002408475E-2</v>
      </c>
      <c r="K247" s="1">
        <f t="shared" si="57"/>
        <v>2.5722705002408475E-2</v>
      </c>
      <c r="O247" s="1">
        <f t="shared" ca="1" si="52"/>
        <v>2.6078794597387801E-2</v>
      </c>
      <c r="P247" s="1">
        <f t="shared" si="55"/>
        <v>2.377493376771659E-2</v>
      </c>
      <c r="Q247" s="114">
        <f t="shared" si="56"/>
        <v>45037.899890000001</v>
      </c>
      <c r="R247" s="1">
        <f t="shared" si="59"/>
        <v>3.7938127826931499E-6</v>
      </c>
      <c r="T247" s="1">
        <v>1</v>
      </c>
      <c r="U247" s="1">
        <f t="shared" si="60"/>
        <v>3.7938127826931499E-6</v>
      </c>
    </row>
    <row r="248" spans="1:21" x14ac:dyDescent="0.2">
      <c r="A248" s="123" t="s">
        <v>725</v>
      </c>
      <c r="B248" s="122" t="s">
        <v>48</v>
      </c>
      <c r="C248" s="124">
        <v>59984.8923</v>
      </c>
      <c r="D248" s="124">
        <v>1E-4</v>
      </c>
      <c r="E248" s="38">
        <f t="shared" ref="E248:E250" si="61">+(C248-C$7)/C$8</f>
        <v>42266.57214987684</v>
      </c>
      <c r="F248" s="1">
        <f t="shared" si="54"/>
        <v>42266.5</v>
      </c>
      <c r="G248" s="1">
        <f t="shared" ref="G248:G250" si="62">+C248-(C$7+F248*C$8)</f>
        <v>2.554084500297904E-2</v>
      </c>
      <c r="K248" s="1">
        <f t="shared" si="57"/>
        <v>2.554084500297904E-2</v>
      </c>
      <c r="O248" s="1">
        <f t="shared" ref="O248:O250" ca="1" si="63">+C$11+C$12*F248</f>
        <v>2.590075063814852E-2</v>
      </c>
      <c r="P248" s="1">
        <f t="shared" ref="P248:P250" si="64">+D$11+D$12*F248+D$13*F248^2</f>
        <v>2.3586096492114746E-2</v>
      </c>
      <c r="Q248" s="114">
        <f t="shared" ref="Q248:Q250" si="65">+C248-15018.5</f>
        <v>44966.3923</v>
      </c>
      <c r="R248" s="1">
        <f t="shared" ref="R248:R250" si="66">+(P248-G248)^2</f>
        <v>3.8210417407261772E-6</v>
      </c>
      <c r="T248" s="1">
        <v>1</v>
      </c>
      <c r="U248" s="1">
        <f t="shared" ref="U248:U250" si="67">+T248*R248</f>
        <v>3.8210417407261772E-6</v>
      </c>
    </row>
    <row r="249" spans="1:21" x14ac:dyDescent="0.2">
      <c r="A249" s="123" t="s">
        <v>725</v>
      </c>
      <c r="B249" s="122" t="s">
        <v>50</v>
      </c>
      <c r="C249" s="124">
        <v>60097.64</v>
      </c>
      <c r="D249" s="124">
        <v>1E-4</v>
      </c>
      <c r="E249" s="38">
        <f t="shared" si="61"/>
        <v>42585.071113724196</v>
      </c>
      <c r="F249" s="1">
        <f t="shared" si="54"/>
        <v>42585</v>
      </c>
      <c r="G249" s="1">
        <f t="shared" si="62"/>
        <v>2.5174050002533477E-2</v>
      </c>
      <c r="K249" s="1">
        <f t="shared" si="57"/>
        <v>2.5174050002533477E-2</v>
      </c>
      <c r="O249" s="1">
        <f t="shared" ca="1" si="63"/>
        <v>2.6181478365958966E-2</v>
      </c>
      <c r="P249" s="1">
        <f t="shared" si="64"/>
        <v>2.3884092483871959E-2</v>
      </c>
      <c r="Q249" s="114">
        <f t="shared" si="65"/>
        <v>45079.14</v>
      </c>
      <c r="R249" s="1">
        <f t="shared" si="66"/>
        <v>1.6639903999513801E-6</v>
      </c>
      <c r="T249" s="1">
        <v>1</v>
      </c>
      <c r="U249" s="1">
        <f t="shared" si="67"/>
        <v>1.6639903999513801E-6</v>
      </c>
    </row>
    <row r="250" spans="1:21" x14ac:dyDescent="0.2">
      <c r="A250" s="123" t="s">
        <v>725</v>
      </c>
      <c r="B250" s="122" t="s">
        <v>50</v>
      </c>
      <c r="C250" s="124">
        <v>60111.445500000002</v>
      </c>
      <c r="D250" s="124">
        <v>2.0000000000000001E-4</v>
      </c>
      <c r="E250" s="38">
        <f t="shared" si="61"/>
        <v>42624.070024082415</v>
      </c>
      <c r="F250" s="1">
        <f t="shared" si="54"/>
        <v>42624</v>
      </c>
      <c r="G250" s="1">
        <f t="shared" si="62"/>
        <v>2.4788320006337017E-2</v>
      </c>
      <c r="K250" s="1">
        <f t="shared" si="57"/>
        <v>2.4788320006337017E-2</v>
      </c>
      <c r="O250" s="1">
        <f t="shared" ca="1" si="63"/>
        <v>2.6215853189772494E-2</v>
      </c>
      <c r="P250" s="1">
        <f t="shared" si="64"/>
        <v>2.3920675761435084E-2</v>
      </c>
      <c r="Q250" s="114">
        <f t="shared" si="65"/>
        <v>45092.945500000002</v>
      </c>
      <c r="R250" s="1">
        <f t="shared" si="66"/>
        <v>7.5280653571144521E-7</v>
      </c>
      <c r="T250" s="1">
        <v>1</v>
      </c>
      <c r="U250" s="1">
        <f t="shared" si="67"/>
        <v>7.5280653571144521E-7</v>
      </c>
    </row>
    <row r="251" spans="1:21" x14ac:dyDescent="0.2">
      <c r="A251" s="115" t="s">
        <v>728</v>
      </c>
      <c r="B251" s="130" t="s">
        <v>50</v>
      </c>
      <c r="C251" s="124">
        <v>60410.575129999997</v>
      </c>
      <c r="D251" s="124">
        <v>2.9999999999999997E-4</v>
      </c>
      <c r="E251" s="38">
        <f t="shared" ref="E251" si="68">+(C251-C$7)/C$8</f>
        <v>43469.075972860453</v>
      </c>
      <c r="F251" s="1">
        <f t="shared" ref="F251" si="69">ROUND(2*E251,0)/2</f>
        <v>43469</v>
      </c>
      <c r="G251" s="1">
        <f t="shared" ref="G251" si="70">+C251-(C$7+F251*C$8)</f>
        <v>2.6894169997831341E-2</v>
      </c>
      <c r="K251" s="1">
        <f t="shared" ref="K251" si="71">G251</f>
        <v>2.6894169997831341E-2</v>
      </c>
      <c r="O251" s="1">
        <f t="shared" ref="O251" ca="1" si="72">+C$11+C$12*F251</f>
        <v>2.6960641039065508E-2</v>
      </c>
      <c r="P251" s="1">
        <f t="shared" ref="P251" si="73">+D$11+D$12*F251+D$13*F251^2</f>
        <v>2.4718348087169523E-2</v>
      </c>
      <c r="Q251" s="114">
        <f t="shared" ref="Q251" si="74">+C251-15018.5</f>
        <v>45392.075129999997</v>
      </c>
      <c r="R251" s="1">
        <f t="shared" ref="R251" si="75">+(P251-G251)^2</f>
        <v>4.7342009869160453E-6</v>
      </c>
      <c r="T251" s="1">
        <v>1</v>
      </c>
      <c r="U251" s="1">
        <f t="shared" ref="U251" si="76">+T251*R251</f>
        <v>4.7342009869160453E-6</v>
      </c>
    </row>
    <row r="252" spans="1:21" x14ac:dyDescent="0.2">
      <c r="A252" s="115" t="s">
        <v>733</v>
      </c>
      <c r="B252" s="122" t="s">
        <v>50</v>
      </c>
      <c r="C252" s="125">
        <v>60459.426099999997</v>
      </c>
      <c r="D252" s="146">
        <v>2.0000000000000001E-4</v>
      </c>
      <c r="E252" s="38">
        <f t="shared" ref="E252:E253" si="77">+(C252-C$7)/C$8</f>
        <v>43607.074205444689</v>
      </c>
      <c r="F252" s="1">
        <f t="shared" ref="F252:F253" si="78">ROUND(2*E252,0)/2</f>
        <v>43607</v>
      </c>
      <c r="G252" s="1">
        <f t="shared" ref="G252:G253" si="79">+C252-(C$7+F252*C$8)</f>
        <v>2.6268510002410039E-2</v>
      </c>
      <c r="K252" s="1">
        <f t="shared" ref="K252:K253" si="80">G252</f>
        <v>2.6268510002410039E-2</v>
      </c>
      <c r="O252" s="1">
        <f t="shared" ref="O252:O253" ca="1" si="81">+C$11+C$12*F252</f>
        <v>2.708227503102105E-2</v>
      </c>
      <c r="P252" s="1">
        <f t="shared" ref="P252:P253" si="82">+D$11+D$12*F252+D$13*F252^2</f>
        <v>2.4849533141817516E-2</v>
      </c>
      <c r="Q252" s="114">
        <f t="shared" ref="Q252:Q253" si="83">+C252-15018.5</f>
        <v>45440.926099999997</v>
      </c>
      <c r="R252" s="1">
        <f t="shared" ref="R252:R253" si="84">+(P252-G252)^2</f>
        <v>2.0134953308970131E-6</v>
      </c>
      <c r="T252" s="1">
        <v>1</v>
      </c>
      <c r="U252" s="1">
        <f t="shared" ref="U252:U253" si="85">+T252*R252</f>
        <v>2.0134953308970131E-6</v>
      </c>
    </row>
    <row r="253" spans="1:21" x14ac:dyDescent="0.2">
      <c r="A253" s="115" t="s">
        <v>733</v>
      </c>
      <c r="B253" s="122" t="s">
        <v>48</v>
      </c>
      <c r="C253" s="125">
        <v>60460.665699999998</v>
      </c>
      <c r="D253" s="146">
        <v>1E-4</v>
      </c>
      <c r="E253" s="38">
        <f t="shared" si="77"/>
        <v>43610.57592934314</v>
      </c>
      <c r="F253" s="1">
        <f t="shared" si="78"/>
        <v>43610.5</v>
      </c>
      <c r="G253" s="1">
        <f t="shared" si="79"/>
        <v>2.6878764998400584E-2</v>
      </c>
      <c r="K253" s="1">
        <f t="shared" si="80"/>
        <v>2.6878764998400584E-2</v>
      </c>
      <c r="O253" s="1">
        <f t="shared" ca="1" si="81"/>
        <v>2.7085359951106884E-2</v>
      </c>
      <c r="P253" s="1">
        <f t="shared" si="82"/>
        <v>2.4852863636985616E-2</v>
      </c>
      <c r="Q253" s="114">
        <f t="shared" si="83"/>
        <v>45442.165699999998</v>
      </c>
      <c r="R253" s="1">
        <f t="shared" si="84"/>
        <v>4.104276326183019E-6</v>
      </c>
      <c r="T253" s="1">
        <v>1</v>
      </c>
      <c r="U253" s="1">
        <f t="shared" si="85"/>
        <v>4.104276326183019E-6</v>
      </c>
    </row>
    <row r="254" spans="1:21" x14ac:dyDescent="0.2">
      <c r="C254" s="16"/>
      <c r="D254" s="16"/>
    </row>
    <row r="255" spans="1:21" x14ac:dyDescent="0.2">
      <c r="C255" s="16"/>
      <c r="D255" s="16"/>
    </row>
    <row r="256" spans="1:21" x14ac:dyDescent="0.2">
      <c r="C256" s="16"/>
      <c r="D256" s="16"/>
    </row>
  </sheetData>
  <sheetProtection selectLockedCells="1" selectUnlockedCells="1"/>
  <sortState xmlns:xlrd2="http://schemas.microsoft.com/office/spreadsheetml/2017/richdata2" ref="A21:U247">
    <sortCondition ref="C21:C24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33"/>
  <sheetViews>
    <sheetView workbookViewId="0">
      <selection activeCell="B15" sqref="B15"/>
    </sheetView>
  </sheetViews>
  <sheetFormatPr defaultRowHeight="12.75" x14ac:dyDescent="0.2"/>
  <cols>
    <col min="2" max="2" width="10.7109375" style="1" customWidth="1"/>
    <col min="5" max="5" width="10.7109375" style="1" customWidth="1"/>
    <col min="6" max="6" width="12.42578125" style="1" customWidth="1"/>
  </cols>
  <sheetData>
    <row r="1" spans="1:28" ht="18" x14ac:dyDescent="0.2">
      <c r="A1" s="66" t="s">
        <v>156</v>
      </c>
      <c r="B1"/>
      <c r="D1" s="22" t="s">
        <v>157</v>
      </c>
      <c r="E1"/>
      <c r="F1"/>
      <c r="M1" s="67" t="s">
        <v>158</v>
      </c>
      <c r="N1" t="s">
        <v>159</v>
      </c>
      <c r="O1">
        <f ca="1">H18*J18-I18*I18</f>
        <v>15225664.74383283</v>
      </c>
      <c r="P1" t="s">
        <v>160</v>
      </c>
      <c r="U1" s="4" t="s">
        <v>161</v>
      </c>
      <c r="V1" s="68" t="s">
        <v>162</v>
      </c>
      <c r="AA1">
        <v>1</v>
      </c>
      <c r="AB1" t="s">
        <v>163</v>
      </c>
    </row>
    <row r="2" spans="1:28" x14ac:dyDescent="0.2">
      <c r="B2"/>
      <c r="E2"/>
      <c r="F2"/>
      <c r="M2" s="67" t="s">
        <v>164</v>
      </c>
      <c r="N2" t="s">
        <v>165</v>
      </c>
      <c r="O2">
        <f ca="1">+F18*J18-H18*I18</f>
        <v>3169139.9543275856</v>
      </c>
      <c r="P2" t="s">
        <v>166</v>
      </c>
      <c r="U2">
        <v>-6</v>
      </c>
      <c r="V2">
        <f t="shared" ref="V2:V21" ca="1" si="0">+E$4+E$5*U2+E$6*U2^2</f>
        <v>4.4543507651940845E-3</v>
      </c>
      <c r="AA2">
        <v>2</v>
      </c>
      <c r="AB2" t="s">
        <v>52</v>
      </c>
    </row>
    <row r="3" spans="1:28" x14ac:dyDescent="0.2">
      <c r="A3" t="s">
        <v>167</v>
      </c>
      <c r="B3" t="s">
        <v>168</v>
      </c>
      <c r="E3" s="69" t="s">
        <v>169</v>
      </c>
      <c r="F3" s="69" t="s">
        <v>170</v>
      </c>
      <c r="G3" s="69" t="s">
        <v>171</v>
      </c>
      <c r="H3" s="69" t="s">
        <v>172</v>
      </c>
      <c r="M3" s="67" t="s">
        <v>173</v>
      </c>
      <c r="N3" t="s">
        <v>174</v>
      </c>
      <c r="O3">
        <f ca="1">+F18*I18-H18*H18</f>
        <v>-1181124.177655058</v>
      </c>
      <c r="P3" t="s">
        <v>175</v>
      </c>
      <c r="U3">
        <v>-5.5</v>
      </c>
      <c r="V3">
        <f t="shared" ca="1" si="0"/>
        <v>1.6497807439313159E-3</v>
      </c>
      <c r="AA3">
        <v>3</v>
      </c>
      <c r="AB3" t="s">
        <v>176</v>
      </c>
    </row>
    <row r="4" spans="1:28" x14ac:dyDescent="0.2">
      <c r="A4" t="s">
        <v>177</v>
      </c>
      <c r="B4" t="s">
        <v>178</v>
      </c>
      <c r="D4" s="70" t="s">
        <v>179</v>
      </c>
      <c r="E4" s="71">
        <f ca="1">(G18*O1-K18*O2+L18*O3)/O7</f>
        <v>7.7456872576647622E-4</v>
      </c>
      <c r="F4" s="72">
        <f ca="1">+E7/O7*O18</f>
        <v>6.8050374985849686E-4</v>
      </c>
      <c r="G4" s="73">
        <f>+B18</f>
        <v>1</v>
      </c>
      <c r="H4" s="74">
        <f ca="1">ABS(F4/E4)</f>
        <v>0.87855825728711534</v>
      </c>
      <c r="M4" s="67" t="s">
        <v>180</v>
      </c>
      <c r="N4" t="s">
        <v>181</v>
      </c>
      <c r="O4">
        <f ca="1">+C18*J18-H18*H18</f>
        <v>1088517.0775989913</v>
      </c>
      <c r="P4" t="s">
        <v>182</v>
      </c>
      <c r="U4">
        <v>-5</v>
      </c>
      <c r="V4">
        <f t="shared" ca="1" si="0"/>
        <v>-7.0062172860834229E-4</v>
      </c>
      <c r="AA4">
        <v>4</v>
      </c>
      <c r="AB4" t="s">
        <v>183</v>
      </c>
    </row>
    <row r="5" spans="1:28" x14ac:dyDescent="0.2">
      <c r="A5" t="s">
        <v>184</v>
      </c>
      <c r="B5" s="75">
        <v>40323</v>
      </c>
      <c r="D5" s="76" t="s">
        <v>185</v>
      </c>
      <c r="E5" s="77">
        <f ca="1">+(-G18*O2+K18*O4-L18*O5)/O7</f>
        <v>4.8367135781061171E-3</v>
      </c>
      <c r="F5" s="78">
        <f ca="1">P18*E7/O7</f>
        <v>1.8392262147911884E-4</v>
      </c>
      <c r="G5" s="79">
        <f>+B18/A18</f>
        <v>1E-4</v>
      </c>
      <c r="H5" s="74">
        <f ca="1">ABS(F5/E5)</f>
        <v>3.8026362014005451E-2</v>
      </c>
      <c r="M5" s="67" t="s">
        <v>186</v>
      </c>
      <c r="N5" t="s">
        <v>187</v>
      </c>
      <c r="O5">
        <f ca="1">+C18*I18-F18*H18</f>
        <v>-247690.18858417039</v>
      </c>
      <c r="P5" t="s">
        <v>188</v>
      </c>
      <c r="U5">
        <v>-4.5</v>
      </c>
      <c r="V5">
        <f t="shared" ca="1" si="0"/>
        <v>-2.5968566524248761E-3</v>
      </c>
      <c r="AA5">
        <v>5</v>
      </c>
      <c r="AB5" t="s">
        <v>189</v>
      </c>
    </row>
    <row r="6" spans="1:28" x14ac:dyDescent="0.2">
      <c r="B6"/>
      <c r="D6" s="80" t="s">
        <v>190</v>
      </c>
      <c r="E6" s="81">
        <f ca="1">+(G18*O3-K18*O5+L18*O6)/O7</f>
        <v>9.083350974462308E-4</v>
      </c>
      <c r="F6" s="82">
        <f ca="1">Q18*E7/O7</f>
        <v>6.1936495240436792E-5</v>
      </c>
      <c r="G6" s="83">
        <f>+B18/A18^2</f>
        <v>1E-8</v>
      </c>
      <c r="H6" s="74">
        <f ca="1">ABS(F6/E6)</f>
        <v>6.8186834808618799E-2</v>
      </c>
      <c r="M6" s="84" t="s">
        <v>191</v>
      </c>
      <c r="N6" s="85" t="s">
        <v>192</v>
      </c>
      <c r="O6" s="85">
        <f ca="1">+C18*H18-F18*F18</f>
        <v>124511.0358163366</v>
      </c>
      <c r="P6" t="s">
        <v>193</v>
      </c>
      <c r="U6">
        <v>-4</v>
      </c>
      <c r="V6">
        <f t="shared" ca="1" si="0"/>
        <v>-4.0389240275183012E-3</v>
      </c>
      <c r="AA6">
        <v>6</v>
      </c>
      <c r="AB6" t="s">
        <v>194</v>
      </c>
    </row>
    <row r="7" spans="1:28" x14ac:dyDescent="0.2">
      <c r="B7"/>
      <c r="D7" s="22" t="s">
        <v>195</v>
      </c>
      <c r="E7" s="86">
        <f ca="1">SQRT(N18/(B15-3))</f>
        <v>3.8369086820635476E-3</v>
      </c>
      <c r="F7"/>
      <c r="G7" s="87">
        <f>+B22</f>
        <v>-7.1761999970476609E-3</v>
      </c>
      <c r="M7" s="67" t="s">
        <v>196</v>
      </c>
      <c r="N7" t="s">
        <v>197</v>
      </c>
      <c r="O7">
        <f ca="1">+C18*O1-F18*O2+H18*O3</f>
        <v>463347653.43385482</v>
      </c>
      <c r="U7">
        <v>-3.5</v>
      </c>
      <c r="V7">
        <f t="shared" ca="1" si="0"/>
        <v>-5.0268238538886036E-3</v>
      </c>
      <c r="AA7">
        <v>7</v>
      </c>
      <c r="AB7" t="s">
        <v>198</v>
      </c>
    </row>
    <row r="8" spans="1:28" x14ac:dyDescent="0.2">
      <c r="A8" s="15">
        <v>21</v>
      </c>
      <c r="B8" t="s">
        <v>199</v>
      </c>
      <c r="C8" s="88">
        <v>21</v>
      </c>
      <c r="D8" s="22" t="s">
        <v>200</v>
      </c>
      <c r="E8"/>
      <c r="F8" s="89">
        <f ca="1">CORREL(INDIRECT(E12):INDIRECT(E13),INDIRECT(M12):INDIRECT(M13))</f>
        <v>0.87964919159802379</v>
      </c>
      <c r="G8" s="86"/>
      <c r="K8" s="87"/>
      <c r="U8">
        <v>-3</v>
      </c>
      <c r="V8">
        <f t="shared" ca="1" si="0"/>
        <v>-5.5605561315357974E-3</v>
      </c>
      <c r="AA8">
        <v>8</v>
      </c>
      <c r="AB8" t="s">
        <v>201</v>
      </c>
    </row>
    <row r="9" spans="1:28" x14ac:dyDescent="0.2">
      <c r="A9" s="15">
        <f>20+COUNT(A21:A1440)</f>
        <v>200</v>
      </c>
      <c r="B9" t="s">
        <v>202</v>
      </c>
      <c r="C9" s="88">
        <f>A9</f>
        <v>200</v>
      </c>
      <c r="E9" s="90">
        <f ca="1">E6*G6</f>
        <v>9.0833509744623074E-12</v>
      </c>
      <c r="F9" s="91">
        <f ca="1">H6</f>
        <v>6.8186834808618799E-2</v>
      </c>
      <c r="G9" s="92">
        <f ca="1">F8</f>
        <v>0.87964919159802379</v>
      </c>
      <c r="K9" s="87"/>
      <c r="U9">
        <v>-2.5</v>
      </c>
      <c r="V9">
        <f t="shared" ca="1" si="0"/>
        <v>-5.6401208604598746E-3</v>
      </c>
      <c r="AA9">
        <v>9</v>
      </c>
      <c r="AB9" t="s">
        <v>50</v>
      </c>
    </row>
    <row r="10" spans="1:28" x14ac:dyDescent="0.2">
      <c r="A10" s="93" t="s">
        <v>10</v>
      </c>
      <c r="B10" s="62">
        <f>+'Active 1'!C8</f>
        <v>0.35399694999999998</v>
      </c>
      <c r="D10" t="s">
        <v>203</v>
      </c>
      <c r="E10">
        <f ca="1">2*E9*365.2422/B10</f>
        <v>1.8743794788541298E-8</v>
      </c>
      <c r="F10" s="1">
        <f ca="1">+F9*E10</f>
        <v>1.2780800389329155E-9</v>
      </c>
      <c r="G10" t="s">
        <v>204</v>
      </c>
      <c r="U10">
        <v>-2</v>
      </c>
      <c r="V10">
        <f t="shared" ca="1" si="0"/>
        <v>-5.2655180406608344E-3</v>
      </c>
      <c r="AA10">
        <v>10</v>
      </c>
      <c r="AB10" t="s">
        <v>205</v>
      </c>
    </row>
    <row r="11" spans="1:28" x14ac:dyDescent="0.2">
      <c r="B11"/>
      <c r="E11"/>
      <c r="F11"/>
      <c r="U11">
        <v>-1.5</v>
      </c>
      <c r="V11">
        <f t="shared" ca="1" si="0"/>
        <v>-4.4367476721386793E-3</v>
      </c>
      <c r="AA11">
        <v>11</v>
      </c>
      <c r="AB11" t="s">
        <v>53</v>
      </c>
    </row>
    <row r="12" spans="1:28" x14ac:dyDescent="0.2">
      <c r="B12"/>
      <c r="C12" s="20" t="str">
        <f t="shared" ref="C12:Q13" si="1">C$15&amp;$C8</f>
        <v>C21</v>
      </c>
      <c r="D12" s="20" t="str">
        <f t="shared" si="1"/>
        <v>D21</v>
      </c>
      <c r="E12" s="20" t="str">
        <f t="shared" si="1"/>
        <v>E21</v>
      </c>
      <c r="F12" s="20" t="str">
        <f t="shared" si="1"/>
        <v>F21</v>
      </c>
      <c r="G12" s="20" t="str">
        <f t="shared" ref="G12:Q12" si="2">G15&amp;$C8</f>
        <v>G21</v>
      </c>
      <c r="H12" s="20" t="str">
        <f t="shared" si="2"/>
        <v>H21</v>
      </c>
      <c r="I12" s="20" t="str">
        <f t="shared" si="2"/>
        <v>I21</v>
      </c>
      <c r="J12" s="20" t="str">
        <f t="shared" si="2"/>
        <v>J21</v>
      </c>
      <c r="K12" s="20" t="str">
        <f t="shared" si="2"/>
        <v>K21</v>
      </c>
      <c r="L12" s="20" t="str">
        <f t="shared" si="2"/>
        <v>L21</v>
      </c>
      <c r="M12" s="20" t="str">
        <f t="shared" si="2"/>
        <v>M21</v>
      </c>
      <c r="N12" s="20" t="str">
        <f t="shared" si="2"/>
        <v>N21</v>
      </c>
      <c r="O12" s="20" t="str">
        <f t="shared" si="2"/>
        <v>O21</v>
      </c>
      <c r="P12" s="20" t="str">
        <f t="shared" si="2"/>
        <v>P21</v>
      </c>
      <c r="Q12" s="20" t="str">
        <f t="shared" si="2"/>
        <v>Q21</v>
      </c>
      <c r="U12">
        <v>-1</v>
      </c>
      <c r="V12">
        <f t="shared" ca="1" si="0"/>
        <v>-3.15380975489341E-3</v>
      </c>
      <c r="AA12">
        <v>12</v>
      </c>
      <c r="AB12" t="s">
        <v>206</v>
      </c>
    </row>
    <row r="13" spans="1:28" x14ac:dyDescent="0.2">
      <c r="B13"/>
      <c r="C13" s="20" t="str">
        <f t="shared" si="1"/>
        <v>C200</v>
      </c>
      <c r="D13" s="20" t="str">
        <f t="shared" si="1"/>
        <v>D200</v>
      </c>
      <c r="E13" s="20" t="str">
        <f t="shared" si="1"/>
        <v>E200</v>
      </c>
      <c r="F13" s="20" t="str">
        <f t="shared" si="1"/>
        <v>F200</v>
      </c>
      <c r="G13" s="20" t="str">
        <f t="shared" si="1"/>
        <v>G200</v>
      </c>
      <c r="H13" s="20" t="str">
        <f t="shared" si="1"/>
        <v>H200</v>
      </c>
      <c r="I13" s="20" t="str">
        <f t="shared" si="1"/>
        <v>I200</v>
      </c>
      <c r="J13" s="20" t="str">
        <f t="shared" si="1"/>
        <v>J200</v>
      </c>
      <c r="K13" s="20" t="str">
        <f t="shared" si="1"/>
        <v>K200</v>
      </c>
      <c r="L13" s="20" t="str">
        <f t="shared" si="1"/>
        <v>L200</v>
      </c>
      <c r="M13" s="20" t="str">
        <f t="shared" si="1"/>
        <v>M200</v>
      </c>
      <c r="N13" s="20" t="str">
        <f t="shared" si="1"/>
        <v>N200</v>
      </c>
      <c r="O13" s="20" t="str">
        <f t="shared" si="1"/>
        <v>O200</v>
      </c>
      <c r="P13" s="20" t="str">
        <f t="shared" si="1"/>
        <v>P200</v>
      </c>
      <c r="Q13" s="20" t="str">
        <f t="shared" si="1"/>
        <v>Q200</v>
      </c>
      <c r="U13">
        <v>-0.5</v>
      </c>
      <c r="V13">
        <f t="shared" ca="1" si="0"/>
        <v>-1.4167042889250247E-3</v>
      </c>
      <c r="AA13">
        <v>13</v>
      </c>
      <c r="AB13" t="s">
        <v>207</v>
      </c>
    </row>
    <row r="14" spans="1:28" x14ac:dyDescent="0.2">
      <c r="B14"/>
      <c r="E14"/>
      <c r="F14"/>
      <c r="U14">
        <v>0</v>
      </c>
      <c r="V14">
        <f t="shared" ca="1" si="0"/>
        <v>7.7456872576647622E-4</v>
      </c>
      <c r="AA14">
        <v>14</v>
      </c>
      <c r="AB14" t="s">
        <v>208</v>
      </c>
    </row>
    <row r="15" spans="1:28" x14ac:dyDescent="0.2">
      <c r="A15" s="22" t="s">
        <v>209</v>
      </c>
      <c r="B15" s="22">
        <f>COUNT(A21:A323)</f>
        <v>180</v>
      </c>
      <c r="C15" s="20" t="str">
        <f t="shared" ref="C15:Q15" si="3">VLOOKUP(C16,$AA1:$AB26,2,FALSE)</f>
        <v>C</v>
      </c>
      <c r="D15" s="20" t="str">
        <f t="shared" si="3"/>
        <v>D</v>
      </c>
      <c r="E15" s="20" t="str">
        <f t="shared" si="3"/>
        <v>E</v>
      </c>
      <c r="F15" s="20" t="str">
        <f t="shared" si="3"/>
        <v>F</v>
      </c>
      <c r="G15" s="20" t="str">
        <f t="shared" si="3"/>
        <v>G</v>
      </c>
      <c r="H15" s="20" t="str">
        <f t="shared" si="3"/>
        <v>H</v>
      </c>
      <c r="I15" s="20" t="str">
        <f t="shared" si="3"/>
        <v>I</v>
      </c>
      <c r="J15" s="20" t="str">
        <f t="shared" si="3"/>
        <v>J</v>
      </c>
      <c r="K15" s="20" t="str">
        <f t="shared" si="3"/>
        <v>K</v>
      </c>
      <c r="L15" s="20" t="str">
        <f t="shared" si="3"/>
        <v>L</v>
      </c>
      <c r="M15" s="20" t="str">
        <f t="shared" si="3"/>
        <v>M</v>
      </c>
      <c r="N15" s="20" t="str">
        <f t="shared" si="3"/>
        <v>N</v>
      </c>
      <c r="O15" s="20" t="str">
        <f t="shared" si="3"/>
        <v>O</v>
      </c>
      <c r="P15" s="20" t="str">
        <f t="shared" si="3"/>
        <v>P</v>
      </c>
      <c r="Q15" s="20" t="str">
        <f t="shared" si="3"/>
        <v>Q</v>
      </c>
      <c r="U15">
        <v>0.5</v>
      </c>
      <c r="V15">
        <f t="shared" ca="1" si="0"/>
        <v>3.4200092891810926E-3</v>
      </c>
      <c r="AA15">
        <v>15</v>
      </c>
      <c r="AB15" t="s">
        <v>210</v>
      </c>
    </row>
    <row r="16" spans="1:28" x14ac:dyDescent="0.2">
      <c r="A16" s="20"/>
      <c r="B16"/>
      <c r="C16" s="20">
        <f>COLUMN()</f>
        <v>3</v>
      </c>
      <c r="D16" s="20">
        <f>COLUMN()</f>
        <v>4</v>
      </c>
      <c r="E16" s="20">
        <f>COLUMN()</f>
        <v>5</v>
      </c>
      <c r="F16" s="20">
        <f>COLUMN()</f>
        <v>6</v>
      </c>
      <c r="G16" s="20">
        <f>COLUMN()</f>
        <v>7</v>
      </c>
      <c r="H16" s="20">
        <f>COLUMN()</f>
        <v>8</v>
      </c>
      <c r="I16" s="20">
        <f>COLUMN()</f>
        <v>9</v>
      </c>
      <c r="J16" s="20">
        <f>COLUMN()</f>
        <v>10</v>
      </c>
      <c r="K16" s="20">
        <f>COLUMN()</f>
        <v>11</v>
      </c>
      <c r="L16" s="20">
        <f>COLUMN()</f>
        <v>12</v>
      </c>
      <c r="M16" s="20">
        <f>COLUMN()</f>
        <v>13</v>
      </c>
      <c r="N16" s="20">
        <f>COLUMN()</f>
        <v>14</v>
      </c>
      <c r="O16" s="20">
        <f>COLUMN()</f>
        <v>15</v>
      </c>
      <c r="P16" s="20">
        <f>COLUMN()</f>
        <v>16</v>
      </c>
      <c r="Q16" s="20">
        <f>COLUMN()</f>
        <v>17</v>
      </c>
      <c r="U16">
        <v>1</v>
      </c>
      <c r="V16">
        <f t="shared" ca="1" si="0"/>
        <v>6.5196174013188238E-3</v>
      </c>
      <c r="AA16">
        <v>16</v>
      </c>
      <c r="AB16" t="s">
        <v>211</v>
      </c>
    </row>
    <row r="17" spans="1:28" x14ac:dyDescent="0.2">
      <c r="A17" s="22" t="s">
        <v>212</v>
      </c>
      <c r="B17"/>
      <c r="E17"/>
      <c r="F17"/>
      <c r="U17">
        <v>1.5</v>
      </c>
      <c r="V17">
        <f t="shared" ca="1" si="0"/>
        <v>1.0073393062179671E-2</v>
      </c>
      <c r="AA17">
        <v>17</v>
      </c>
      <c r="AB17" t="s">
        <v>213</v>
      </c>
    </row>
    <row r="18" spans="1:28" x14ac:dyDescent="0.2">
      <c r="A18" s="94">
        <v>10000</v>
      </c>
      <c r="B18" s="94">
        <v>1</v>
      </c>
      <c r="C18">
        <f ca="1">SUM(INDIRECT(C12):INDIRECT(C13))</f>
        <v>160.10000000000002</v>
      </c>
      <c r="D18" s="95">
        <f ca="1">SUM(INDIRECT(D12):INDIRECT(D13))</f>
        <v>232.34800000000001</v>
      </c>
      <c r="E18" s="95">
        <f ca="1">SUM(INDIRECT(E12):INDIRECT(E13))</f>
        <v>2.3181517399316363</v>
      </c>
      <c r="F18" s="22">
        <f ca="1">SUM(INDIRECT(F12):INDIRECT(F13))</f>
        <v>220.22347000000002</v>
      </c>
      <c r="G18" s="22">
        <f ca="1">SUM(INDIRECT(G12):INDIRECT(G13))</f>
        <v>2.1707435748430726</v>
      </c>
      <c r="H18" s="22">
        <f ca="1">SUM(INDIRECT(H12):INDIRECT(H13))</f>
        <v>1080.6334325745004</v>
      </c>
      <c r="I18" s="22">
        <f ca="1">SUM(INDIRECT(I12):INDIRECT(I13))</f>
        <v>-60.645498217382041</v>
      </c>
      <c r="J18" s="22">
        <f ca="1">SUM(INDIRECT(J12):INDIRECT(J13))</f>
        <v>14092.977471559889</v>
      </c>
      <c r="K18" s="22">
        <f ca="1">SUM(INDIRECT(K12):INDIRECT(K13))</f>
        <v>5.342206174297317</v>
      </c>
      <c r="L18" s="22">
        <f ca="1">SUM(INDIRECT(L12):INDIRECT(L13))</f>
        <v>13.344846021147761</v>
      </c>
      <c r="N18">
        <f ca="1">SUM(INDIRECT(N12):INDIRECT(N13))</f>
        <v>2.6057706775055494E-3</v>
      </c>
      <c r="O18">
        <f ca="1">SQRT(SUM(INDIRECT(O12):INDIRECT(O13)))</f>
        <v>82178087.042794839</v>
      </c>
      <c r="P18">
        <f ca="1">SQRT(SUM(INDIRECT(P12):INDIRECT(P13)))</f>
        <v>22210618.531041022</v>
      </c>
      <c r="Q18">
        <f ca="1">SQRT(SUM(INDIRECT(Q12):INDIRECT(Q13)))</f>
        <v>7479492.5054456126</v>
      </c>
      <c r="U18">
        <v>2</v>
      </c>
      <c r="V18">
        <f t="shared" ca="1" si="0"/>
        <v>1.4081336271763634E-2</v>
      </c>
      <c r="AA18">
        <v>18</v>
      </c>
      <c r="AB18" t="s">
        <v>123</v>
      </c>
    </row>
    <row r="19" spans="1:28" x14ac:dyDescent="0.2">
      <c r="A19" s="96" t="s">
        <v>214</v>
      </c>
      <c r="B19"/>
      <c r="E19"/>
      <c r="F19" s="97" t="s">
        <v>215</v>
      </c>
      <c r="G19" s="97" t="s">
        <v>216</v>
      </c>
      <c r="H19" s="97" t="s">
        <v>217</v>
      </c>
      <c r="I19" s="97" t="s">
        <v>218</v>
      </c>
      <c r="J19" s="97" t="s">
        <v>219</v>
      </c>
      <c r="K19" s="97" t="s">
        <v>220</v>
      </c>
      <c r="L19" s="97" t="s">
        <v>221</v>
      </c>
      <c r="U19">
        <v>2.5</v>
      </c>
      <c r="V19">
        <f t="shared" ca="1" si="0"/>
        <v>1.8543447030070711E-2</v>
      </c>
      <c r="AA19">
        <v>19</v>
      </c>
      <c r="AB19" t="s">
        <v>222</v>
      </c>
    </row>
    <row r="20" spans="1:28" ht="14.25" x14ac:dyDescent="0.2">
      <c r="A20" s="4" t="s">
        <v>161</v>
      </c>
      <c r="B20" s="4" t="s">
        <v>223</v>
      </c>
      <c r="C20" s="4" t="s">
        <v>224</v>
      </c>
      <c r="D20" s="4" t="s">
        <v>161</v>
      </c>
      <c r="E20" s="4" t="s">
        <v>223</v>
      </c>
      <c r="F20" s="4" t="s">
        <v>225</v>
      </c>
      <c r="G20" s="4" t="s">
        <v>226</v>
      </c>
      <c r="H20" s="4" t="s">
        <v>227</v>
      </c>
      <c r="I20" s="4" t="s">
        <v>228</v>
      </c>
      <c r="J20" s="4" t="s">
        <v>229</v>
      </c>
      <c r="K20" s="4" t="s">
        <v>230</v>
      </c>
      <c r="L20" s="4" t="s">
        <v>231</v>
      </c>
      <c r="M20" s="68" t="s">
        <v>162</v>
      </c>
      <c r="N20" s="4" t="s">
        <v>232</v>
      </c>
      <c r="O20" s="4" t="s">
        <v>233</v>
      </c>
      <c r="P20" s="4" t="s">
        <v>234</v>
      </c>
      <c r="Q20" s="4" t="s">
        <v>235</v>
      </c>
      <c r="R20" s="69" t="s">
        <v>236</v>
      </c>
      <c r="U20">
        <v>3</v>
      </c>
      <c r="V20">
        <f t="shared" ca="1" si="0"/>
        <v>2.3459725337100903E-2</v>
      </c>
      <c r="AA20">
        <v>20</v>
      </c>
      <c r="AB20" t="s">
        <v>237</v>
      </c>
    </row>
    <row r="21" spans="1:28" x14ac:dyDescent="0.2">
      <c r="A21" s="98">
        <v>-54639.5</v>
      </c>
      <c r="B21" s="98">
        <v>3.4952500209328718E-4</v>
      </c>
      <c r="C21" s="99">
        <v>1</v>
      </c>
      <c r="D21" s="100">
        <f>A21/A$18</f>
        <v>-5.4639499999999996</v>
      </c>
      <c r="E21" s="100">
        <f>B21/B$18</f>
        <v>3.4952500209328718E-4</v>
      </c>
      <c r="F21" s="15">
        <f>$C21*D21</f>
        <v>-5.4639499999999996</v>
      </c>
      <c r="G21" s="15">
        <f>$C21*E21</f>
        <v>3.4952500209328718E-4</v>
      </c>
      <c r="H21" s="15">
        <f>C21*D21*D21</f>
        <v>29.854749602499997</v>
      </c>
      <c r="I21" s="15">
        <f>C21*D21*D21*D21</f>
        <v>-163.12485909057983</v>
      </c>
      <c r="J21" s="15">
        <f>C21*D21*D21*D21*D21</f>
        <v>891.30607382797359</v>
      </c>
      <c r="K21" s="15">
        <f>C21*E21*D21</f>
        <v>-1.9097871351876163E-3</v>
      </c>
      <c r="L21" s="15">
        <f>C21*E21*D21*D21</f>
        <v>1.0434981417308375E-2</v>
      </c>
      <c r="M21" s="15">
        <f t="shared" ref="M21:M82" ca="1" si="4">+E$4+E$5*D21+E$6*D21^2</f>
        <v>1.4651244600932117E-3</v>
      </c>
      <c r="N21" s="15">
        <f ca="1">C21*(M21-E21)^2</f>
        <v>1.2445621506897254E-6</v>
      </c>
      <c r="O21" s="24">
        <f ca="1">(C21*O$1-O$2*F21+O$3*H21)^2</f>
        <v>7401009123810.9229</v>
      </c>
      <c r="P21" s="15">
        <f ca="1">(-C21*O$2+O$4*F21-O$5*H21)^2</f>
        <v>2965333184994.9004</v>
      </c>
      <c r="Q21" s="15">
        <f ca="1">+(C21*O$3-F21*O$5+H21*O$6)^2</f>
        <v>1398908948798.5249</v>
      </c>
      <c r="R21">
        <f t="shared" ref="R21:R82" ca="1" si="5">+E21-M21</f>
        <v>-1.1155994579999245E-3</v>
      </c>
      <c r="U21">
        <v>3.5</v>
      </c>
      <c r="V21">
        <f t="shared" ca="1" si="0"/>
        <v>2.8830171192854213E-2</v>
      </c>
      <c r="AA21">
        <v>21</v>
      </c>
      <c r="AB21" t="s">
        <v>238</v>
      </c>
    </row>
    <row r="22" spans="1:28" x14ac:dyDescent="0.2">
      <c r="A22" s="98">
        <v>-54484</v>
      </c>
      <c r="B22" s="98">
        <v>-7.1761999970476609E-3</v>
      </c>
      <c r="C22" s="98">
        <v>1</v>
      </c>
      <c r="D22" s="100">
        <f t="shared" ref="D22:E83" si="6">A22/A$18</f>
        <v>-5.4484000000000004</v>
      </c>
      <c r="E22" s="100">
        <f t="shared" si="6"/>
        <v>-7.1761999970476609E-3</v>
      </c>
      <c r="F22" s="15">
        <f t="shared" ref="F22:G83" si="7">$C22*D22</f>
        <v>-5.4484000000000004</v>
      </c>
      <c r="G22" s="15">
        <f t="shared" si="7"/>
        <v>-7.1761999970476609E-3</v>
      </c>
      <c r="H22" s="15">
        <f t="shared" ref="H22:H83" si="8">C22*D22*D22</f>
        <v>29.685062560000002</v>
      </c>
      <c r="I22" s="15">
        <f t="shared" ref="I22:I83" si="9">C22*D22*D22*D22</f>
        <v>-161.73609485190403</v>
      </c>
      <c r="J22" s="15">
        <f t="shared" ref="J22:J83" si="10">C22*D22*D22*D22*D22</f>
        <v>881.20293919111396</v>
      </c>
      <c r="K22" s="15">
        <f t="shared" ref="K22:K83" si="11">C22*E22*D22</f>
        <v>3.9098808063914477E-2</v>
      </c>
      <c r="L22" s="15">
        <f t="shared" ref="L22:L83" si="12">C22*E22*D22*D22</f>
        <v>-0.21302594585543164</v>
      </c>
      <c r="M22" s="15">
        <f t="shared" ca="1" si="4"/>
        <v>1.3862026599481686E-3</v>
      </c>
      <c r="N22" s="15">
        <f t="shared" ref="N22:N83" ca="1" si="13">C22*(M22-E22)^2</f>
        <v>7.331473926052924E-5</v>
      </c>
      <c r="O22" s="24">
        <f t="shared" ref="O22:O83" ca="1" si="14">(C22*O$1-O$2*F22+O$3*H22)^2</f>
        <v>6601498959808.8779</v>
      </c>
      <c r="P22" s="15">
        <f t="shared" ref="P22:P83" ca="1" si="15">(-C22*O$2+O$4*F22-O$5*H22)^2</f>
        <v>3052420104950.4307</v>
      </c>
      <c r="Q22" s="15">
        <f t="shared" ref="Q22:Q83" ca="1" si="16">+(C22*O$3-F22*O$5+H22*O$6)^2</f>
        <v>1358340102450.7441</v>
      </c>
      <c r="R22">
        <f t="shared" ca="1" si="5"/>
        <v>-8.5624026569958295E-3</v>
      </c>
      <c r="AA22">
        <v>22</v>
      </c>
      <c r="AB22" t="s">
        <v>103</v>
      </c>
    </row>
    <row r="23" spans="1:28" x14ac:dyDescent="0.2">
      <c r="A23" s="98">
        <v>-52709.5</v>
      </c>
      <c r="B23" s="98">
        <v>9.2360250018828083E-3</v>
      </c>
      <c r="C23" s="98">
        <v>1</v>
      </c>
      <c r="D23" s="100">
        <f t="shared" si="6"/>
        <v>-5.27095</v>
      </c>
      <c r="E23" s="100">
        <f t="shared" si="6"/>
        <v>9.2360250018828083E-3</v>
      </c>
      <c r="F23" s="15">
        <f t="shared" si="7"/>
        <v>-5.27095</v>
      </c>
      <c r="G23" s="15">
        <f t="shared" si="7"/>
        <v>9.2360250018828083E-3</v>
      </c>
      <c r="H23" s="15">
        <f t="shared" si="8"/>
        <v>27.782913902499999</v>
      </c>
      <c r="I23" s="15">
        <f t="shared" si="9"/>
        <v>-146.44235003438237</v>
      </c>
      <c r="J23" s="15">
        <f t="shared" si="10"/>
        <v>771.89030491372773</v>
      </c>
      <c r="K23" s="15">
        <f t="shared" si="11"/>
        <v>-4.8682625983674191E-2</v>
      </c>
      <c r="L23" s="15">
        <f t="shared" si="12"/>
        <v>0.25660368742864748</v>
      </c>
      <c r="M23" s="15">
        <f t="shared" ca="1" si="4"/>
        <v>5.1668909821561346E-4</v>
      </c>
      <c r="N23" s="15">
        <f t="shared" ca="1" si="13"/>
        <v>7.6026818600979815E-5</v>
      </c>
      <c r="O23" s="24">
        <f t="shared" ca="1" si="14"/>
        <v>783275180048.43274</v>
      </c>
      <c r="P23" s="15">
        <f t="shared" ca="1" si="15"/>
        <v>4101045646095.4976</v>
      </c>
      <c r="Q23" s="15">
        <f t="shared" ca="1" si="16"/>
        <v>945936386628.6333</v>
      </c>
      <c r="R23">
        <f t="shared" ca="1" si="5"/>
        <v>8.7193359036671948E-3</v>
      </c>
      <c r="AA23">
        <v>23</v>
      </c>
      <c r="AB23" t="s">
        <v>239</v>
      </c>
    </row>
    <row r="24" spans="1:28" x14ac:dyDescent="0.2">
      <c r="A24" s="98">
        <v>-51557.5</v>
      </c>
      <c r="B24" s="98">
        <v>1.1749625002266839E-2</v>
      </c>
      <c r="C24" s="98">
        <v>1</v>
      </c>
      <c r="D24" s="100">
        <f t="shared" si="6"/>
        <v>-5.1557500000000003</v>
      </c>
      <c r="E24" s="100">
        <f t="shared" si="6"/>
        <v>1.1749625002266839E-2</v>
      </c>
      <c r="F24" s="15">
        <f t="shared" si="7"/>
        <v>-5.1557500000000003</v>
      </c>
      <c r="G24" s="15">
        <f t="shared" si="7"/>
        <v>1.1749625002266839E-2</v>
      </c>
      <c r="H24" s="15">
        <f t="shared" si="8"/>
        <v>26.581758062500004</v>
      </c>
      <c r="I24" s="15">
        <f t="shared" si="9"/>
        <v>-137.04889913073441</v>
      </c>
      <c r="J24" s="15">
        <f t="shared" si="10"/>
        <v>706.58986169328398</v>
      </c>
      <c r="K24" s="15">
        <f t="shared" si="11"/>
        <v>-6.0578129105437258E-2</v>
      </c>
      <c r="L24" s="15">
        <f t="shared" si="12"/>
        <v>0.31232568913535813</v>
      </c>
      <c r="M24" s="15">
        <f t="shared" ca="1" si="4"/>
        <v>-1.7173504561068809E-5</v>
      </c>
      <c r="N24" s="15">
        <f t="shared" ca="1" si="13"/>
        <v>1.384575471002875E-4</v>
      </c>
      <c r="O24" s="24">
        <f t="shared" ca="1" si="14"/>
        <v>28426273988.442127</v>
      </c>
      <c r="P24" s="15">
        <f t="shared" ca="1" si="15"/>
        <v>4827781044615.543</v>
      </c>
      <c r="Q24" s="15">
        <f t="shared" ca="1" si="16"/>
        <v>725170379545.89294</v>
      </c>
      <c r="R24">
        <f t="shared" ca="1" si="5"/>
        <v>1.1766798506827908E-2</v>
      </c>
      <c r="AA24">
        <v>24</v>
      </c>
      <c r="AB24" t="s">
        <v>161</v>
      </c>
    </row>
    <row r="25" spans="1:28" x14ac:dyDescent="0.2">
      <c r="A25" s="98">
        <v>-50472.5</v>
      </c>
      <c r="B25" s="98">
        <v>-1.1941124997974839E-2</v>
      </c>
      <c r="C25" s="98">
        <v>1</v>
      </c>
      <c r="D25" s="100">
        <f t="shared" si="6"/>
        <v>-5.04725</v>
      </c>
      <c r="E25" s="100">
        <f t="shared" si="6"/>
        <v>-1.1941124997974839E-2</v>
      </c>
      <c r="F25" s="15">
        <f t="shared" si="7"/>
        <v>-5.04725</v>
      </c>
      <c r="G25" s="15">
        <f t="shared" si="7"/>
        <v>-1.1941124997974839E-2</v>
      </c>
      <c r="H25" s="15">
        <f t="shared" si="8"/>
        <v>25.474732562500002</v>
      </c>
      <c r="I25" s="15">
        <f t="shared" si="9"/>
        <v>-128.57734392607813</v>
      </c>
      <c r="J25" s="15">
        <f t="shared" si="10"/>
        <v>648.96199913089788</v>
      </c>
      <c r="K25" s="15">
        <f t="shared" si="11"/>
        <v>6.0269843146028505E-2</v>
      </c>
      <c r="L25" s="15">
        <f t="shared" si="12"/>
        <v>-0.30419696581879235</v>
      </c>
      <c r="M25" s="15">
        <f t="shared" ca="1" si="4"/>
        <v>-4.9794019675451426E-4</v>
      </c>
      <c r="N25" s="15">
        <f t="shared" ca="1" si="13"/>
        <v>1.3094647839487984E-4</v>
      </c>
      <c r="O25" s="24">
        <f t="shared" ca="1" si="14"/>
        <v>1282066670428.0601</v>
      </c>
      <c r="P25" s="15">
        <f t="shared" ca="1" si="15"/>
        <v>5538098368918.3896</v>
      </c>
      <c r="Q25" s="15">
        <f t="shared" ca="1" si="16"/>
        <v>548498515916.32159</v>
      </c>
      <c r="R25">
        <f t="shared" ca="1" si="5"/>
        <v>-1.1443184801220325E-2</v>
      </c>
      <c r="AA25">
        <v>25</v>
      </c>
      <c r="AB25" t="s">
        <v>223</v>
      </c>
    </row>
    <row r="26" spans="1:28" x14ac:dyDescent="0.2">
      <c r="A26" s="98">
        <v>-50402</v>
      </c>
      <c r="B26" s="98">
        <v>-1.8726099995546974E-2</v>
      </c>
      <c r="C26" s="98">
        <v>1</v>
      </c>
      <c r="D26" s="100">
        <f t="shared" si="6"/>
        <v>-5.0401999999999996</v>
      </c>
      <c r="E26" s="100">
        <f t="shared" si="6"/>
        <v>-1.8726099995546974E-2</v>
      </c>
      <c r="F26" s="15">
        <f t="shared" si="7"/>
        <v>-5.0401999999999996</v>
      </c>
      <c r="G26" s="15">
        <f t="shared" si="7"/>
        <v>-1.8726099995546974E-2</v>
      </c>
      <c r="H26" s="15">
        <f t="shared" si="8"/>
        <v>25.403616039999996</v>
      </c>
      <c r="I26" s="15">
        <f t="shared" si="9"/>
        <v>-128.03930556480796</v>
      </c>
      <c r="J26" s="15">
        <f t="shared" si="10"/>
        <v>645.34370790774506</v>
      </c>
      <c r="K26" s="15">
        <f t="shared" si="11"/>
        <v>9.4383289197555856E-2</v>
      </c>
      <c r="L26" s="15">
        <f t="shared" si="12"/>
        <v>-0.47571065421352099</v>
      </c>
      <c r="M26" s="15">
        <f t="shared" ca="1" si="4"/>
        <v>-5.2843899942394204E-4</v>
      </c>
      <c r="N26" s="15">
        <f t="shared" ca="1" si="13"/>
        <v>3.3115486572981749E-4</v>
      </c>
      <c r="O26" s="24">
        <f t="shared" ca="1" si="14"/>
        <v>1425489946317.5637</v>
      </c>
      <c r="P26" s="15">
        <f t="shared" ca="1" si="15"/>
        <v>5584984977024.6094</v>
      </c>
      <c r="Q26" s="15">
        <f t="shared" ca="1" si="16"/>
        <v>538019727443.51099</v>
      </c>
      <c r="R26">
        <f t="shared" ca="1" si="5"/>
        <v>-1.8197660996123032E-2</v>
      </c>
      <c r="AA26">
        <v>26</v>
      </c>
      <c r="AB26" t="s">
        <v>240</v>
      </c>
    </row>
    <row r="27" spans="1:28" x14ac:dyDescent="0.2">
      <c r="A27" s="98">
        <v>-50371</v>
      </c>
      <c r="B27" s="98">
        <v>3.6845000067842193E-4</v>
      </c>
      <c r="C27" s="98">
        <v>1</v>
      </c>
      <c r="D27" s="100">
        <f t="shared" si="6"/>
        <v>-5.0370999999999997</v>
      </c>
      <c r="E27" s="100">
        <f t="shared" si="6"/>
        <v>3.6845000067842193E-4</v>
      </c>
      <c r="F27" s="15">
        <f t="shared" si="7"/>
        <v>-5.0370999999999997</v>
      </c>
      <c r="G27" s="15">
        <f t="shared" si="7"/>
        <v>3.6845000067842193E-4</v>
      </c>
      <c r="H27" s="15">
        <f t="shared" si="8"/>
        <v>25.372376409999998</v>
      </c>
      <c r="I27" s="15">
        <f t="shared" si="9"/>
        <v>-127.80319721481098</v>
      </c>
      <c r="J27" s="15">
        <f t="shared" si="10"/>
        <v>643.75748469072437</v>
      </c>
      <c r="K27" s="15">
        <f t="shared" si="11"/>
        <v>-1.8559194984172789E-3</v>
      </c>
      <c r="L27" s="15">
        <f t="shared" si="12"/>
        <v>9.3484521054776754E-3</v>
      </c>
      <c r="M27" s="15">
        <f t="shared" ca="1" si="4"/>
        <v>-5.4182123969204882E-4</v>
      </c>
      <c r="N27" s="15">
        <f t="shared" ca="1" si="13"/>
        <v>8.2859373104559538E-7</v>
      </c>
      <c r="O27" s="24">
        <f t="shared" ca="1" si="14"/>
        <v>1490871245203.6694</v>
      </c>
      <c r="P27" s="15">
        <f t="shared" ca="1" si="15"/>
        <v>5605627438509.9834</v>
      </c>
      <c r="Q27" s="15">
        <f t="shared" ca="1" si="16"/>
        <v>533449746091.80048</v>
      </c>
      <c r="R27">
        <f t="shared" ca="1" si="5"/>
        <v>9.1027124037047075E-4</v>
      </c>
    </row>
    <row r="28" spans="1:28" x14ac:dyDescent="0.2">
      <c r="A28" s="98">
        <v>-49388</v>
      </c>
      <c r="B28" s="98">
        <v>2.2366600001987536E-2</v>
      </c>
      <c r="C28" s="98">
        <v>1</v>
      </c>
      <c r="D28" s="100">
        <f t="shared" si="6"/>
        <v>-4.9387999999999996</v>
      </c>
      <c r="E28" s="100">
        <f t="shared" si="6"/>
        <v>2.2366600001987536E-2</v>
      </c>
      <c r="F28" s="15">
        <f t="shared" si="7"/>
        <v>-4.9387999999999996</v>
      </c>
      <c r="G28" s="15">
        <f t="shared" si="7"/>
        <v>2.2366600001987536E-2</v>
      </c>
      <c r="H28" s="15">
        <f t="shared" si="8"/>
        <v>24.391745439999998</v>
      </c>
      <c r="I28" s="15">
        <f t="shared" si="9"/>
        <v>-120.46595237907198</v>
      </c>
      <c r="J28" s="15">
        <f t="shared" si="10"/>
        <v>594.95724560976066</v>
      </c>
      <c r="K28" s="15">
        <f t="shared" si="11"/>
        <v>-0.11046416408981603</v>
      </c>
      <c r="L28" s="15">
        <f t="shared" si="12"/>
        <v>0.54556041360678342</v>
      </c>
      <c r="M28" s="15">
        <f t="shared" ca="1" si="4"/>
        <v>-9.5711382265795814E-4</v>
      </c>
      <c r="N28" s="15">
        <f t="shared" ca="1" si="13"/>
        <v>5.439956265739593E-4</v>
      </c>
      <c r="O28" s="24">
        <f t="shared" ca="1" si="14"/>
        <v>4275519245971.833</v>
      </c>
      <c r="P28" s="15">
        <f t="shared" ca="1" si="15"/>
        <v>6267572680844.3975</v>
      </c>
      <c r="Q28" s="15">
        <f t="shared" ca="1" si="16"/>
        <v>400214402098.59833</v>
      </c>
      <c r="R28">
        <f t="shared" ca="1" si="5"/>
        <v>2.3323713824645494E-2</v>
      </c>
    </row>
    <row r="29" spans="1:28" x14ac:dyDescent="0.2">
      <c r="A29" s="98">
        <v>-49376.5</v>
      </c>
      <c r="B29" s="98">
        <v>-1.6598324997175951E-2</v>
      </c>
      <c r="C29" s="98">
        <v>1</v>
      </c>
      <c r="D29" s="100">
        <f t="shared" si="6"/>
        <v>-4.9376499999999997</v>
      </c>
      <c r="E29" s="100">
        <f t="shared" si="6"/>
        <v>-1.6598324997175951E-2</v>
      </c>
      <c r="F29" s="15">
        <f t="shared" si="7"/>
        <v>-4.9376499999999997</v>
      </c>
      <c r="G29" s="15">
        <f t="shared" si="7"/>
        <v>-1.6598324997175951E-2</v>
      </c>
      <c r="H29" s="15">
        <f t="shared" si="8"/>
        <v>24.380387522499998</v>
      </c>
      <c r="I29" s="15">
        <f t="shared" si="9"/>
        <v>-120.38182045047211</v>
      </c>
      <c r="J29" s="15">
        <f t="shared" si="10"/>
        <v>594.40329574727355</v>
      </c>
      <c r="K29" s="15">
        <f t="shared" si="11"/>
        <v>8.1956719422305827E-2</v>
      </c>
      <c r="L29" s="15">
        <f t="shared" si="12"/>
        <v>-0.40467359565554833</v>
      </c>
      <c r="M29" s="15">
        <f t="shared" ca="1" si="4"/>
        <v>-9.6186839714228548E-4</v>
      </c>
      <c r="N29" s="15">
        <f t="shared" ca="1" si="13"/>
        <v>2.4449877500473639E-4</v>
      </c>
      <c r="O29" s="24">
        <f t="shared" ca="1" si="14"/>
        <v>4316020692351.5913</v>
      </c>
      <c r="P29" s="15">
        <f t="shared" ca="1" si="15"/>
        <v>6275393337253.7324</v>
      </c>
      <c r="Q29" s="15">
        <f t="shared" ca="1" si="16"/>
        <v>398786777076.63507</v>
      </c>
      <c r="R29">
        <f t="shared" ca="1" si="5"/>
        <v>-1.5636456600033665E-2</v>
      </c>
    </row>
    <row r="30" spans="1:28" x14ac:dyDescent="0.2">
      <c r="A30" s="98">
        <v>-49292</v>
      </c>
      <c r="B30" s="98">
        <v>-3.4059999961755238E-4</v>
      </c>
      <c r="C30" s="98">
        <v>1</v>
      </c>
      <c r="D30" s="100">
        <f t="shared" si="6"/>
        <v>-4.9291999999999998</v>
      </c>
      <c r="E30" s="100">
        <f t="shared" si="6"/>
        <v>-3.4059999961755238E-4</v>
      </c>
      <c r="F30" s="15">
        <f t="shared" si="7"/>
        <v>-4.9291999999999998</v>
      </c>
      <c r="G30" s="15">
        <f t="shared" si="7"/>
        <v>-3.4059999961755238E-4</v>
      </c>
      <c r="H30" s="15">
        <f t="shared" si="8"/>
        <v>24.297012639999998</v>
      </c>
      <c r="I30" s="15">
        <f t="shared" si="9"/>
        <v>-119.76483470508799</v>
      </c>
      <c r="J30" s="15">
        <f t="shared" si="10"/>
        <v>590.34482322831968</v>
      </c>
      <c r="K30" s="15">
        <f t="shared" si="11"/>
        <v>1.6788855181148392E-3</v>
      </c>
      <c r="L30" s="15">
        <f t="shared" si="12"/>
        <v>-8.2755624958916647E-3</v>
      </c>
      <c r="M30" s="15">
        <f t="shared" ca="1" si="4"/>
        <v>-9.9673049942749711E-4</v>
      </c>
      <c r="N30" s="15">
        <f t="shared" ca="1" si="13"/>
        <v>4.3050723278084788E-7</v>
      </c>
      <c r="O30" s="24">
        <f t="shared" ca="1" si="14"/>
        <v>4619062070549.8281</v>
      </c>
      <c r="P30" s="15">
        <f t="shared" ca="1" si="15"/>
        <v>6332906583470.2266</v>
      </c>
      <c r="Q30" s="15">
        <f t="shared" ca="1" si="16"/>
        <v>388387657637.21167</v>
      </c>
      <c r="R30">
        <f t="shared" ca="1" si="5"/>
        <v>6.5613049980994473E-4</v>
      </c>
    </row>
    <row r="31" spans="1:28" x14ac:dyDescent="0.2">
      <c r="A31" s="98">
        <v>-48464</v>
      </c>
      <c r="B31" s="98">
        <v>4.1848000037134625E-3</v>
      </c>
      <c r="C31" s="98">
        <v>1</v>
      </c>
      <c r="D31" s="100">
        <f t="shared" si="6"/>
        <v>-4.8464</v>
      </c>
      <c r="E31" s="100">
        <f t="shared" si="6"/>
        <v>4.1848000037134625E-3</v>
      </c>
      <c r="F31" s="15">
        <f t="shared" si="7"/>
        <v>-4.8464</v>
      </c>
      <c r="G31" s="15">
        <f t="shared" si="7"/>
        <v>4.1848000037134625E-3</v>
      </c>
      <c r="H31" s="15">
        <f t="shared" si="8"/>
        <v>23.487592960000001</v>
      </c>
      <c r="I31" s="15">
        <f t="shared" si="9"/>
        <v>-113.830270521344</v>
      </c>
      <c r="J31" s="15">
        <f t="shared" si="10"/>
        <v>551.66702305464162</v>
      </c>
      <c r="K31" s="15">
        <f t="shared" si="11"/>
        <v>-2.0281214737996926E-2</v>
      </c>
      <c r="L31" s="15">
        <f t="shared" si="12"/>
        <v>9.8290879106228302E-2</v>
      </c>
      <c r="M31" s="15">
        <f t="shared" ca="1" si="4"/>
        <v>-1.3314749190680049E-3</v>
      </c>
      <c r="N31" s="15">
        <f t="shared" ca="1" si="13"/>
        <v>3.0429289023707683E-5</v>
      </c>
      <c r="O31" s="24">
        <f t="shared" ca="1" si="14"/>
        <v>8081629523872.958</v>
      </c>
      <c r="P31" s="15">
        <f t="shared" ca="1" si="15"/>
        <v>6900513190048.1934</v>
      </c>
      <c r="Q31" s="15">
        <f t="shared" ca="1" si="16"/>
        <v>294778002325.0238</v>
      </c>
      <c r="R31">
        <f t="shared" ca="1" si="5"/>
        <v>5.5162749227814674E-3</v>
      </c>
    </row>
    <row r="32" spans="1:28" x14ac:dyDescent="0.2">
      <c r="A32" s="98">
        <v>-48450</v>
      </c>
      <c r="B32" s="98">
        <v>2.2750000061932951E-4</v>
      </c>
      <c r="C32" s="98">
        <v>1</v>
      </c>
      <c r="D32" s="100">
        <f t="shared" si="6"/>
        <v>-4.8449999999999998</v>
      </c>
      <c r="E32" s="100">
        <f t="shared" si="6"/>
        <v>2.2750000061932951E-4</v>
      </c>
      <c r="F32" s="15">
        <f t="shared" si="7"/>
        <v>-4.8449999999999998</v>
      </c>
      <c r="G32" s="15">
        <f t="shared" si="7"/>
        <v>2.2750000061932951E-4</v>
      </c>
      <c r="H32" s="15">
        <f t="shared" si="8"/>
        <v>23.474024999999997</v>
      </c>
      <c r="I32" s="15">
        <f t="shared" si="9"/>
        <v>-113.73165112499998</v>
      </c>
      <c r="J32" s="15">
        <f t="shared" si="10"/>
        <v>551.02984970062494</v>
      </c>
      <c r="K32" s="15">
        <f t="shared" si="11"/>
        <v>-1.1022375030006514E-3</v>
      </c>
      <c r="L32" s="15">
        <f t="shared" si="12"/>
        <v>5.3403407020381558E-3</v>
      </c>
      <c r="M32" s="15">
        <f t="shared" ca="1" si="4"/>
        <v>-1.3370277743274053E-3</v>
      </c>
      <c r="N32" s="15">
        <f t="shared" ca="1" si="13"/>
        <v>2.447747158579781E-6</v>
      </c>
      <c r="O32" s="24">
        <f t="shared" ca="1" si="14"/>
        <v>8147652726924.3525</v>
      </c>
      <c r="P32" s="15">
        <f t="shared" ca="1" si="15"/>
        <v>6910166294930.5117</v>
      </c>
      <c r="Q32" s="15">
        <f t="shared" ca="1" si="16"/>
        <v>293321922825.24225</v>
      </c>
      <c r="R32">
        <f t="shared" ca="1" si="5"/>
        <v>1.5645277749467348E-3</v>
      </c>
    </row>
    <row r="33" spans="1:18" x14ac:dyDescent="0.2">
      <c r="A33" s="98">
        <v>-48444</v>
      </c>
      <c r="B33" s="98">
        <v>2.2458000021288171E-3</v>
      </c>
      <c r="C33" s="98">
        <v>1</v>
      </c>
      <c r="D33" s="100">
        <f t="shared" si="6"/>
        <v>-4.8444000000000003</v>
      </c>
      <c r="E33" s="100">
        <f t="shared" si="6"/>
        <v>2.2458000021288171E-3</v>
      </c>
      <c r="F33" s="15">
        <f t="shared" si="7"/>
        <v>-4.8444000000000003</v>
      </c>
      <c r="G33" s="15">
        <f t="shared" si="7"/>
        <v>2.2458000021288171E-3</v>
      </c>
      <c r="H33" s="15">
        <f t="shared" si="8"/>
        <v>23.468211360000002</v>
      </c>
      <c r="I33" s="15">
        <f t="shared" si="9"/>
        <v>-113.68940311238401</v>
      </c>
      <c r="J33" s="15">
        <f t="shared" si="10"/>
        <v>550.75694443763314</v>
      </c>
      <c r="K33" s="15">
        <f t="shared" si="11"/>
        <v>-1.0879553530312842E-2</v>
      </c>
      <c r="L33" s="15">
        <f t="shared" si="12"/>
        <v>5.270490912224754E-2</v>
      </c>
      <c r="M33" s="15">
        <f t="shared" ca="1" si="4"/>
        <v>-1.3394064794364571E-3</v>
      </c>
      <c r="N33" s="15">
        <f t="shared" ca="1" si="13"/>
        <v>1.2853705515457654E-5</v>
      </c>
      <c r="O33" s="24">
        <f t="shared" ca="1" si="14"/>
        <v>8176022502440.8936</v>
      </c>
      <c r="P33" s="15">
        <f t="shared" ca="1" si="15"/>
        <v>6914303842200.7959</v>
      </c>
      <c r="Q33" s="15">
        <f t="shared" ca="1" si="16"/>
        <v>292699154032.16931</v>
      </c>
      <c r="R33">
        <f t="shared" ca="1" si="5"/>
        <v>3.5852064815652743E-3</v>
      </c>
    </row>
    <row r="34" spans="1:18" x14ac:dyDescent="0.2">
      <c r="A34" s="98">
        <v>-48441</v>
      </c>
      <c r="B34" s="98">
        <v>-4.7450499987462536E-3</v>
      </c>
      <c r="C34" s="98">
        <v>1</v>
      </c>
      <c r="D34" s="100">
        <f t="shared" si="6"/>
        <v>-4.8441000000000001</v>
      </c>
      <c r="E34" s="100">
        <f t="shared" si="6"/>
        <v>-4.7450499987462536E-3</v>
      </c>
      <c r="F34" s="15">
        <f t="shared" si="7"/>
        <v>-4.8441000000000001</v>
      </c>
      <c r="G34" s="15">
        <f t="shared" si="7"/>
        <v>-4.7450499987462536E-3</v>
      </c>
      <c r="H34" s="15">
        <f t="shared" si="8"/>
        <v>23.465304809999999</v>
      </c>
      <c r="I34" s="15">
        <f t="shared" si="9"/>
        <v>-113.668283030121</v>
      </c>
      <c r="J34" s="15">
        <f t="shared" si="10"/>
        <v>550.62052982620912</v>
      </c>
      <c r="K34" s="15">
        <f t="shared" si="11"/>
        <v>2.2985496698926727E-2</v>
      </c>
      <c r="L34" s="15">
        <f t="shared" si="12"/>
        <v>-0.11134404455927095</v>
      </c>
      <c r="M34" s="15">
        <f t="shared" ca="1" si="4"/>
        <v>-1.3405955867405069E-3</v>
      </c>
      <c r="N34" s="15">
        <f t="shared" ca="1" si="13"/>
        <v>1.1590309843425394E-5</v>
      </c>
      <c r="O34" s="24">
        <f t="shared" ca="1" si="14"/>
        <v>8190224054398.6299</v>
      </c>
      <c r="P34" s="15">
        <f t="shared" ca="1" si="15"/>
        <v>6916372728454.626</v>
      </c>
      <c r="Q34" s="15">
        <f t="shared" ca="1" si="16"/>
        <v>292388054174.96674</v>
      </c>
      <c r="R34">
        <f t="shared" ca="1" si="5"/>
        <v>-3.4044544120057467E-3</v>
      </c>
    </row>
    <row r="35" spans="1:18" x14ac:dyDescent="0.2">
      <c r="A35" s="98">
        <v>-29936</v>
      </c>
      <c r="B35" s="98">
        <v>-7.3047999976552092E-3</v>
      </c>
      <c r="C35" s="98">
        <v>1</v>
      </c>
      <c r="D35" s="100">
        <f t="shared" si="6"/>
        <v>-2.9935999999999998</v>
      </c>
      <c r="E35" s="100">
        <f t="shared" si="6"/>
        <v>-7.3047999976552092E-3</v>
      </c>
      <c r="F35" s="15">
        <f t="shared" si="7"/>
        <v>-2.9935999999999998</v>
      </c>
      <c r="G35" s="15">
        <f t="shared" si="7"/>
        <v>-7.3047999976552092E-3</v>
      </c>
      <c r="H35" s="15">
        <f t="shared" si="8"/>
        <v>8.9616409599999987</v>
      </c>
      <c r="I35" s="15">
        <f t="shared" si="9"/>
        <v>-26.827568377855993</v>
      </c>
      <c r="J35" s="15">
        <f t="shared" si="10"/>
        <v>80.311008695949695</v>
      </c>
      <c r="K35" s="15">
        <f t="shared" si="11"/>
        <v>2.1867649272980634E-2</v>
      </c>
      <c r="L35" s="15">
        <f t="shared" si="12"/>
        <v>-6.5462994863594817E-2</v>
      </c>
      <c r="M35" s="15">
        <f t="shared" ca="1" si="4"/>
        <v>-5.564444026972263E-3</v>
      </c>
      <c r="N35" s="15">
        <f t="shared" ca="1" si="13"/>
        <v>3.0288389046917801E-6</v>
      </c>
      <c r="O35" s="24">
        <f t="shared" ca="1" si="14"/>
        <v>199600138223397.56</v>
      </c>
      <c r="P35" s="15">
        <f t="shared" ca="1" si="15"/>
        <v>17707382989158.609</v>
      </c>
      <c r="Q35" s="15">
        <f t="shared" ca="1" si="16"/>
        <v>650904178494.14148</v>
      </c>
      <c r="R35">
        <f t="shared" ca="1" si="5"/>
        <v>-1.7403559706829462E-3</v>
      </c>
    </row>
    <row r="36" spans="1:18" x14ac:dyDescent="0.2">
      <c r="A36" s="98">
        <v>-29017</v>
      </c>
      <c r="B36" s="98">
        <v>4.981500023859553E-4</v>
      </c>
      <c r="C36" s="98">
        <v>1</v>
      </c>
      <c r="D36" s="100">
        <f t="shared" si="6"/>
        <v>-2.9016999999999999</v>
      </c>
      <c r="E36" s="100">
        <f t="shared" si="6"/>
        <v>4.981500023859553E-4</v>
      </c>
      <c r="F36" s="15">
        <f t="shared" si="7"/>
        <v>-2.9016999999999999</v>
      </c>
      <c r="G36" s="15">
        <f t="shared" si="7"/>
        <v>4.981500023859553E-4</v>
      </c>
      <c r="H36" s="15">
        <f t="shared" si="8"/>
        <v>8.4198628899999992</v>
      </c>
      <c r="I36" s="15">
        <f t="shared" si="9"/>
        <v>-24.431916147912997</v>
      </c>
      <c r="J36" s="15">
        <f t="shared" si="10"/>
        <v>70.894091086399143</v>
      </c>
      <c r="K36" s="15">
        <f t="shared" si="11"/>
        <v>-1.4454818619233265E-3</v>
      </c>
      <c r="L36" s="15">
        <f t="shared" si="12"/>
        <v>4.1943547187429167E-3</v>
      </c>
      <c r="M36" s="15">
        <f t="shared" ca="1" si="4"/>
        <v>-5.612066085151992E-3</v>
      </c>
      <c r="N36" s="15">
        <f t="shared" ca="1" si="13"/>
        <v>3.7334740636407542E-5</v>
      </c>
      <c r="O36" s="24">
        <f t="shared" ca="1" si="14"/>
        <v>209573526015740.84</v>
      </c>
      <c r="P36" s="15">
        <f t="shared" ca="1" si="15"/>
        <v>17996027785482.715</v>
      </c>
      <c r="Q36" s="15">
        <f t="shared" ca="1" si="16"/>
        <v>725019804814.32166</v>
      </c>
      <c r="R36">
        <f t="shared" ca="1" si="5"/>
        <v>6.1102160875379473E-3</v>
      </c>
    </row>
    <row r="37" spans="1:18" x14ac:dyDescent="0.2">
      <c r="A37" s="98">
        <v>-3983</v>
      </c>
      <c r="B37" s="98">
        <v>6.8518500047503039E-3</v>
      </c>
      <c r="C37" s="98">
        <v>0.1</v>
      </c>
      <c r="D37" s="100">
        <f t="shared" si="6"/>
        <v>-0.39829999999999999</v>
      </c>
      <c r="E37" s="100">
        <f t="shared" si="6"/>
        <v>6.8518500047503039E-3</v>
      </c>
      <c r="F37" s="15">
        <f t="shared" si="7"/>
        <v>-3.9830000000000004E-2</v>
      </c>
      <c r="G37" s="15">
        <f t="shared" si="7"/>
        <v>6.8518500047503044E-4</v>
      </c>
      <c r="H37" s="15">
        <f t="shared" si="8"/>
        <v>1.5864289E-2</v>
      </c>
      <c r="I37" s="15">
        <f t="shared" si="9"/>
        <v>-6.3187463086999997E-3</v>
      </c>
      <c r="J37" s="15">
        <f t="shared" si="10"/>
        <v>2.5167566547552099E-3</v>
      </c>
      <c r="K37" s="15">
        <f t="shared" si="11"/>
        <v>-2.7290918568920463E-4</v>
      </c>
      <c r="L37" s="15">
        <f t="shared" si="12"/>
        <v>1.086997286600102E-4</v>
      </c>
      <c r="M37" s="15">
        <f t="shared" ca="1" si="4"/>
        <v>-1.0077933874458886E-3</v>
      </c>
      <c r="N37" s="15">
        <f t="shared" ca="1" si="13"/>
        <v>6.177399425249327E-6</v>
      </c>
      <c r="O37" s="24">
        <f t="shared" ca="1" si="14"/>
        <v>2657081335589.686</v>
      </c>
      <c r="P37" s="15">
        <f t="shared" ca="1" si="15"/>
        <v>126978339489.67856</v>
      </c>
      <c r="Q37" s="15">
        <f t="shared" ca="1" si="16"/>
        <v>15876665015.039169</v>
      </c>
      <c r="R37">
        <f t="shared" ca="1" si="5"/>
        <v>7.8596433921961917E-3</v>
      </c>
    </row>
    <row r="38" spans="1:18" x14ac:dyDescent="0.2">
      <c r="A38" s="98">
        <v>-2121</v>
      </c>
      <c r="B38" s="98">
        <v>1.0530950006796047E-2</v>
      </c>
      <c r="C38" s="98">
        <v>0.1</v>
      </c>
      <c r="D38" s="100">
        <f t="shared" si="6"/>
        <v>-0.21210000000000001</v>
      </c>
      <c r="E38" s="100">
        <f t="shared" si="6"/>
        <v>1.0530950006796047E-2</v>
      </c>
      <c r="F38" s="15">
        <f t="shared" si="7"/>
        <v>-2.1210000000000003E-2</v>
      </c>
      <c r="G38" s="15">
        <f t="shared" si="7"/>
        <v>1.0530950006796048E-3</v>
      </c>
      <c r="H38" s="15">
        <f t="shared" si="8"/>
        <v>4.4986410000000011E-3</v>
      </c>
      <c r="I38" s="15">
        <f t="shared" si="9"/>
        <v>-9.5416175610000024E-4</v>
      </c>
      <c r="J38" s="15">
        <f t="shared" si="10"/>
        <v>2.0237770846881007E-4</v>
      </c>
      <c r="K38" s="15">
        <f t="shared" si="11"/>
        <v>-2.2336144964414418E-4</v>
      </c>
      <c r="L38" s="15">
        <f t="shared" si="12"/>
        <v>4.7374963469522985E-5</v>
      </c>
      <c r="M38" s="15">
        <f t="shared" ca="1" si="4"/>
        <v>-2.1043548903872526E-4</v>
      </c>
      <c r="N38" s="15">
        <f t="shared" ca="1" si="13"/>
        <v>1.1537736237012961E-5</v>
      </c>
      <c r="O38" s="24">
        <f t="shared" ca="1" si="14"/>
        <v>2510546699338.6494</v>
      </c>
      <c r="P38" s="15">
        <f t="shared" ca="1" si="15"/>
        <v>114844516302.47734</v>
      </c>
      <c r="Q38" s="15">
        <f t="shared" ca="1" si="16"/>
        <v>15081263583.926477</v>
      </c>
      <c r="R38">
        <f t="shared" ca="1" si="5"/>
        <v>1.0741385495834772E-2</v>
      </c>
    </row>
    <row r="39" spans="1:18" x14ac:dyDescent="0.2">
      <c r="A39" s="98">
        <v>-1839.5</v>
      </c>
      <c r="B39" s="98">
        <v>-6.1047499912092462E-4</v>
      </c>
      <c r="C39" s="98">
        <v>0.1</v>
      </c>
      <c r="D39" s="100">
        <f t="shared" si="6"/>
        <v>-0.18395</v>
      </c>
      <c r="E39" s="100">
        <f t="shared" si="6"/>
        <v>-6.1047499912092462E-4</v>
      </c>
      <c r="F39" s="15">
        <f t="shared" si="7"/>
        <v>-1.8395000000000002E-2</v>
      </c>
      <c r="G39" s="15">
        <f t="shared" si="7"/>
        <v>-6.1047499912092462E-5</v>
      </c>
      <c r="H39" s="15">
        <f t="shared" si="8"/>
        <v>3.3837602500000003E-3</v>
      </c>
      <c r="I39" s="15">
        <f t="shared" si="9"/>
        <v>-6.2244269798750001E-4</v>
      </c>
      <c r="J39" s="15">
        <f t="shared" si="10"/>
        <v>1.1449833429480062E-4</v>
      </c>
      <c r="K39" s="15">
        <f t="shared" si="11"/>
        <v>1.1229687608829408E-5</v>
      </c>
      <c r="L39" s="15">
        <f t="shared" si="12"/>
        <v>-2.0657010356441699E-6</v>
      </c>
      <c r="M39" s="15">
        <f t="shared" ca="1" si="4"/>
        <v>-8.4408854961959663E-5</v>
      </c>
      <c r="N39" s="15">
        <f t="shared" ca="1" si="13"/>
        <v>2.7674558803028093E-8</v>
      </c>
      <c r="O39" s="24">
        <f t="shared" ca="1" si="14"/>
        <v>2486506895385.0977</v>
      </c>
      <c r="P39" s="15">
        <f t="shared" ca="1" si="15"/>
        <v>112962633831.72807</v>
      </c>
      <c r="Q39" s="15">
        <f t="shared" ca="1" si="16"/>
        <v>14944417831.560165</v>
      </c>
      <c r="R39">
        <f t="shared" ca="1" si="5"/>
        <v>-5.2606614415896499E-4</v>
      </c>
    </row>
    <row r="40" spans="1:18" x14ac:dyDescent="0.2">
      <c r="A40" s="98">
        <v>-56.5</v>
      </c>
      <c r="B40" s="98">
        <v>8.2767500134650618E-4</v>
      </c>
      <c r="C40" s="98">
        <v>1</v>
      </c>
      <c r="D40" s="100">
        <f t="shared" si="6"/>
        <v>-5.6499999999999996E-3</v>
      </c>
      <c r="E40" s="100">
        <f t="shared" si="6"/>
        <v>8.2767500134650618E-4</v>
      </c>
      <c r="F40" s="15">
        <f t="shared" si="7"/>
        <v>-5.6499999999999996E-3</v>
      </c>
      <c r="G40" s="15">
        <f t="shared" si="7"/>
        <v>8.2767500134650618E-4</v>
      </c>
      <c r="H40" s="15">
        <f t="shared" si="8"/>
        <v>3.1922499999999998E-5</v>
      </c>
      <c r="I40" s="15">
        <f t="shared" si="9"/>
        <v>-1.8036212499999999E-7</v>
      </c>
      <c r="J40" s="15">
        <f t="shared" si="10"/>
        <v>1.0190460062499998E-9</v>
      </c>
      <c r="K40" s="15">
        <f t="shared" si="11"/>
        <v>-4.6763637576077592E-6</v>
      </c>
      <c r="L40" s="15">
        <f t="shared" si="12"/>
        <v>2.6421455230483837E-8</v>
      </c>
      <c r="M40" s="15">
        <f t="shared" ca="1" si="4"/>
        <v>7.472702903773248E-4</v>
      </c>
      <c r="N40" s="15">
        <f t="shared" ca="1" si="13"/>
        <v>6.4649175460375969E-9</v>
      </c>
      <c r="O40" s="24">
        <f t="shared" ca="1" si="14"/>
        <v>232365288570441.94</v>
      </c>
      <c r="P40" s="15">
        <f t="shared" ca="1" si="15"/>
        <v>10082416852299.244</v>
      </c>
      <c r="Q40" s="15">
        <f t="shared" ca="1" si="16"/>
        <v>1398352728588.9683</v>
      </c>
      <c r="R40">
        <f t="shared" ca="1" si="5"/>
        <v>8.040471096918138E-5</v>
      </c>
    </row>
    <row r="41" spans="1:18" x14ac:dyDescent="0.2">
      <c r="A41" s="98">
        <v>0</v>
      </c>
      <c r="B41" s="98">
        <v>0</v>
      </c>
      <c r="C41" s="98"/>
      <c r="D41" s="100">
        <f t="shared" si="6"/>
        <v>0</v>
      </c>
      <c r="E41" s="100">
        <f t="shared" si="6"/>
        <v>0</v>
      </c>
      <c r="F41" s="15">
        <f t="shared" si="7"/>
        <v>0</v>
      </c>
      <c r="G41" s="15">
        <f t="shared" si="7"/>
        <v>0</v>
      </c>
      <c r="H41" s="15">
        <f t="shared" si="8"/>
        <v>0</v>
      </c>
      <c r="I41" s="15">
        <f t="shared" si="9"/>
        <v>0</v>
      </c>
      <c r="J41" s="15">
        <f t="shared" si="10"/>
        <v>0</v>
      </c>
      <c r="K41" s="15">
        <f t="shared" si="11"/>
        <v>0</v>
      </c>
      <c r="L41" s="15">
        <f t="shared" si="12"/>
        <v>0</v>
      </c>
      <c r="M41" s="15">
        <f t="shared" ca="1" si="4"/>
        <v>7.7456872576647622E-4</v>
      </c>
      <c r="N41" s="15">
        <f t="shared" ca="1" si="13"/>
        <v>0</v>
      </c>
      <c r="O41" s="24">
        <f t="shared" ca="1" si="14"/>
        <v>0</v>
      </c>
      <c r="P41" s="15">
        <f t="shared" ca="1" si="15"/>
        <v>0</v>
      </c>
      <c r="Q41" s="15">
        <f t="shared" ca="1" si="16"/>
        <v>0</v>
      </c>
      <c r="R41">
        <f t="shared" ca="1" si="5"/>
        <v>-7.7456872576647622E-4</v>
      </c>
    </row>
    <row r="42" spans="1:18" x14ac:dyDescent="0.2">
      <c r="A42" s="98">
        <v>1187</v>
      </c>
      <c r="B42" s="98">
        <v>2.6203500019619241E-3</v>
      </c>
      <c r="C42" s="98">
        <v>0.1</v>
      </c>
      <c r="D42" s="100">
        <f t="shared" si="6"/>
        <v>0.1187</v>
      </c>
      <c r="E42" s="100">
        <f t="shared" si="6"/>
        <v>2.6203500019619241E-3</v>
      </c>
      <c r="F42" s="15">
        <f t="shared" si="7"/>
        <v>1.187E-2</v>
      </c>
      <c r="G42" s="15">
        <f t="shared" si="7"/>
        <v>2.6203500019619244E-4</v>
      </c>
      <c r="H42" s="15">
        <f t="shared" si="8"/>
        <v>1.4089689999999999E-3</v>
      </c>
      <c r="I42" s="15">
        <f t="shared" si="9"/>
        <v>1.6724462029999999E-4</v>
      </c>
      <c r="J42" s="15">
        <f t="shared" si="10"/>
        <v>1.9851936429609999E-5</v>
      </c>
      <c r="K42" s="15">
        <f t="shared" si="11"/>
        <v>3.1103554523288043E-5</v>
      </c>
      <c r="L42" s="15">
        <f t="shared" si="12"/>
        <v>3.6919919219142905E-6</v>
      </c>
      <c r="M42" s="15">
        <f t="shared" ca="1" si="4"/>
        <v>1.3614847874268093E-3</v>
      </c>
      <c r="N42" s="15">
        <f t="shared" ca="1" si="13"/>
        <v>1.5847416283665407E-7</v>
      </c>
      <c r="O42" s="24">
        <f t="shared" ca="1" si="14"/>
        <v>2200133251391.6694</v>
      </c>
      <c r="P42" s="15">
        <f t="shared" ca="1" si="15"/>
        <v>92199866949.428207</v>
      </c>
      <c r="Q42" s="15">
        <f t="shared" ca="1" si="16"/>
        <v>13224287708.190554</v>
      </c>
      <c r="R42">
        <f t="shared" ca="1" si="5"/>
        <v>1.2588652145351148E-3</v>
      </c>
    </row>
    <row r="43" spans="1:18" x14ac:dyDescent="0.2">
      <c r="A43" s="98">
        <v>1318.5</v>
      </c>
      <c r="B43" s="98">
        <v>1.0214250069111586E-3</v>
      </c>
      <c r="C43" s="98">
        <v>0.1</v>
      </c>
      <c r="D43" s="100">
        <f t="shared" si="6"/>
        <v>0.13184999999999999</v>
      </c>
      <c r="E43" s="100">
        <f t="shared" si="6"/>
        <v>1.0214250069111586E-3</v>
      </c>
      <c r="F43" s="15">
        <f t="shared" si="7"/>
        <v>1.3185000000000001E-2</v>
      </c>
      <c r="G43" s="15">
        <f t="shared" si="7"/>
        <v>1.0214250069111586E-4</v>
      </c>
      <c r="H43" s="15">
        <f t="shared" si="8"/>
        <v>1.7384422500000001E-3</v>
      </c>
      <c r="I43" s="15">
        <f t="shared" si="9"/>
        <v>2.2921361066250001E-4</v>
      </c>
      <c r="J43" s="15">
        <f t="shared" si="10"/>
        <v>3.0221814565850624E-5</v>
      </c>
      <c r="K43" s="15">
        <f t="shared" si="11"/>
        <v>1.3467488716123626E-5</v>
      </c>
      <c r="L43" s="15">
        <f t="shared" si="12"/>
        <v>1.7756883872209E-6</v>
      </c>
      <c r="M43" s="15">
        <f t="shared" ca="1" si="4"/>
        <v>1.4280802921453517E-3</v>
      </c>
      <c r="N43" s="15">
        <f t="shared" ca="1" si="13"/>
        <v>1.65368521008903E-8</v>
      </c>
      <c r="O43" s="24">
        <f t="shared" ca="1" si="14"/>
        <v>2186636639683.2371</v>
      </c>
      <c r="P43" s="15">
        <f t="shared" ca="1" si="15"/>
        <v>91283324056.618607</v>
      </c>
      <c r="Q43" s="15">
        <f t="shared" ca="1" si="16"/>
        <v>13140075274.430929</v>
      </c>
      <c r="R43">
        <f t="shared" ca="1" si="5"/>
        <v>-4.0665528523419316E-4</v>
      </c>
    </row>
    <row r="44" spans="1:18" x14ac:dyDescent="0.2">
      <c r="A44" s="98">
        <v>5313</v>
      </c>
      <c r="B44" s="98">
        <v>9.2046500067226589E-3</v>
      </c>
      <c r="C44" s="98">
        <v>0.1</v>
      </c>
      <c r="D44" s="100">
        <f t="shared" si="6"/>
        <v>0.53129999999999999</v>
      </c>
      <c r="E44" s="100">
        <f t="shared" si="6"/>
        <v>9.2046500067226589E-3</v>
      </c>
      <c r="F44" s="15">
        <f t="shared" si="7"/>
        <v>5.3130000000000004E-2</v>
      </c>
      <c r="G44" s="15">
        <f t="shared" si="7"/>
        <v>9.2046500067226593E-4</v>
      </c>
      <c r="H44" s="15">
        <f t="shared" si="8"/>
        <v>2.8227969000000002E-2</v>
      </c>
      <c r="I44" s="15">
        <f t="shared" si="9"/>
        <v>1.49975199297E-2</v>
      </c>
      <c r="J44" s="15">
        <f t="shared" si="10"/>
        <v>7.9681823386496108E-3</v>
      </c>
      <c r="K44" s="15">
        <f t="shared" si="11"/>
        <v>4.8904305485717489E-4</v>
      </c>
      <c r="L44" s="15">
        <f t="shared" si="12"/>
        <v>2.5982857504561701E-4</v>
      </c>
      <c r="M44" s="15">
        <f t="shared" ca="1" si="4"/>
        <v>3.6007191995374981E-3</v>
      </c>
      <c r="N44" s="15">
        <f t="shared" ca="1" si="13"/>
        <v>3.1404040491718928E-6</v>
      </c>
      <c r="O44" s="24">
        <f t="shared" ca="1" si="14"/>
        <v>1744642957680.6941</v>
      </c>
      <c r="P44" s="15">
        <f t="shared" ca="1" si="15"/>
        <v>63549011209.108261</v>
      </c>
      <c r="Q44" s="15">
        <f t="shared" ca="1" si="16"/>
        <v>10289656561.42914</v>
      </c>
      <c r="R44">
        <f t="shared" ca="1" si="5"/>
        <v>5.6039308071851607E-3</v>
      </c>
    </row>
    <row r="45" spans="1:18" x14ac:dyDescent="0.2">
      <c r="A45" s="98">
        <v>5327</v>
      </c>
      <c r="B45" s="98">
        <v>1.2473500028136186E-3</v>
      </c>
      <c r="C45" s="98">
        <v>0.1</v>
      </c>
      <c r="D45" s="100">
        <f t="shared" si="6"/>
        <v>0.53269999999999995</v>
      </c>
      <c r="E45" s="100">
        <f t="shared" si="6"/>
        <v>1.2473500028136186E-3</v>
      </c>
      <c r="F45" s="15">
        <f t="shared" si="7"/>
        <v>5.3269999999999998E-2</v>
      </c>
      <c r="G45" s="15">
        <f t="shared" si="7"/>
        <v>1.2473500028136188E-4</v>
      </c>
      <c r="H45" s="15">
        <f t="shared" si="8"/>
        <v>2.8376928999999995E-2</v>
      </c>
      <c r="I45" s="15">
        <f t="shared" si="9"/>
        <v>1.5116390078299995E-2</v>
      </c>
      <c r="J45" s="15">
        <f t="shared" si="10"/>
        <v>8.0525009947104067E-3</v>
      </c>
      <c r="K45" s="15">
        <f t="shared" si="11"/>
        <v>6.6446334649881462E-5</v>
      </c>
      <c r="L45" s="15">
        <f t="shared" si="12"/>
        <v>3.539596246799185E-5</v>
      </c>
      <c r="M45" s="15">
        <f t="shared" ca="1" si="4"/>
        <v>3.6088436545080021E-3</v>
      </c>
      <c r="N45" s="15">
        <f t="shared" ca="1" si="13"/>
        <v>5.5766522669928746E-7</v>
      </c>
      <c r="O45" s="24">
        <f t="shared" ca="1" si="14"/>
        <v>1743006492676.6677</v>
      </c>
      <c r="P45" s="15">
        <f t="shared" ca="1" si="15"/>
        <v>63453611921.297089</v>
      </c>
      <c r="Q45" s="15">
        <f t="shared" ca="1" si="16"/>
        <v>10278861570.44059</v>
      </c>
      <c r="R45">
        <f t="shared" ca="1" si="5"/>
        <v>-2.3614936516943835E-3</v>
      </c>
    </row>
    <row r="46" spans="1:18" x14ac:dyDescent="0.2">
      <c r="A46" s="98">
        <v>5330</v>
      </c>
      <c r="B46" s="98">
        <v>8.2565000047907233E-3</v>
      </c>
      <c r="C46" s="98">
        <v>0.1</v>
      </c>
      <c r="D46" s="100">
        <f t="shared" si="6"/>
        <v>0.53300000000000003</v>
      </c>
      <c r="E46" s="100">
        <f t="shared" si="6"/>
        <v>8.2565000047907233E-3</v>
      </c>
      <c r="F46" s="15">
        <f t="shared" si="7"/>
        <v>5.3300000000000007E-2</v>
      </c>
      <c r="G46" s="15">
        <f t="shared" si="7"/>
        <v>8.2565000047907233E-4</v>
      </c>
      <c r="H46" s="15">
        <f t="shared" si="8"/>
        <v>2.8408900000000004E-2</v>
      </c>
      <c r="I46" s="15">
        <f t="shared" si="9"/>
        <v>1.5141943700000004E-2</v>
      </c>
      <c r="J46" s="15">
        <f t="shared" si="10"/>
        <v>8.0706559921000023E-3</v>
      </c>
      <c r="K46" s="15">
        <f t="shared" si="11"/>
        <v>4.4007145025534559E-4</v>
      </c>
      <c r="L46" s="15">
        <f t="shared" si="12"/>
        <v>2.3455808298609922E-4</v>
      </c>
      <c r="M46" s="15">
        <f t="shared" ca="1" si="4"/>
        <v>3.610585072395439E-3</v>
      </c>
      <c r="N46" s="15">
        <f t="shared" ca="1" si="13"/>
        <v>2.1584525559053479E-6</v>
      </c>
      <c r="O46" s="24">
        <f t="shared" ca="1" si="14"/>
        <v>1742655762465.9719</v>
      </c>
      <c r="P46" s="15">
        <f t="shared" ca="1" si="15"/>
        <v>63433172176.818886</v>
      </c>
      <c r="Q46" s="15">
        <f t="shared" ca="1" si="16"/>
        <v>10276547807.730896</v>
      </c>
      <c r="R46">
        <f t="shared" ca="1" si="5"/>
        <v>4.6459149323952844E-3</v>
      </c>
    </row>
    <row r="47" spans="1:18" x14ac:dyDescent="0.2">
      <c r="A47" s="98">
        <v>6166.5</v>
      </c>
      <c r="B47" s="98">
        <v>1.2807825005438644E-2</v>
      </c>
      <c r="C47" s="98">
        <v>0.1</v>
      </c>
      <c r="D47" s="100">
        <f t="shared" si="6"/>
        <v>0.61665000000000003</v>
      </c>
      <c r="E47" s="100">
        <f t="shared" si="6"/>
        <v>1.2807825005438644E-2</v>
      </c>
      <c r="F47" s="15">
        <f t="shared" si="7"/>
        <v>6.1665000000000005E-2</v>
      </c>
      <c r="G47" s="15">
        <f t="shared" si="7"/>
        <v>1.2807825005438644E-3</v>
      </c>
      <c r="H47" s="15">
        <f t="shared" si="8"/>
        <v>3.8025722250000005E-2</v>
      </c>
      <c r="I47" s="15">
        <f t="shared" si="9"/>
        <v>2.3448561625462504E-2</v>
      </c>
      <c r="J47" s="15">
        <f t="shared" si="10"/>
        <v>1.4459555526341454E-2</v>
      </c>
      <c r="K47" s="15">
        <f t="shared" si="11"/>
        <v>7.89794528960374E-4</v>
      </c>
      <c r="L47" s="15">
        <f t="shared" si="12"/>
        <v>4.8702679628341464E-4</v>
      </c>
      <c r="M47" s="15">
        <f t="shared" ca="1" si="4"/>
        <v>4.1025291349597844E-3</v>
      </c>
      <c r="N47" s="15">
        <f t="shared" ca="1" si="13"/>
        <v>7.5782176192576304E-6</v>
      </c>
      <c r="O47" s="24">
        <f t="shared" ca="1" si="14"/>
        <v>1644109565078.7715</v>
      </c>
      <c r="P47" s="15">
        <f t="shared" ca="1" si="15"/>
        <v>57778694310.879707</v>
      </c>
      <c r="Q47" s="15">
        <f t="shared" ca="1" si="16"/>
        <v>9624390935.2908707</v>
      </c>
      <c r="R47">
        <f t="shared" ca="1" si="5"/>
        <v>8.7052958704788609E-3</v>
      </c>
    </row>
    <row r="48" spans="1:18" x14ac:dyDescent="0.2">
      <c r="A48" s="98">
        <v>6251</v>
      </c>
      <c r="B48" s="98">
        <v>6.0655499983113259E-3</v>
      </c>
      <c r="C48" s="98">
        <v>0.1</v>
      </c>
      <c r="D48" s="100">
        <f t="shared" si="6"/>
        <v>0.62509999999999999</v>
      </c>
      <c r="E48" s="100">
        <f t="shared" si="6"/>
        <v>6.0655499983113259E-3</v>
      </c>
      <c r="F48" s="15">
        <f t="shared" si="7"/>
        <v>6.2509999999999996E-2</v>
      </c>
      <c r="G48" s="15">
        <f t="shared" si="7"/>
        <v>6.0655499983113263E-4</v>
      </c>
      <c r="H48" s="15">
        <f t="shared" si="8"/>
        <v>3.9075000999999998E-2</v>
      </c>
      <c r="I48" s="15">
        <f t="shared" si="9"/>
        <v>2.4425783125099999E-2</v>
      </c>
      <c r="J48" s="15">
        <f t="shared" si="10"/>
        <v>1.526855703150001E-2</v>
      </c>
      <c r="K48" s="15">
        <f t="shared" si="11"/>
        <v>3.7915753039444102E-4</v>
      </c>
      <c r="L48" s="15">
        <f t="shared" si="12"/>
        <v>2.3701137224956507E-4</v>
      </c>
      <c r="M48" s="15">
        <f t="shared" ca="1" si="4"/>
        <v>4.1529303318510753E-3</v>
      </c>
      <c r="N48" s="15">
        <f t="shared" ca="1" si="13"/>
        <v>3.6581139885305208E-7</v>
      </c>
      <c r="O48" s="24">
        <f t="shared" ca="1" si="14"/>
        <v>1634079287341.2546</v>
      </c>
      <c r="P48" s="15">
        <f t="shared" ca="1" si="15"/>
        <v>57212955683.445633</v>
      </c>
      <c r="Q48" s="15">
        <f t="shared" ca="1" si="16"/>
        <v>9557806584.0762749</v>
      </c>
      <c r="R48">
        <f t="shared" ca="1" si="5"/>
        <v>1.9126196664602507E-3</v>
      </c>
    </row>
    <row r="49" spans="1:18" x14ac:dyDescent="0.2">
      <c r="A49" s="98">
        <v>6314</v>
      </c>
      <c r="B49" s="98">
        <v>2.557700005127117E-3</v>
      </c>
      <c r="C49" s="98">
        <v>1</v>
      </c>
      <c r="D49" s="100">
        <f t="shared" si="6"/>
        <v>0.63139999999999996</v>
      </c>
      <c r="E49" s="100">
        <f t="shared" si="6"/>
        <v>2.557700005127117E-3</v>
      </c>
      <c r="F49" s="15">
        <f t="shared" si="7"/>
        <v>0.63139999999999996</v>
      </c>
      <c r="G49" s="15">
        <f t="shared" si="7"/>
        <v>2.557700005127117E-3</v>
      </c>
      <c r="H49" s="15">
        <f t="shared" si="8"/>
        <v>0.39866595999999993</v>
      </c>
      <c r="I49" s="15">
        <f t="shared" si="9"/>
        <v>0.25171768714399995</v>
      </c>
      <c r="J49" s="15">
        <f t="shared" si="10"/>
        <v>0.15893454766272155</v>
      </c>
      <c r="K49" s="15">
        <f t="shared" si="11"/>
        <v>1.6149317832372615E-3</v>
      </c>
      <c r="L49" s="15">
        <f t="shared" si="12"/>
        <v>1.0196679279360068E-3</v>
      </c>
      <c r="M49" s="15">
        <f t="shared" ca="1" si="4"/>
        <v>4.1905919626077735E-3</v>
      </c>
      <c r="N49" s="15">
        <f t="shared" ca="1" si="13"/>
        <v>2.66633614480501E-6</v>
      </c>
      <c r="O49" s="24">
        <f t="shared" ca="1" si="14"/>
        <v>162659306606800.28</v>
      </c>
      <c r="P49" s="15">
        <f t="shared" ca="1" si="15"/>
        <v>5679187652347.999</v>
      </c>
      <c r="Q49" s="15">
        <f t="shared" ca="1" si="16"/>
        <v>950808856758.36145</v>
      </c>
      <c r="R49">
        <f t="shared" ca="1" si="5"/>
        <v>-1.6328919574806564E-3</v>
      </c>
    </row>
    <row r="50" spans="1:18" x14ac:dyDescent="0.2">
      <c r="A50" s="98">
        <v>6314</v>
      </c>
      <c r="B50" s="98">
        <v>3.7577000039163977E-3</v>
      </c>
      <c r="C50" s="98">
        <v>1</v>
      </c>
      <c r="D50" s="100">
        <f t="shared" si="6"/>
        <v>0.63139999999999996</v>
      </c>
      <c r="E50" s="100">
        <f t="shared" si="6"/>
        <v>3.7577000039163977E-3</v>
      </c>
      <c r="F50" s="15">
        <f t="shared" si="7"/>
        <v>0.63139999999999996</v>
      </c>
      <c r="G50" s="15">
        <f t="shared" si="7"/>
        <v>3.7577000039163977E-3</v>
      </c>
      <c r="H50" s="15">
        <f t="shared" si="8"/>
        <v>0.39866595999999993</v>
      </c>
      <c r="I50" s="15">
        <f t="shared" si="9"/>
        <v>0.25171768714399995</v>
      </c>
      <c r="J50" s="15">
        <f t="shared" si="10"/>
        <v>0.15893454766272155</v>
      </c>
      <c r="K50" s="15">
        <f t="shared" si="11"/>
        <v>2.3726117824728133E-3</v>
      </c>
      <c r="L50" s="15">
        <f t="shared" si="12"/>
        <v>1.4980670794533342E-3</v>
      </c>
      <c r="M50" s="15">
        <f t="shared" ca="1" si="4"/>
        <v>4.1905919626077735E-3</v>
      </c>
      <c r="N50" s="15">
        <f t="shared" ca="1" si="13"/>
        <v>1.8739544789965579E-7</v>
      </c>
      <c r="O50" s="24">
        <f t="shared" ca="1" si="14"/>
        <v>162659306606800.28</v>
      </c>
      <c r="P50" s="15">
        <f t="shared" ca="1" si="15"/>
        <v>5679187652347.999</v>
      </c>
      <c r="Q50" s="15">
        <f t="shared" ca="1" si="16"/>
        <v>950808856758.36145</v>
      </c>
      <c r="R50">
        <f t="shared" ca="1" si="5"/>
        <v>-4.3289195869137577E-4</v>
      </c>
    </row>
    <row r="51" spans="1:18" x14ac:dyDescent="0.2">
      <c r="A51" s="98">
        <v>6319.5</v>
      </c>
      <c r="B51" s="98">
        <v>4.2744750026031397E-3</v>
      </c>
      <c r="C51" s="98">
        <v>1</v>
      </c>
      <c r="D51" s="100">
        <f t="shared" si="6"/>
        <v>0.63195000000000001</v>
      </c>
      <c r="E51" s="100">
        <f t="shared" si="6"/>
        <v>4.2744750026031397E-3</v>
      </c>
      <c r="F51" s="15">
        <f t="shared" si="7"/>
        <v>0.63195000000000001</v>
      </c>
      <c r="G51" s="15">
        <f t="shared" si="7"/>
        <v>4.2744750026031397E-3</v>
      </c>
      <c r="H51" s="15">
        <f t="shared" si="8"/>
        <v>0.3993608025</v>
      </c>
      <c r="I51" s="15">
        <f t="shared" si="9"/>
        <v>0.25237605913987499</v>
      </c>
      <c r="J51" s="15">
        <f t="shared" si="10"/>
        <v>0.15948905057344401</v>
      </c>
      <c r="K51" s="15">
        <f t="shared" si="11"/>
        <v>2.7012544778950544E-3</v>
      </c>
      <c r="L51" s="15">
        <f t="shared" si="12"/>
        <v>1.7070577673057796E-3</v>
      </c>
      <c r="M51" s="15">
        <f t="shared" ca="1" si="4"/>
        <v>4.1938833049056795E-3</v>
      </c>
      <c r="N51" s="15">
        <f t="shared" ca="1" si="13"/>
        <v>6.4950217377588146E-9</v>
      </c>
      <c r="O51" s="24">
        <f t="shared" ca="1" si="14"/>
        <v>162593918799451.25</v>
      </c>
      <c r="P51" s="15">
        <f t="shared" ca="1" si="15"/>
        <v>5675514499739.8662</v>
      </c>
      <c r="Q51" s="15">
        <f t="shared" ca="1" si="16"/>
        <v>950374511304.41919</v>
      </c>
      <c r="R51">
        <f t="shared" ca="1" si="5"/>
        <v>8.0591697697460218E-5</v>
      </c>
    </row>
    <row r="52" spans="1:18" x14ac:dyDescent="0.2">
      <c r="A52" s="98">
        <v>6319.5</v>
      </c>
      <c r="B52" s="98">
        <v>4.3744750000769272E-3</v>
      </c>
      <c r="C52" s="98">
        <v>1</v>
      </c>
      <c r="D52" s="100">
        <f t="shared" si="6"/>
        <v>0.63195000000000001</v>
      </c>
      <c r="E52" s="100">
        <f t="shared" si="6"/>
        <v>4.3744750000769272E-3</v>
      </c>
      <c r="F52" s="15">
        <f t="shared" si="7"/>
        <v>0.63195000000000001</v>
      </c>
      <c r="G52" s="15">
        <f t="shared" si="7"/>
        <v>4.3744750000769272E-3</v>
      </c>
      <c r="H52" s="15">
        <f t="shared" si="8"/>
        <v>0.3993608025</v>
      </c>
      <c r="I52" s="15">
        <f t="shared" si="9"/>
        <v>0.25237605913987499</v>
      </c>
      <c r="J52" s="15">
        <f t="shared" si="10"/>
        <v>0.15948905057344401</v>
      </c>
      <c r="K52" s="15">
        <f t="shared" si="11"/>
        <v>2.7644494762986143E-3</v>
      </c>
      <c r="L52" s="15">
        <f t="shared" si="12"/>
        <v>1.7469938465469092E-3</v>
      </c>
      <c r="M52" s="15">
        <f t="shared" ca="1" si="4"/>
        <v>4.1938833049056795E-3</v>
      </c>
      <c r="N52" s="15">
        <f t="shared" ca="1" si="13"/>
        <v>3.2613360364824864E-8</v>
      </c>
      <c r="O52" s="24">
        <f t="shared" ca="1" si="14"/>
        <v>162593918799451.25</v>
      </c>
      <c r="P52" s="15">
        <f t="shared" ca="1" si="15"/>
        <v>5675514499739.8662</v>
      </c>
      <c r="Q52" s="15">
        <f t="shared" ca="1" si="16"/>
        <v>950374511304.41919</v>
      </c>
      <c r="R52">
        <f t="shared" ca="1" si="5"/>
        <v>1.8059169517124773E-4</v>
      </c>
    </row>
    <row r="53" spans="1:18" x14ac:dyDescent="0.2">
      <c r="A53" s="98">
        <v>6319.5</v>
      </c>
      <c r="B53" s="98">
        <v>4.4744750048266724E-3</v>
      </c>
      <c r="C53" s="98">
        <v>1</v>
      </c>
      <c r="D53" s="100">
        <f t="shared" si="6"/>
        <v>0.63195000000000001</v>
      </c>
      <c r="E53" s="100">
        <f t="shared" si="6"/>
        <v>4.4744750048266724E-3</v>
      </c>
      <c r="F53" s="15">
        <f t="shared" si="7"/>
        <v>0.63195000000000001</v>
      </c>
      <c r="G53" s="15">
        <f t="shared" si="7"/>
        <v>4.4744750048266724E-3</v>
      </c>
      <c r="H53" s="15">
        <f t="shared" si="8"/>
        <v>0.3993608025</v>
      </c>
      <c r="I53" s="15">
        <f t="shared" si="9"/>
        <v>0.25237605913987499</v>
      </c>
      <c r="J53" s="15">
        <f t="shared" si="10"/>
        <v>0.15948905057344401</v>
      </c>
      <c r="K53" s="15">
        <f t="shared" si="11"/>
        <v>2.8276444793002157E-3</v>
      </c>
      <c r="L53" s="15">
        <f t="shared" si="12"/>
        <v>1.7869299286937712E-3</v>
      </c>
      <c r="M53" s="15">
        <f t="shared" ca="1" si="4"/>
        <v>4.1938833049056795E-3</v>
      </c>
      <c r="N53" s="15">
        <f t="shared" ca="1" si="13"/>
        <v>7.8731702064552511E-8</v>
      </c>
      <c r="O53" s="24">
        <f t="shared" ca="1" si="14"/>
        <v>162593918799451.25</v>
      </c>
      <c r="P53" s="15">
        <f t="shared" ca="1" si="15"/>
        <v>5675514499739.8662</v>
      </c>
      <c r="Q53" s="15">
        <f t="shared" ca="1" si="16"/>
        <v>950374511304.41919</v>
      </c>
      <c r="R53">
        <f t="shared" ca="1" si="5"/>
        <v>2.8059169992099287E-4</v>
      </c>
    </row>
    <row r="54" spans="1:18" x14ac:dyDescent="0.2">
      <c r="A54" s="98">
        <v>6345</v>
      </c>
      <c r="B54" s="98">
        <v>3.6522500013234094E-3</v>
      </c>
      <c r="C54" s="98">
        <v>1</v>
      </c>
      <c r="D54" s="100">
        <f t="shared" si="6"/>
        <v>0.63449999999999995</v>
      </c>
      <c r="E54" s="100">
        <f t="shared" si="6"/>
        <v>3.6522500013234094E-3</v>
      </c>
      <c r="F54" s="15">
        <f t="shared" si="7"/>
        <v>0.63449999999999995</v>
      </c>
      <c r="G54" s="15">
        <f t="shared" si="7"/>
        <v>3.6522500013234094E-3</v>
      </c>
      <c r="H54" s="15">
        <f t="shared" si="8"/>
        <v>0.40259024999999993</v>
      </c>
      <c r="I54" s="15">
        <f t="shared" si="9"/>
        <v>0.25544351362499995</v>
      </c>
      <c r="J54" s="15">
        <f t="shared" si="10"/>
        <v>0.16207890939506245</v>
      </c>
      <c r="K54" s="15">
        <f t="shared" si="11"/>
        <v>2.3173526258397029E-3</v>
      </c>
      <c r="L54" s="15">
        <f t="shared" si="12"/>
        <v>1.4703602410952915E-3</v>
      </c>
      <c r="M54" s="15">
        <f t="shared" ca="1" si="4"/>
        <v>4.2091503450394597E-3</v>
      </c>
      <c r="N54" s="15">
        <f t="shared" ca="1" si="13"/>
        <v>3.1013799283105501E-7</v>
      </c>
      <c r="O54" s="24">
        <f t="shared" ca="1" si="14"/>
        <v>162290691016758.63</v>
      </c>
      <c r="P54" s="15">
        <f t="shared" ca="1" si="15"/>
        <v>5658490638990.1025</v>
      </c>
      <c r="Q54" s="15">
        <f t="shared" ca="1" si="16"/>
        <v>948360107377.7655</v>
      </c>
      <c r="R54">
        <f t="shared" ca="1" si="5"/>
        <v>-5.5690034371605034E-4</v>
      </c>
    </row>
    <row r="55" spans="1:18" x14ac:dyDescent="0.2">
      <c r="A55" s="98">
        <v>6345</v>
      </c>
      <c r="B55" s="98">
        <v>4.0522500057704747E-3</v>
      </c>
      <c r="C55" s="98">
        <v>1</v>
      </c>
      <c r="D55" s="100">
        <f t="shared" si="6"/>
        <v>0.63449999999999995</v>
      </c>
      <c r="E55" s="100">
        <f t="shared" si="6"/>
        <v>4.0522500057704747E-3</v>
      </c>
      <c r="F55" s="15">
        <f t="shared" si="7"/>
        <v>0.63449999999999995</v>
      </c>
      <c r="G55" s="15">
        <f t="shared" si="7"/>
        <v>4.0522500057704747E-3</v>
      </c>
      <c r="H55" s="15">
        <f t="shared" si="8"/>
        <v>0.40259024999999993</v>
      </c>
      <c r="I55" s="15">
        <f t="shared" si="9"/>
        <v>0.25544351362499995</v>
      </c>
      <c r="J55" s="15">
        <f t="shared" si="10"/>
        <v>0.16207890939506245</v>
      </c>
      <c r="K55" s="15">
        <f t="shared" si="11"/>
        <v>2.5711526286613662E-3</v>
      </c>
      <c r="L55" s="15">
        <f t="shared" si="12"/>
        <v>1.6313963428856368E-3</v>
      </c>
      <c r="M55" s="15">
        <f t="shared" ca="1" si="4"/>
        <v>4.2091503450394597E-3</v>
      </c>
      <c r="N55" s="15">
        <f t="shared" ca="1" si="13"/>
        <v>2.4617716462722612E-8</v>
      </c>
      <c r="O55" s="24">
        <f t="shared" ca="1" si="14"/>
        <v>162290691016758.63</v>
      </c>
      <c r="P55" s="15">
        <f t="shared" ca="1" si="15"/>
        <v>5658490638990.1025</v>
      </c>
      <c r="Q55" s="15">
        <f t="shared" ca="1" si="16"/>
        <v>948360107377.7655</v>
      </c>
      <c r="R55">
        <f t="shared" ca="1" si="5"/>
        <v>-1.5690033926898505E-4</v>
      </c>
    </row>
    <row r="56" spans="1:18" x14ac:dyDescent="0.2">
      <c r="A56" s="98">
        <v>6347.5</v>
      </c>
      <c r="B56" s="98">
        <v>4.0598749983473681E-3</v>
      </c>
      <c r="C56" s="98">
        <v>1</v>
      </c>
      <c r="D56" s="100">
        <f t="shared" si="6"/>
        <v>0.63475000000000004</v>
      </c>
      <c r="E56" s="100">
        <f t="shared" si="6"/>
        <v>4.0598749983473681E-3</v>
      </c>
      <c r="F56" s="15">
        <f t="shared" si="7"/>
        <v>0.63475000000000004</v>
      </c>
      <c r="G56" s="15">
        <f t="shared" si="7"/>
        <v>4.0598749983473681E-3</v>
      </c>
      <c r="H56" s="15">
        <f t="shared" si="8"/>
        <v>0.40290756250000004</v>
      </c>
      <c r="I56" s="15">
        <f t="shared" si="9"/>
        <v>0.25574557529687503</v>
      </c>
      <c r="J56" s="15">
        <f t="shared" si="10"/>
        <v>0.16233450391969143</v>
      </c>
      <c r="K56" s="15">
        <f t="shared" si="11"/>
        <v>2.5770056552009923E-3</v>
      </c>
      <c r="L56" s="15">
        <f t="shared" si="12"/>
        <v>1.63575433963883E-3</v>
      </c>
      <c r="M56" s="15">
        <f t="shared" ca="1" si="4"/>
        <v>4.210647749514595E-3</v>
      </c>
      <c r="N56" s="15">
        <f t="shared" ca="1" si="13"/>
        <v>2.2732422494534525E-8</v>
      </c>
      <c r="O56" s="24">
        <f t="shared" ca="1" si="14"/>
        <v>162260956972656.88</v>
      </c>
      <c r="P56" s="15">
        <f t="shared" ca="1" si="15"/>
        <v>5656822184606.5967</v>
      </c>
      <c r="Q56" s="15">
        <f t="shared" ca="1" si="16"/>
        <v>948162562090.88208</v>
      </c>
      <c r="R56">
        <f t="shared" ca="1" si="5"/>
        <v>-1.5077275116722692E-4</v>
      </c>
    </row>
    <row r="57" spans="1:18" x14ac:dyDescent="0.2">
      <c r="A57" s="98">
        <v>6347.5</v>
      </c>
      <c r="B57" s="98">
        <v>4.4598750027944334E-3</v>
      </c>
      <c r="C57" s="98">
        <v>1</v>
      </c>
      <c r="D57" s="100">
        <f t="shared" si="6"/>
        <v>0.63475000000000004</v>
      </c>
      <c r="E57" s="100">
        <f t="shared" si="6"/>
        <v>4.4598750027944334E-3</v>
      </c>
      <c r="F57" s="15">
        <f t="shared" si="7"/>
        <v>0.63475000000000004</v>
      </c>
      <c r="G57" s="15">
        <f t="shared" si="7"/>
        <v>4.4598750027944334E-3</v>
      </c>
      <c r="H57" s="15">
        <f t="shared" si="8"/>
        <v>0.40290756250000004</v>
      </c>
      <c r="I57" s="15">
        <f t="shared" si="9"/>
        <v>0.25574557529687503</v>
      </c>
      <c r="J57" s="15">
        <f t="shared" si="10"/>
        <v>0.16233450391969143</v>
      </c>
      <c r="K57" s="15">
        <f t="shared" si="11"/>
        <v>2.8309056580237669E-3</v>
      </c>
      <c r="L57" s="15">
        <f t="shared" si="12"/>
        <v>1.796917366430586E-3</v>
      </c>
      <c r="M57" s="15">
        <f t="shared" ca="1" si="4"/>
        <v>4.210647749514595E-3</v>
      </c>
      <c r="N57" s="15">
        <f t="shared" ca="1" si="13"/>
        <v>6.2114223777412713E-8</v>
      </c>
      <c r="O57" s="24">
        <f t="shared" ca="1" si="14"/>
        <v>162260956972656.88</v>
      </c>
      <c r="P57" s="15">
        <f t="shared" ca="1" si="15"/>
        <v>5656822184606.5967</v>
      </c>
      <c r="Q57" s="15">
        <f t="shared" ca="1" si="16"/>
        <v>948162562090.88208</v>
      </c>
      <c r="R57">
        <f t="shared" ca="1" si="5"/>
        <v>2.4922725327983838E-4</v>
      </c>
    </row>
    <row r="58" spans="1:18" x14ac:dyDescent="0.2">
      <c r="A58" s="98">
        <v>6348</v>
      </c>
      <c r="B58" s="98">
        <v>4.7613999995519407E-3</v>
      </c>
      <c r="C58" s="98">
        <v>1</v>
      </c>
      <c r="D58" s="100">
        <f t="shared" si="6"/>
        <v>0.63480000000000003</v>
      </c>
      <c r="E58" s="100">
        <f t="shared" si="6"/>
        <v>4.7613999995519407E-3</v>
      </c>
      <c r="F58" s="15">
        <f t="shared" si="7"/>
        <v>0.63480000000000003</v>
      </c>
      <c r="G58" s="15">
        <f t="shared" si="7"/>
        <v>4.7613999995519407E-3</v>
      </c>
      <c r="H58" s="15">
        <f t="shared" si="8"/>
        <v>0.40297104000000006</v>
      </c>
      <c r="I58" s="15">
        <f t="shared" si="9"/>
        <v>0.25580601619200005</v>
      </c>
      <c r="J58" s="15">
        <f t="shared" si="10"/>
        <v>0.16238565907868163</v>
      </c>
      <c r="K58" s="15">
        <f t="shared" si="11"/>
        <v>3.022536719715572E-3</v>
      </c>
      <c r="L58" s="15">
        <f t="shared" si="12"/>
        <v>1.9187063096754453E-3</v>
      </c>
      <c r="M58" s="15">
        <f t="shared" ca="1" si="4"/>
        <v>4.2109472440346489E-3</v>
      </c>
      <c r="N58" s="15">
        <f t="shared" ca="1" si="13"/>
        <v>3.0299823605657948E-7</v>
      </c>
      <c r="O58" s="24">
        <f t="shared" ca="1" si="14"/>
        <v>162255010039376.81</v>
      </c>
      <c r="P58" s="15">
        <f t="shared" ca="1" si="15"/>
        <v>5656488505579.0068</v>
      </c>
      <c r="Q58" s="15">
        <f t="shared" ca="1" si="16"/>
        <v>948123051865.55505</v>
      </c>
      <c r="R58">
        <f t="shared" ca="1" si="5"/>
        <v>5.5045275551729184E-4</v>
      </c>
    </row>
    <row r="59" spans="1:18" x14ac:dyDescent="0.2">
      <c r="A59" s="98">
        <v>6348</v>
      </c>
      <c r="B59" s="98">
        <v>4.7613999995519407E-3</v>
      </c>
      <c r="C59" s="98">
        <v>1</v>
      </c>
      <c r="D59" s="100">
        <f t="shared" si="6"/>
        <v>0.63480000000000003</v>
      </c>
      <c r="E59" s="100">
        <f t="shared" si="6"/>
        <v>4.7613999995519407E-3</v>
      </c>
      <c r="F59" s="15">
        <f t="shared" si="7"/>
        <v>0.63480000000000003</v>
      </c>
      <c r="G59" s="15">
        <f t="shared" si="7"/>
        <v>4.7613999995519407E-3</v>
      </c>
      <c r="H59" s="15">
        <f t="shared" si="8"/>
        <v>0.40297104000000006</v>
      </c>
      <c r="I59" s="15">
        <f t="shared" si="9"/>
        <v>0.25580601619200005</v>
      </c>
      <c r="J59" s="15">
        <f t="shared" si="10"/>
        <v>0.16238565907868163</v>
      </c>
      <c r="K59" s="15">
        <f t="shared" si="11"/>
        <v>3.022536719715572E-3</v>
      </c>
      <c r="L59" s="15">
        <f t="shared" si="12"/>
        <v>1.9187063096754453E-3</v>
      </c>
      <c r="M59" s="15">
        <f t="shared" ca="1" si="4"/>
        <v>4.2109472440346489E-3</v>
      </c>
      <c r="N59" s="15">
        <f t="shared" ca="1" si="13"/>
        <v>3.0299823605657948E-7</v>
      </c>
      <c r="O59" s="24">
        <f t="shared" ca="1" si="14"/>
        <v>162255010039376.81</v>
      </c>
      <c r="P59" s="15">
        <f t="shared" ca="1" si="15"/>
        <v>5656488505579.0068</v>
      </c>
      <c r="Q59" s="15">
        <f t="shared" ca="1" si="16"/>
        <v>948123051865.55505</v>
      </c>
      <c r="R59">
        <f t="shared" ca="1" si="5"/>
        <v>5.5045275551729184E-4</v>
      </c>
    </row>
    <row r="60" spans="1:18" x14ac:dyDescent="0.2">
      <c r="A60" s="98">
        <v>6350.5</v>
      </c>
      <c r="B60" s="98">
        <v>3.7690250028390437E-3</v>
      </c>
      <c r="C60" s="98">
        <v>1</v>
      </c>
      <c r="D60" s="100">
        <f t="shared" si="6"/>
        <v>0.63505</v>
      </c>
      <c r="E60" s="100">
        <f t="shared" si="6"/>
        <v>3.7690250028390437E-3</v>
      </c>
      <c r="F60" s="15">
        <f t="shared" si="7"/>
        <v>0.63505</v>
      </c>
      <c r="G60" s="15">
        <f t="shared" si="7"/>
        <v>3.7690250028390437E-3</v>
      </c>
      <c r="H60" s="15">
        <f t="shared" si="8"/>
        <v>0.40328850249999998</v>
      </c>
      <c r="I60" s="15">
        <f t="shared" si="9"/>
        <v>0.256108363512625</v>
      </c>
      <c r="J60" s="15">
        <f t="shared" si="10"/>
        <v>0.1626416162486925</v>
      </c>
      <c r="K60" s="15">
        <f t="shared" si="11"/>
        <v>2.3935193280529348E-3</v>
      </c>
      <c r="L60" s="15">
        <f t="shared" si="12"/>
        <v>1.5200044492800163E-3</v>
      </c>
      <c r="M60" s="15">
        <f t="shared" ca="1" si="4"/>
        <v>4.2124447847600478E-3</v>
      </c>
      <c r="N60" s="15">
        <f t="shared" ca="1" si="13"/>
        <v>1.9662110299887083E-7</v>
      </c>
      <c r="O60" s="24">
        <f t="shared" ca="1" si="14"/>
        <v>162225274751133.13</v>
      </c>
      <c r="P60" s="15">
        <f t="shared" ca="1" si="15"/>
        <v>5654820169715.2803</v>
      </c>
      <c r="Q60" s="15">
        <f t="shared" ca="1" si="16"/>
        <v>947925494903.33582</v>
      </c>
      <c r="R60">
        <f t="shared" ca="1" si="5"/>
        <v>-4.4341978192100409E-4</v>
      </c>
    </row>
    <row r="61" spans="1:18" x14ac:dyDescent="0.2">
      <c r="A61" s="98">
        <v>6350.5</v>
      </c>
      <c r="B61" s="98">
        <v>4.1690250000101514E-3</v>
      </c>
      <c r="C61" s="98">
        <v>1</v>
      </c>
      <c r="D61" s="100">
        <f t="shared" si="6"/>
        <v>0.63505</v>
      </c>
      <c r="E61" s="100">
        <f t="shared" si="6"/>
        <v>4.1690250000101514E-3</v>
      </c>
      <c r="F61" s="15">
        <f t="shared" si="7"/>
        <v>0.63505</v>
      </c>
      <c r="G61" s="15">
        <f t="shared" si="7"/>
        <v>4.1690250000101514E-3</v>
      </c>
      <c r="H61" s="15">
        <f t="shared" si="8"/>
        <v>0.40328850249999998</v>
      </c>
      <c r="I61" s="15">
        <f t="shared" si="9"/>
        <v>0.256108363512625</v>
      </c>
      <c r="J61" s="15">
        <f t="shared" si="10"/>
        <v>0.1626416162486925</v>
      </c>
      <c r="K61" s="15">
        <f t="shared" si="11"/>
        <v>2.6475393262564467E-3</v>
      </c>
      <c r="L61" s="15">
        <f t="shared" si="12"/>
        <v>1.6813198491391565E-3</v>
      </c>
      <c r="M61" s="15">
        <f t="shared" ca="1" si="4"/>
        <v>4.2124447847600478E-3</v>
      </c>
      <c r="N61" s="15">
        <f t="shared" ca="1" si="13"/>
        <v>1.8852777077273368E-9</v>
      </c>
      <c r="O61" s="24">
        <f t="shared" ca="1" si="14"/>
        <v>162225274751133.13</v>
      </c>
      <c r="P61" s="15">
        <f t="shared" ca="1" si="15"/>
        <v>5654820169715.2803</v>
      </c>
      <c r="Q61" s="15">
        <f t="shared" ca="1" si="16"/>
        <v>947925494903.33582</v>
      </c>
      <c r="R61">
        <f t="shared" ca="1" si="5"/>
        <v>-4.3419784749896412E-5</v>
      </c>
    </row>
    <row r="62" spans="1:18" x14ac:dyDescent="0.2">
      <c r="A62" s="98">
        <v>6350.5</v>
      </c>
      <c r="B62" s="98">
        <v>4.3690250022336841E-3</v>
      </c>
      <c r="C62" s="98">
        <v>1</v>
      </c>
      <c r="D62" s="100">
        <f t="shared" si="6"/>
        <v>0.63505</v>
      </c>
      <c r="E62" s="100">
        <f t="shared" si="6"/>
        <v>4.3690250022336841E-3</v>
      </c>
      <c r="F62" s="15">
        <f t="shared" si="7"/>
        <v>0.63505</v>
      </c>
      <c r="G62" s="15">
        <f t="shared" si="7"/>
        <v>4.3690250022336841E-3</v>
      </c>
      <c r="H62" s="15">
        <f t="shared" si="8"/>
        <v>0.40328850249999998</v>
      </c>
      <c r="I62" s="15">
        <f t="shared" si="9"/>
        <v>0.256108363512625</v>
      </c>
      <c r="J62" s="15">
        <f t="shared" si="10"/>
        <v>0.1626416162486925</v>
      </c>
      <c r="K62" s="15">
        <f t="shared" si="11"/>
        <v>2.7745493276685011E-3</v>
      </c>
      <c r="L62" s="15">
        <f t="shared" si="12"/>
        <v>1.7619775505358817E-3</v>
      </c>
      <c r="M62" s="15">
        <f t="shared" ca="1" si="4"/>
        <v>4.2124447847600478E-3</v>
      </c>
      <c r="N62" s="15">
        <f t="shared" ca="1" si="13"/>
        <v>2.4517364504091218E-8</v>
      </c>
      <c r="O62" s="24">
        <f t="shared" ca="1" si="14"/>
        <v>162225274751133.13</v>
      </c>
      <c r="P62" s="15">
        <f t="shared" ca="1" si="15"/>
        <v>5654820169715.2803</v>
      </c>
      <c r="Q62" s="15">
        <f t="shared" ca="1" si="16"/>
        <v>947925494903.33582</v>
      </c>
      <c r="R62">
        <f t="shared" ca="1" si="5"/>
        <v>1.5658021747363624E-4</v>
      </c>
    </row>
    <row r="63" spans="1:18" x14ac:dyDescent="0.2">
      <c r="A63" s="98">
        <v>6522</v>
      </c>
      <c r="B63" s="98">
        <v>1.8921000009868294E-3</v>
      </c>
      <c r="C63" s="98">
        <v>0.1</v>
      </c>
      <c r="D63" s="100">
        <f t="shared" si="6"/>
        <v>0.6522</v>
      </c>
      <c r="E63" s="100">
        <f t="shared" si="6"/>
        <v>1.8921000009868294E-3</v>
      </c>
      <c r="F63" s="15">
        <f t="shared" si="7"/>
        <v>6.522E-2</v>
      </c>
      <c r="G63" s="15">
        <f t="shared" si="7"/>
        <v>1.8921000009868296E-4</v>
      </c>
      <c r="H63" s="15">
        <f t="shared" si="8"/>
        <v>4.2536483999999999E-2</v>
      </c>
      <c r="I63" s="15">
        <f t="shared" si="9"/>
        <v>2.77422948648E-2</v>
      </c>
      <c r="J63" s="15">
        <f t="shared" si="10"/>
        <v>1.809352471082256E-2</v>
      </c>
      <c r="K63" s="15">
        <f t="shared" si="11"/>
        <v>1.2340276206436102E-4</v>
      </c>
      <c r="L63" s="15">
        <f t="shared" si="12"/>
        <v>8.0483281418376255E-5</v>
      </c>
      <c r="M63" s="15">
        <f t="shared" ca="1" si="4"/>
        <v>4.3154471347988865E-3</v>
      </c>
      <c r="N63" s="15">
        <f t="shared" ca="1" si="13"/>
        <v>5.8726113309551124E-7</v>
      </c>
      <c r="O63" s="24">
        <f t="shared" ca="1" si="14"/>
        <v>1601830173431.8457</v>
      </c>
      <c r="P63" s="15">
        <f t="shared" ca="1" si="15"/>
        <v>55406117944.655457</v>
      </c>
      <c r="Q63" s="15">
        <f t="shared" ca="1" si="16"/>
        <v>9343503962.6434612</v>
      </c>
      <c r="R63">
        <f t="shared" ca="1" si="5"/>
        <v>-2.4233471338120571E-3</v>
      </c>
    </row>
    <row r="64" spans="1:18" x14ac:dyDescent="0.2">
      <c r="A64" s="98">
        <v>7325</v>
      </c>
      <c r="B64" s="98">
        <v>4.3412500090198591E-3</v>
      </c>
      <c r="C64" s="98">
        <v>1</v>
      </c>
      <c r="D64" s="100">
        <f t="shared" si="6"/>
        <v>0.73250000000000004</v>
      </c>
      <c r="E64" s="100">
        <f t="shared" si="6"/>
        <v>4.3412500090198591E-3</v>
      </c>
      <c r="F64" s="15">
        <f t="shared" si="7"/>
        <v>0.73250000000000004</v>
      </c>
      <c r="G64" s="15">
        <f t="shared" si="7"/>
        <v>4.3412500090198591E-3</v>
      </c>
      <c r="H64" s="15">
        <f t="shared" si="8"/>
        <v>0.53655625000000007</v>
      </c>
      <c r="I64" s="15">
        <f t="shared" si="9"/>
        <v>0.39302745312500009</v>
      </c>
      <c r="J64" s="15">
        <f t="shared" si="10"/>
        <v>0.28789260941406258</v>
      </c>
      <c r="K64" s="15">
        <f t="shared" si="11"/>
        <v>3.1799656316070469E-3</v>
      </c>
      <c r="L64" s="15">
        <f t="shared" si="12"/>
        <v>2.3293248251521621E-3</v>
      </c>
      <c r="M64" s="15">
        <f t="shared" ca="1" si="4"/>
        <v>4.8048342953583411E-3</v>
      </c>
      <c r="N64" s="15">
        <f t="shared" ca="1" si="13"/>
        <v>2.1491039053995962E-7</v>
      </c>
      <c r="O64" s="24">
        <f t="shared" ca="1" si="14"/>
        <v>150565910597440.53</v>
      </c>
      <c r="P64" s="15">
        <f t="shared" ca="1" si="15"/>
        <v>5012679820299.8398</v>
      </c>
      <c r="Q64" s="15">
        <f t="shared" ca="1" si="16"/>
        <v>870272445614.26465</v>
      </c>
      <c r="R64">
        <f t="shared" ca="1" si="5"/>
        <v>-4.6358428633848196E-4</v>
      </c>
    </row>
    <row r="65" spans="1:18" x14ac:dyDescent="0.2">
      <c r="A65" s="98">
        <v>7325</v>
      </c>
      <c r="B65" s="98">
        <v>4.5412500039674342E-3</v>
      </c>
      <c r="C65" s="98">
        <v>1</v>
      </c>
      <c r="D65" s="100">
        <f t="shared" si="6"/>
        <v>0.73250000000000004</v>
      </c>
      <c r="E65" s="100">
        <f t="shared" si="6"/>
        <v>4.5412500039674342E-3</v>
      </c>
      <c r="F65" s="15">
        <f t="shared" si="7"/>
        <v>0.73250000000000004</v>
      </c>
      <c r="G65" s="15">
        <f t="shared" si="7"/>
        <v>4.5412500039674342E-3</v>
      </c>
      <c r="H65" s="15">
        <f t="shared" si="8"/>
        <v>0.53655625000000007</v>
      </c>
      <c r="I65" s="15">
        <f t="shared" si="9"/>
        <v>0.39302745312500009</v>
      </c>
      <c r="J65" s="15">
        <f t="shared" si="10"/>
        <v>0.28789260941406258</v>
      </c>
      <c r="K65" s="15">
        <f t="shared" si="11"/>
        <v>3.3264656279061457E-3</v>
      </c>
      <c r="L65" s="15">
        <f t="shared" si="12"/>
        <v>2.4366360724412521E-3</v>
      </c>
      <c r="M65" s="15">
        <f t="shared" ca="1" si="4"/>
        <v>4.8048342953583411E-3</v>
      </c>
      <c r="N65" s="15">
        <f t="shared" ca="1" si="13"/>
        <v>6.9476678668046538E-8</v>
      </c>
      <c r="O65" s="24">
        <f t="shared" ca="1" si="14"/>
        <v>150565910597440.53</v>
      </c>
      <c r="P65" s="15">
        <f t="shared" ca="1" si="15"/>
        <v>5012679820299.8398</v>
      </c>
      <c r="Q65" s="15">
        <f t="shared" ca="1" si="16"/>
        <v>870272445614.26465</v>
      </c>
      <c r="R65">
        <f t="shared" ca="1" si="5"/>
        <v>-2.6358429139090693E-4</v>
      </c>
    </row>
    <row r="66" spans="1:18" x14ac:dyDescent="0.2">
      <c r="A66" s="98">
        <v>7325</v>
      </c>
      <c r="B66" s="98">
        <v>4.6412500087171793E-3</v>
      </c>
      <c r="C66" s="98">
        <v>1</v>
      </c>
      <c r="D66" s="100">
        <f t="shared" si="6"/>
        <v>0.73250000000000004</v>
      </c>
      <c r="E66" s="100">
        <f t="shared" si="6"/>
        <v>4.6412500087171793E-3</v>
      </c>
      <c r="F66" s="15">
        <f t="shared" si="7"/>
        <v>0.73250000000000004</v>
      </c>
      <c r="G66" s="15">
        <f t="shared" si="7"/>
        <v>4.6412500087171793E-3</v>
      </c>
      <c r="H66" s="15">
        <f t="shared" si="8"/>
        <v>0.53655625000000007</v>
      </c>
      <c r="I66" s="15">
        <f t="shared" si="9"/>
        <v>0.39302745312500009</v>
      </c>
      <c r="J66" s="15">
        <f t="shared" si="10"/>
        <v>0.28789260941406258</v>
      </c>
      <c r="K66" s="15">
        <f t="shared" si="11"/>
        <v>3.399715631385334E-3</v>
      </c>
      <c r="L66" s="15">
        <f t="shared" si="12"/>
        <v>2.4902916999897571E-3</v>
      </c>
      <c r="M66" s="15">
        <f t="shared" ca="1" si="4"/>
        <v>4.8048342953583411E-3</v>
      </c>
      <c r="N66" s="15">
        <f t="shared" ca="1" si="13"/>
        <v>2.6759818835897787E-8</v>
      </c>
      <c r="O66" s="24">
        <f t="shared" ca="1" si="14"/>
        <v>150565910597440.53</v>
      </c>
      <c r="P66" s="15">
        <f t="shared" ca="1" si="15"/>
        <v>5012679820299.8398</v>
      </c>
      <c r="Q66" s="15">
        <f t="shared" ca="1" si="16"/>
        <v>870272445614.26465</v>
      </c>
      <c r="R66">
        <f t="shared" ca="1" si="5"/>
        <v>-1.635842866411618E-4</v>
      </c>
    </row>
    <row r="67" spans="1:18" x14ac:dyDescent="0.2">
      <c r="A67" s="98">
        <v>7482.5</v>
      </c>
      <c r="B67" s="98">
        <v>2.8216250066179782E-3</v>
      </c>
      <c r="C67" s="98">
        <v>1</v>
      </c>
      <c r="D67" s="100">
        <f t="shared" si="6"/>
        <v>0.74824999999999997</v>
      </c>
      <c r="E67" s="100">
        <f t="shared" si="6"/>
        <v>2.8216250066179782E-3</v>
      </c>
      <c r="F67" s="15">
        <f t="shared" si="7"/>
        <v>0.74824999999999997</v>
      </c>
      <c r="G67" s="15">
        <f t="shared" si="7"/>
        <v>2.8216250066179782E-3</v>
      </c>
      <c r="H67" s="15">
        <f t="shared" si="8"/>
        <v>0.55987806249999994</v>
      </c>
      <c r="I67" s="15">
        <f t="shared" si="9"/>
        <v>0.41892876026562492</v>
      </c>
      <c r="J67" s="15">
        <f t="shared" si="10"/>
        <v>0.31346344486875383</v>
      </c>
      <c r="K67" s="15">
        <f t="shared" si="11"/>
        <v>2.1112809112019022E-3</v>
      </c>
      <c r="L67" s="15">
        <f t="shared" si="12"/>
        <v>1.5797659418068232E-3</v>
      </c>
      <c r="M67" s="15">
        <f t="shared" ca="1" si="4"/>
        <v>4.9021965550433231E-3</v>
      </c>
      <c r="N67" s="15">
        <f t="shared" ca="1" si="13"/>
        <v>4.3287779681170376E-6</v>
      </c>
      <c r="O67" s="24">
        <f t="shared" ca="1" si="14"/>
        <v>148670962288475.09</v>
      </c>
      <c r="P67" s="15">
        <f t="shared" ca="1" si="15"/>
        <v>4910570676080.0254</v>
      </c>
      <c r="Q67" s="15">
        <f t="shared" ca="1" si="16"/>
        <v>857622307858.89661</v>
      </c>
      <c r="R67">
        <f t="shared" ca="1" si="5"/>
        <v>-2.0805715484253449E-3</v>
      </c>
    </row>
    <row r="68" spans="1:18" x14ac:dyDescent="0.2">
      <c r="A68" s="98">
        <v>8417.5</v>
      </c>
      <c r="B68" s="98">
        <v>1.2673375007580034E-2</v>
      </c>
      <c r="C68" s="98">
        <v>0.1</v>
      </c>
      <c r="D68" s="100">
        <f t="shared" si="6"/>
        <v>0.84175</v>
      </c>
      <c r="E68" s="100">
        <f t="shared" si="6"/>
        <v>1.2673375007580034E-2</v>
      </c>
      <c r="F68" s="15">
        <f t="shared" si="7"/>
        <v>8.4175E-2</v>
      </c>
      <c r="G68" s="15">
        <f t="shared" si="7"/>
        <v>1.2673375007580035E-3</v>
      </c>
      <c r="H68" s="15">
        <f t="shared" si="8"/>
        <v>7.0854306249999999E-2</v>
      </c>
      <c r="I68" s="15">
        <f t="shared" si="9"/>
        <v>5.9641612285937499E-2</v>
      </c>
      <c r="J68" s="15">
        <f t="shared" si="10"/>
        <v>5.020332714168789E-2</v>
      </c>
      <c r="K68" s="15">
        <f t="shared" si="11"/>
        <v>1.0667813412630494E-3</v>
      </c>
      <c r="L68" s="15">
        <f t="shared" si="12"/>
        <v>8.9796319400817183E-4</v>
      </c>
      <c r="M68" s="15">
        <f t="shared" ca="1" si="4"/>
        <v>5.4894669118580883E-3</v>
      </c>
      <c r="N68" s="15">
        <f t="shared" ca="1" si="13"/>
        <v>5.1608535527779321E-6</v>
      </c>
      <c r="O68" s="24">
        <f t="shared" ca="1" si="14"/>
        <v>1373856818871.7412</v>
      </c>
      <c r="P68" s="15">
        <f t="shared" ca="1" si="15"/>
        <v>43155140606.055511</v>
      </c>
      <c r="Q68" s="15">
        <f t="shared" ca="1" si="16"/>
        <v>7821802181.3799896</v>
      </c>
      <c r="R68">
        <f t="shared" ca="1" si="5"/>
        <v>7.1839080957219461E-3</v>
      </c>
    </row>
    <row r="69" spans="1:18" x14ac:dyDescent="0.2">
      <c r="A69" s="98">
        <v>8440</v>
      </c>
      <c r="B69" s="98">
        <v>5.7420000084675848E-3</v>
      </c>
      <c r="C69" s="98">
        <v>0.1</v>
      </c>
      <c r="D69" s="100">
        <f t="shared" si="6"/>
        <v>0.84399999999999997</v>
      </c>
      <c r="E69" s="100">
        <f t="shared" si="6"/>
        <v>5.7420000084675848E-3</v>
      </c>
      <c r="F69" s="15">
        <f t="shared" si="7"/>
        <v>8.4400000000000003E-2</v>
      </c>
      <c r="G69" s="15">
        <f t="shared" si="7"/>
        <v>5.7420000084675851E-4</v>
      </c>
      <c r="H69" s="15">
        <f t="shared" si="8"/>
        <v>7.1233599999999994E-2</v>
      </c>
      <c r="I69" s="15">
        <f t="shared" si="9"/>
        <v>6.0121158399999992E-2</v>
      </c>
      <c r="J69" s="15">
        <f t="shared" si="10"/>
        <v>5.0742257689599994E-2</v>
      </c>
      <c r="K69" s="15">
        <f t="shared" si="11"/>
        <v>4.8462480071466418E-4</v>
      </c>
      <c r="L69" s="15">
        <f t="shared" si="12"/>
        <v>4.0902333180317657E-4</v>
      </c>
      <c r="M69" s="15">
        <f t="shared" ca="1" si="4"/>
        <v>5.5037947756624971E-3</v>
      </c>
      <c r="N69" s="15">
        <f t="shared" ca="1" si="13"/>
        <v>5.6741732935726039E-9</v>
      </c>
      <c r="O69" s="24">
        <f t="shared" ca="1" si="14"/>
        <v>1371136396603.8977</v>
      </c>
      <c r="P69" s="15">
        <f t="shared" ca="1" si="15"/>
        <v>43014465602.788406</v>
      </c>
      <c r="Q69" s="15">
        <f t="shared" ca="1" si="16"/>
        <v>7803601630.5942326</v>
      </c>
      <c r="R69">
        <f t="shared" ca="1" si="5"/>
        <v>2.3820523280508772E-4</v>
      </c>
    </row>
    <row r="70" spans="1:18" x14ac:dyDescent="0.2">
      <c r="A70" s="98">
        <v>8451.5</v>
      </c>
      <c r="B70" s="98">
        <v>1.2777075004123617E-2</v>
      </c>
      <c r="C70" s="98">
        <v>0.1</v>
      </c>
      <c r="D70" s="100">
        <f t="shared" si="6"/>
        <v>0.84514999999999996</v>
      </c>
      <c r="E70" s="100">
        <f t="shared" si="6"/>
        <v>1.2777075004123617E-2</v>
      </c>
      <c r="F70" s="15">
        <f t="shared" si="7"/>
        <v>8.4515000000000007E-2</v>
      </c>
      <c r="G70" s="15">
        <f t="shared" si="7"/>
        <v>1.2777075004123618E-3</v>
      </c>
      <c r="H70" s="15">
        <f t="shared" si="8"/>
        <v>7.1427852250000007E-2</v>
      </c>
      <c r="I70" s="15">
        <f t="shared" si="9"/>
        <v>6.0367249329087505E-2</v>
      </c>
      <c r="J70" s="15">
        <f t="shared" si="10"/>
        <v>5.1019380770478302E-2</v>
      </c>
      <c r="K70" s="15">
        <f t="shared" si="11"/>
        <v>1.0798544939735076E-3</v>
      </c>
      <c r="L70" s="15">
        <f t="shared" si="12"/>
        <v>9.1263902558170985E-4</v>
      </c>
      <c r="M70" s="15">
        <f t="shared" ca="1" si="4"/>
        <v>5.5111214576416476E-3</v>
      </c>
      <c r="N70" s="15">
        <f t="shared" ca="1" si="13"/>
        <v>5.2794080939633918E-6</v>
      </c>
      <c r="O70" s="24">
        <f t="shared" ca="1" si="14"/>
        <v>1369745918713.8228</v>
      </c>
      <c r="P70" s="15">
        <f t="shared" ca="1" si="15"/>
        <v>42942613594.547585</v>
      </c>
      <c r="Q70" s="15">
        <f t="shared" ca="1" si="16"/>
        <v>7794298717.6277494</v>
      </c>
      <c r="R70">
        <f t="shared" ca="1" si="5"/>
        <v>7.2659535464819694E-3</v>
      </c>
    </row>
    <row r="71" spans="1:18" x14ac:dyDescent="0.2">
      <c r="A71" s="98">
        <v>8522</v>
      </c>
      <c r="B71" s="98">
        <v>7.9921000069589354E-3</v>
      </c>
      <c r="C71" s="98">
        <v>0.1</v>
      </c>
      <c r="D71" s="100">
        <f t="shared" si="6"/>
        <v>0.85219999999999996</v>
      </c>
      <c r="E71" s="100">
        <f t="shared" si="6"/>
        <v>7.9921000069589354E-3</v>
      </c>
      <c r="F71" s="15">
        <f t="shared" si="7"/>
        <v>8.5220000000000004E-2</v>
      </c>
      <c r="G71" s="15">
        <f t="shared" si="7"/>
        <v>7.9921000069589361E-4</v>
      </c>
      <c r="H71" s="15">
        <f t="shared" si="8"/>
        <v>7.2624484000000003E-2</v>
      </c>
      <c r="I71" s="15">
        <f t="shared" si="9"/>
        <v>6.1890585264799999E-2</v>
      </c>
      <c r="J71" s="15">
        <f t="shared" si="10"/>
        <v>5.2743156762662557E-2</v>
      </c>
      <c r="K71" s="15">
        <f t="shared" si="11"/>
        <v>6.8108676259304049E-4</v>
      </c>
      <c r="L71" s="15">
        <f t="shared" si="12"/>
        <v>5.8042213908178909E-4</v>
      </c>
      <c r="M71" s="15">
        <f t="shared" ca="1" si="4"/>
        <v>5.5560897145397314E-3</v>
      </c>
      <c r="N71" s="15">
        <f t="shared" ca="1" si="13"/>
        <v>5.9341461447722966E-7</v>
      </c>
      <c r="O71" s="24">
        <f t="shared" ca="1" si="14"/>
        <v>1361221169358.1169</v>
      </c>
      <c r="P71" s="15">
        <f t="shared" ca="1" si="15"/>
        <v>42502851860.269989</v>
      </c>
      <c r="Q71" s="15">
        <f t="shared" ca="1" si="16"/>
        <v>7737262455.3090611</v>
      </c>
      <c r="R71">
        <f t="shared" ca="1" si="5"/>
        <v>2.436010292419204E-3</v>
      </c>
    </row>
    <row r="72" spans="1:18" x14ac:dyDescent="0.2">
      <c r="A72" s="98">
        <v>8522</v>
      </c>
      <c r="B72" s="98">
        <v>1.7992100008996204E-2</v>
      </c>
      <c r="C72" s="98">
        <v>0.1</v>
      </c>
      <c r="D72" s="100">
        <f t="shared" si="6"/>
        <v>0.85219999999999996</v>
      </c>
      <c r="E72" s="100">
        <f t="shared" si="6"/>
        <v>1.7992100008996204E-2</v>
      </c>
      <c r="F72" s="15">
        <f t="shared" si="7"/>
        <v>8.5220000000000004E-2</v>
      </c>
      <c r="G72" s="15">
        <f t="shared" si="7"/>
        <v>1.7992100008996205E-3</v>
      </c>
      <c r="H72" s="15">
        <f t="shared" si="8"/>
        <v>7.2624484000000003E-2</v>
      </c>
      <c r="I72" s="15">
        <f t="shared" si="9"/>
        <v>6.1890585264799999E-2</v>
      </c>
      <c r="J72" s="15">
        <f t="shared" si="10"/>
        <v>5.2743156762662557E-2</v>
      </c>
      <c r="K72" s="15">
        <f t="shared" si="11"/>
        <v>1.5332867627666565E-3</v>
      </c>
      <c r="L72" s="15">
        <f t="shared" si="12"/>
        <v>1.3066669792297445E-3</v>
      </c>
      <c r="M72" s="15">
        <f t="shared" ca="1" si="4"/>
        <v>5.5560897145397314E-3</v>
      </c>
      <c r="N72" s="15">
        <f t="shared" ca="1" si="13"/>
        <v>1.5465435204382736E-5</v>
      </c>
      <c r="O72" s="24">
        <f t="shared" ca="1" si="14"/>
        <v>1361221169358.1169</v>
      </c>
      <c r="P72" s="15">
        <f t="shared" ca="1" si="15"/>
        <v>42502851860.269989</v>
      </c>
      <c r="Q72" s="15">
        <f t="shared" ca="1" si="16"/>
        <v>7737262455.3090611</v>
      </c>
      <c r="R72">
        <f t="shared" ca="1" si="5"/>
        <v>1.2436010294456472E-2</v>
      </c>
    </row>
    <row r="73" spans="1:18" x14ac:dyDescent="0.2">
      <c r="A73" s="98">
        <v>9417.5</v>
      </c>
      <c r="B73" s="98">
        <v>1.7233750040759332E-3</v>
      </c>
      <c r="C73" s="98">
        <v>0.1</v>
      </c>
      <c r="D73" s="100">
        <f t="shared" si="6"/>
        <v>0.94174999999999998</v>
      </c>
      <c r="E73" s="100">
        <f t="shared" si="6"/>
        <v>1.7233750040759332E-3</v>
      </c>
      <c r="F73" s="15">
        <f t="shared" si="7"/>
        <v>9.4175000000000009E-2</v>
      </c>
      <c r="G73" s="15">
        <f t="shared" si="7"/>
        <v>1.7233750040759335E-4</v>
      </c>
      <c r="H73" s="15">
        <f t="shared" si="8"/>
        <v>8.8689306250000002E-2</v>
      </c>
      <c r="I73" s="15">
        <f t="shared" si="9"/>
        <v>8.3523154160937502E-2</v>
      </c>
      <c r="J73" s="15">
        <f t="shared" si="10"/>
        <v>7.8657930431062895E-2</v>
      </c>
      <c r="K73" s="15">
        <f t="shared" si="11"/>
        <v>1.6229884100885103E-4</v>
      </c>
      <c r="L73" s="15">
        <f t="shared" si="12"/>
        <v>1.5284493352008547E-4</v>
      </c>
      <c r="M73" s="15">
        <f t="shared" ca="1" si="4"/>
        <v>6.1351398342982359E-3</v>
      </c>
      <c r="N73" s="15">
        <f t="shared" ca="1" si="13"/>
        <v>1.9463668917186422E-6</v>
      </c>
      <c r="O73" s="24">
        <f t="shared" ca="1" si="14"/>
        <v>1252965993078.8481</v>
      </c>
      <c r="P73" s="15">
        <f t="shared" ca="1" si="15"/>
        <v>37031394203.331573</v>
      </c>
      <c r="Q73" s="15">
        <f t="shared" ca="1" si="16"/>
        <v>7012956519.0871134</v>
      </c>
      <c r="R73">
        <f t="shared" ca="1" si="5"/>
        <v>-4.4117648302223027E-3</v>
      </c>
    </row>
    <row r="74" spans="1:18" x14ac:dyDescent="0.2">
      <c r="A74" s="98">
        <v>9423</v>
      </c>
      <c r="B74" s="98">
        <v>2.7401499974075705E-3</v>
      </c>
      <c r="C74" s="98">
        <v>0.1</v>
      </c>
      <c r="D74" s="100">
        <f t="shared" si="6"/>
        <v>0.94230000000000003</v>
      </c>
      <c r="E74" s="100">
        <f t="shared" si="6"/>
        <v>2.7401499974075705E-3</v>
      </c>
      <c r="F74" s="15">
        <f t="shared" si="7"/>
        <v>9.4230000000000008E-2</v>
      </c>
      <c r="G74" s="15">
        <f t="shared" si="7"/>
        <v>2.7401499974075708E-4</v>
      </c>
      <c r="H74" s="15">
        <f t="shared" si="8"/>
        <v>8.8792929000000007E-2</v>
      </c>
      <c r="I74" s="15">
        <f t="shared" si="9"/>
        <v>8.366957699670001E-2</v>
      </c>
      <c r="J74" s="15">
        <f t="shared" si="10"/>
        <v>7.884184240399042E-2</v>
      </c>
      <c r="K74" s="15">
        <f t="shared" si="11"/>
        <v>2.5820433425571539E-4</v>
      </c>
      <c r="L74" s="15">
        <f t="shared" si="12"/>
        <v>2.4330594416916061E-4</v>
      </c>
      <c r="M74" s="15">
        <f t="shared" ca="1" si="4"/>
        <v>6.1387412685733837E-3</v>
      </c>
      <c r="N74" s="15">
        <f t="shared" ca="1" si="13"/>
        <v>1.1550422628444458E-6</v>
      </c>
      <c r="O74" s="24">
        <f t="shared" ca="1" si="14"/>
        <v>1252301866457.3599</v>
      </c>
      <c r="P74" s="15">
        <f t="shared" ca="1" si="15"/>
        <v>36998481676.283852</v>
      </c>
      <c r="Q74" s="15">
        <f t="shared" ca="1" si="16"/>
        <v>7008514612.6361723</v>
      </c>
      <c r="R74">
        <f t="shared" ca="1" si="5"/>
        <v>-3.3985912711658132E-3</v>
      </c>
    </row>
    <row r="75" spans="1:18" x14ac:dyDescent="0.2">
      <c r="A75" s="98">
        <v>9556</v>
      </c>
      <c r="B75" s="98">
        <v>3.1458000012207776E-3</v>
      </c>
      <c r="C75" s="98">
        <v>1</v>
      </c>
      <c r="D75" s="100">
        <f t="shared" si="6"/>
        <v>0.9556</v>
      </c>
      <c r="E75" s="100">
        <f t="shared" si="6"/>
        <v>3.1458000012207776E-3</v>
      </c>
      <c r="F75" s="15">
        <f t="shared" si="7"/>
        <v>0.9556</v>
      </c>
      <c r="G75" s="15">
        <f t="shared" si="7"/>
        <v>3.1458000012207776E-3</v>
      </c>
      <c r="H75" s="15">
        <f t="shared" si="8"/>
        <v>0.91317135999999999</v>
      </c>
      <c r="I75" s="15">
        <f t="shared" si="9"/>
        <v>0.872626551616</v>
      </c>
      <c r="J75" s="15">
        <f t="shared" si="10"/>
        <v>0.8338819327242496</v>
      </c>
      <c r="K75" s="15">
        <f t="shared" si="11"/>
        <v>3.0061264811665749E-3</v>
      </c>
      <c r="L75" s="15">
        <f t="shared" si="12"/>
        <v>2.8726544654027789E-3</v>
      </c>
      <c r="M75" s="15">
        <f t="shared" ca="1" si="4"/>
        <v>6.2259978172753885E-3</v>
      </c>
      <c r="N75" s="15">
        <f t="shared" ca="1" si="13"/>
        <v>9.4876185860275945E-6</v>
      </c>
      <c r="O75" s="24">
        <f t="shared" ca="1" si="14"/>
        <v>123624729880109.31</v>
      </c>
      <c r="P75" s="15">
        <f t="shared" ca="1" si="15"/>
        <v>3620531574548.0986</v>
      </c>
      <c r="Q75" s="15">
        <f t="shared" ca="1" si="16"/>
        <v>690114860867.88843</v>
      </c>
      <c r="R75">
        <f t="shared" ca="1" si="5"/>
        <v>-3.0801978160546108E-3</v>
      </c>
    </row>
    <row r="76" spans="1:18" x14ac:dyDescent="0.2">
      <c r="A76" s="98">
        <v>10499.5</v>
      </c>
      <c r="B76" s="98">
        <v>1.4023474999703467E-2</v>
      </c>
      <c r="C76" s="98">
        <v>1</v>
      </c>
      <c r="D76" s="100">
        <f t="shared" si="6"/>
        <v>1.0499499999999999</v>
      </c>
      <c r="E76" s="100">
        <f t="shared" si="6"/>
        <v>1.4023474999703467E-2</v>
      </c>
      <c r="F76" s="15">
        <f t="shared" si="7"/>
        <v>1.0499499999999999</v>
      </c>
      <c r="G76" s="15">
        <f t="shared" si="7"/>
        <v>1.4023474999703467E-2</v>
      </c>
      <c r="H76" s="15">
        <f t="shared" si="8"/>
        <v>1.1023950024999998</v>
      </c>
      <c r="I76" s="15">
        <f t="shared" si="9"/>
        <v>1.1574596328748747</v>
      </c>
      <c r="J76" s="15">
        <f t="shared" si="10"/>
        <v>1.2152747415369747</v>
      </c>
      <c r="K76" s="15">
        <f t="shared" si="11"/>
        <v>1.4723947575938654E-2</v>
      </c>
      <c r="L76" s="15">
        <f t="shared" si="12"/>
        <v>1.5459408757356789E-2</v>
      </c>
      <c r="M76" s="15">
        <f t="shared" ca="1" si="4"/>
        <v>6.8542202191190687E-3</v>
      </c>
      <c r="N76" s="15">
        <f t="shared" ca="1" si="13"/>
        <v>5.1398214108932249E-5</v>
      </c>
      <c r="O76" s="24">
        <f t="shared" ca="1" si="14"/>
        <v>112278624928774.97</v>
      </c>
      <c r="P76" s="15">
        <f t="shared" ca="1" si="15"/>
        <v>3073706812982.5298</v>
      </c>
      <c r="Q76" s="15">
        <f t="shared" ca="1" si="16"/>
        <v>614344823555.48157</v>
      </c>
      <c r="R76">
        <f t="shared" ca="1" si="5"/>
        <v>7.1692547805843982E-3</v>
      </c>
    </row>
    <row r="77" spans="1:18" x14ac:dyDescent="0.2">
      <c r="A77" s="98">
        <v>10539</v>
      </c>
      <c r="B77" s="98">
        <v>1.614395000069635E-2</v>
      </c>
      <c r="C77" s="98">
        <v>1</v>
      </c>
      <c r="D77" s="100">
        <f t="shared" si="6"/>
        <v>1.0539000000000001</v>
      </c>
      <c r="E77" s="100">
        <f t="shared" si="6"/>
        <v>1.614395000069635E-2</v>
      </c>
      <c r="F77" s="15">
        <f t="shared" si="7"/>
        <v>1.0539000000000001</v>
      </c>
      <c r="G77" s="15">
        <f t="shared" si="7"/>
        <v>1.614395000069635E-2</v>
      </c>
      <c r="H77" s="15">
        <f t="shared" si="8"/>
        <v>1.1107052100000001</v>
      </c>
      <c r="I77" s="15">
        <f t="shared" si="9"/>
        <v>1.1705722208190001</v>
      </c>
      <c r="J77" s="15">
        <f t="shared" si="10"/>
        <v>1.2336660635211443</v>
      </c>
      <c r="K77" s="15">
        <f t="shared" si="11"/>
        <v>1.7014108905733884E-2</v>
      </c>
      <c r="L77" s="15">
        <f t="shared" si="12"/>
        <v>1.7931169375752939E-2</v>
      </c>
      <c r="M77" s="15">
        <f t="shared" ca="1" si="4"/>
        <v>6.8808736908919001E-3</v>
      </c>
      <c r="N77" s="15">
        <f t="shared" ca="1" si="13"/>
        <v>8.5804582721260426E-5</v>
      </c>
      <c r="O77" s="24">
        <f t="shared" ca="1" si="14"/>
        <v>111805825212253.17</v>
      </c>
      <c r="P77" s="15">
        <f t="shared" ca="1" si="15"/>
        <v>3051453560752.5747</v>
      </c>
      <c r="Q77" s="15">
        <f t="shared" ca="1" si="16"/>
        <v>611193151975.12476</v>
      </c>
      <c r="R77">
        <f t="shared" ca="1" si="5"/>
        <v>9.2630763098044498E-3</v>
      </c>
    </row>
    <row r="78" spans="1:18" x14ac:dyDescent="0.2">
      <c r="A78" s="98">
        <v>10564.5</v>
      </c>
      <c r="B78" s="98">
        <v>6.2217250015237369E-3</v>
      </c>
      <c r="C78" s="98">
        <v>1</v>
      </c>
      <c r="D78" s="100">
        <f t="shared" si="6"/>
        <v>1.0564499999999999</v>
      </c>
      <c r="E78" s="100">
        <f t="shared" si="6"/>
        <v>6.2217250015237369E-3</v>
      </c>
      <c r="F78" s="15">
        <f t="shared" si="7"/>
        <v>1.0564499999999999</v>
      </c>
      <c r="G78" s="15">
        <f t="shared" si="7"/>
        <v>6.2217250015237369E-3</v>
      </c>
      <c r="H78" s="15">
        <f t="shared" si="8"/>
        <v>1.1160866024999998</v>
      </c>
      <c r="I78" s="15">
        <f t="shared" si="9"/>
        <v>1.1790896912111246</v>
      </c>
      <c r="J78" s="15">
        <f t="shared" si="10"/>
        <v>1.2456493042799925</v>
      </c>
      <c r="K78" s="15">
        <f t="shared" si="11"/>
        <v>6.572941377859751E-3</v>
      </c>
      <c r="L78" s="15">
        <f t="shared" si="12"/>
        <v>6.9439839186399331E-3</v>
      </c>
      <c r="M78" s="15">
        <f t="shared" ca="1" si="4"/>
        <v>6.8980954181969527E-3</v>
      </c>
      <c r="N78" s="15">
        <f t="shared" ca="1" si="13"/>
        <v>4.5747694055069959E-7</v>
      </c>
      <c r="O78" s="24">
        <f t="shared" ca="1" si="14"/>
        <v>111500716507150.14</v>
      </c>
      <c r="P78" s="15">
        <f t="shared" ca="1" si="15"/>
        <v>3037116171474.0664</v>
      </c>
      <c r="Q78" s="15">
        <f t="shared" ca="1" si="16"/>
        <v>609159612173.97107</v>
      </c>
      <c r="R78">
        <f t="shared" ca="1" si="5"/>
        <v>-6.7637041667321582E-4</v>
      </c>
    </row>
    <row r="79" spans="1:18" x14ac:dyDescent="0.2">
      <c r="A79" s="98">
        <v>10587</v>
      </c>
      <c r="B79" s="98">
        <v>2.2903500066604465E-3</v>
      </c>
      <c r="C79" s="98">
        <v>1</v>
      </c>
      <c r="D79" s="100">
        <f t="shared" si="6"/>
        <v>1.0587</v>
      </c>
      <c r="E79" s="100">
        <f t="shared" si="6"/>
        <v>2.2903500066604465E-3</v>
      </c>
      <c r="F79" s="15">
        <f t="shared" si="7"/>
        <v>1.0587</v>
      </c>
      <c r="G79" s="15">
        <f t="shared" si="7"/>
        <v>2.2903500066604465E-3</v>
      </c>
      <c r="H79" s="15">
        <f t="shared" si="8"/>
        <v>1.1208456899999999</v>
      </c>
      <c r="I79" s="15">
        <f t="shared" si="9"/>
        <v>1.1866393320029998</v>
      </c>
      <c r="J79" s="15">
        <f t="shared" si="10"/>
        <v>1.2562950607915757</v>
      </c>
      <c r="K79" s="15">
        <f t="shared" si="11"/>
        <v>2.4247935520514147E-3</v>
      </c>
      <c r="L79" s="15">
        <f t="shared" si="12"/>
        <v>2.5671289335568327E-3</v>
      </c>
      <c r="M79" s="15">
        <f t="shared" ca="1" si="4"/>
        <v>6.91330086995576E-3</v>
      </c>
      <c r="N79" s="15">
        <f t="shared" ca="1" si="13"/>
        <v>2.1371674684442886E-5</v>
      </c>
      <c r="O79" s="24">
        <f t="shared" ca="1" si="14"/>
        <v>111231580070295.55</v>
      </c>
      <c r="P79" s="15">
        <f t="shared" ca="1" si="15"/>
        <v>3024484266944.6523</v>
      </c>
      <c r="Q79" s="15">
        <f t="shared" ca="1" si="16"/>
        <v>607366030431.02734</v>
      </c>
      <c r="R79">
        <f t="shared" ca="1" si="5"/>
        <v>-4.6229508632953135E-3</v>
      </c>
    </row>
    <row r="80" spans="1:18" x14ac:dyDescent="0.2">
      <c r="A80" s="98">
        <v>11491</v>
      </c>
      <c r="B80" s="98">
        <v>6.0475500067695975E-3</v>
      </c>
      <c r="C80" s="98">
        <v>1</v>
      </c>
      <c r="D80" s="100">
        <f t="shared" si="6"/>
        <v>1.1491</v>
      </c>
      <c r="E80" s="100">
        <f t="shared" si="6"/>
        <v>6.0475500067695975E-3</v>
      </c>
      <c r="F80" s="15">
        <f t="shared" si="7"/>
        <v>1.1491</v>
      </c>
      <c r="G80" s="15">
        <f t="shared" si="7"/>
        <v>6.0475500067695975E-3</v>
      </c>
      <c r="H80" s="15">
        <f t="shared" si="8"/>
        <v>1.32043081</v>
      </c>
      <c r="I80" s="15">
        <f t="shared" si="9"/>
        <v>1.5173070437709999</v>
      </c>
      <c r="J80" s="15">
        <f t="shared" si="10"/>
        <v>1.7435375239972559</v>
      </c>
      <c r="K80" s="15">
        <f t="shared" si="11"/>
        <v>6.9492397127789447E-3</v>
      </c>
      <c r="L80" s="15">
        <f t="shared" si="12"/>
        <v>7.9853713539542858E-3</v>
      </c>
      <c r="M80" s="15">
        <f t="shared" ca="1" si="4"/>
        <v>7.5318299468405707E-3</v>
      </c>
      <c r="N80" s="15">
        <f t="shared" ca="1" si="13"/>
        <v>2.2030869404970916E-6</v>
      </c>
      <c r="O80" s="24">
        <f t="shared" ca="1" si="14"/>
        <v>100488861361706.94</v>
      </c>
      <c r="P80" s="15">
        <f t="shared" ca="1" si="15"/>
        <v>2532131378550.0918</v>
      </c>
      <c r="Q80" s="15">
        <f t="shared" ca="1" si="16"/>
        <v>535963343905.49078</v>
      </c>
      <c r="R80">
        <f t="shared" ca="1" si="5"/>
        <v>-1.4842799400709731E-3</v>
      </c>
    </row>
    <row r="81" spans="1:18" x14ac:dyDescent="0.2">
      <c r="A81" s="98">
        <v>11513.5</v>
      </c>
      <c r="B81" s="98">
        <v>6.1161749981692992E-3</v>
      </c>
      <c r="C81" s="98">
        <v>1</v>
      </c>
      <c r="D81" s="100">
        <f t="shared" si="6"/>
        <v>1.1513500000000001</v>
      </c>
      <c r="E81" s="100">
        <f t="shared" si="6"/>
        <v>6.1161749981692992E-3</v>
      </c>
      <c r="F81" s="15">
        <f t="shared" si="7"/>
        <v>1.1513500000000001</v>
      </c>
      <c r="G81" s="15">
        <f t="shared" si="7"/>
        <v>6.1161749981692992E-3</v>
      </c>
      <c r="H81" s="15">
        <f t="shared" si="8"/>
        <v>1.3256068225000002</v>
      </c>
      <c r="I81" s="15">
        <f t="shared" si="9"/>
        <v>1.5262374150853752</v>
      </c>
      <c r="J81" s="15">
        <f t="shared" si="10"/>
        <v>1.757233447858547</v>
      </c>
      <c r="K81" s="15">
        <f t="shared" si="11"/>
        <v>7.0418580841422234E-3</v>
      </c>
      <c r="L81" s="15">
        <f t="shared" si="12"/>
        <v>8.1076433051771504E-3</v>
      </c>
      <c r="M81" s="15">
        <f t="shared" ca="1" si="4"/>
        <v>7.5474141062098809E-3</v>
      </c>
      <c r="N81" s="15">
        <f t="shared" ca="1" si="13"/>
        <v>2.0484453843847999E-6</v>
      </c>
      <c r="O81" s="24">
        <f t="shared" ca="1" si="14"/>
        <v>100223508536759.91</v>
      </c>
      <c r="P81" s="15">
        <f t="shared" ca="1" si="15"/>
        <v>2520270593145.0332</v>
      </c>
      <c r="Q81" s="15">
        <f t="shared" ca="1" si="16"/>
        <v>534205162856.44067</v>
      </c>
      <c r="R81">
        <f t="shared" ca="1" si="5"/>
        <v>-1.4312391080405816E-3</v>
      </c>
    </row>
    <row r="82" spans="1:18" x14ac:dyDescent="0.2">
      <c r="A82" s="98">
        <v>11522</v>
      </c>
      <c r="B82" s="98">
        <v>8.1421000068075955E-3</v>
      </c>
      <c r="C82" s="98">
        <v>0.1</v>
      </c>
      <c r="D82" s="100">
        <f t="shared" si="6"/>
        <v>1.1521999999999999</v>
      </c>
      <c r="E82" s="100">
        <f t="shared" si="6"/>
        <v>8.1421000068075955E-3</v>
      </c>
      <c r="F82" s="15">
        <f t="shared" si="7"/>
        <v>0.11521999999999999</v>
      </c>
      <c r="G82" s="15">
        <f t="shared" si="7"/>
        <v>8.1421000068075959E-4</v>
      </c>
      <c r="H82" s="15">
        <f t="shared" si="8"/>
        <v>0.13275648399999998</v>
      </c>
      <c r="I82" s="15">
        <f t="shared" si="9"/>
        <v>0.15296202086479996</v>
      </c>
      <c r="J82" s="15">
        <f t="shared" si="10"/>
        <v>0.17624284044042249</v>
      </c>
      <c r="K82" s="15">
        <f t="shared" si="11"/>
        <v>9.3813276278437109E-4</v>
      </c>
      <c r="L82" s="15">
        <f t="shared" si="12"/>
        <v>1.0809165692801522E-3</v>
      </c>
      <c r="M82" s="15">
        <f t="shared" ca="1" si="4"/>
        <v>7.5533038487679335E-3</v>
      </c>
      <c r="N82" s="15">
        <f t="shared" ca="1" si="13"/>
        <v>3.4668091572226669E-8</v>
      </c>
      <c r="O82" s="24">
        <f t="shared" ca="1" si="14"/>
        <v>1001232931501.4904</v>
      </c>
      <c r="P82" s="15">
        <f t="shared" ca="1" si="15"/>
        <v>25157950278.595573</v>
      </c>
      <c r="Q82" s="15">
        <f t="shared" ca="1" si="16"/>
        <v>5335412335.604866</v>
      </c>
      <c r="R82">
        <f t="shared" ca="1" si="5"/>
        <v>5.8879615803966202E-4</v>
      </c>
    </row>
    <row r="83" spans="1:18" x14ac:dyDescent="0.2">
      <c r="A83" s="98">
        <v>11539</v>
      </c>
      <c r="B83" s="98">
        <v>6.1939500010339543E-3</v>
      </c>
      <c r="C83" s="98">
        <v>1</v>
      </c>
      <c r="D83" s="100">
        <f t="shared" si="6"/>
        <v>1.1538999999999999</v>
      </c>
      <c r="E83" s="100">
        <f t="shared" si="6"/>
        <v>6.1939500010339543E-3</v>
      </c>
      <c r="F83" s="15">
        <f t="shared" si="7"/>
        <v>1.1538999999999999</v>
      </c>
      <c r="G83" s="15">
        <f t="shared" si="7"/>
        <v>6.1939500010339543E-3</v>
      </c>
      <c r="H83" s="15">
        <f t="shared" si="8"/>
        <v>1.3314852099999999</v>
      </c>
      <c r="I83" s="15">
        <f t="shared" si="9"/>
        <v>1.5364007838189997</v>
      </c>
      <c r="J83" s="15">
        <f t="shared" si="10"/>
        <v>1.7728528644487436</v>
      </c>
      <c r="K83" s="15">
        <f t="shared" si="11"/>
        <v>7.1471989061930793E-3</v>
      </c>
      <c r="L83" s="15">
        <f t="shared" si="12"/>
        <v>8.2471528178561931E-3</v>
      </c>
      <c r="M83" s="15">
        <f t="shared" ref="M83:M144" ca="1" si="17">+E$4+E$5*D83+E$6*D83^2</f>
        <v>7.5650872715166892E-3</v>
      </c>
      <c r="N83" s="15">
        <f t="shared" ca="1" si="13"/>
        <v>1.8800174145068445E-6</v>
      </c>
      <c r="O83" s="24">
        <f t="shared" ca="1" si="14"/>
        <v>99922910399007.953</v>
      </c>
      <c r="P83" s="15">
        <f t="shared" ca="1" si="15"/>
        <v>2506852429526.457</v>
      </c>
      <c r="Q83" s="15">
        <f t="shared" ca="1" si="16"/>
        <v>532213825935.38885</v>
      </c>
      <c r="R83">
        <f t="shared" ref="R83:R144" ca="1" si="18">+E83-M83</f>
        <v>-1.3711372704827349E-3</v>
      </c>
    </row>
    <row r="84" spans="1:18" x14ac:dyDescent="0.2">
      <c r="A84" s="98">
        <v>11564.5</v>
      </c>
      <c r="B84" s="98">
        <v>6.2717250038986094E-3</v>
      </c>
      <c r="C84" s="98">
        <v>1</v>
      </c>
      <c r="D84" s="100">
        <f t="shared" ref="D84:E140" si="19">A84/A$18</f>
        <v>1.15645</v>
      </c>
      <c r="E84" s="100">
        <f t="shared" si="19"/>
        <v>6.2717250038986094E-3</v>
      </c>
      <c r="F84" s="15">
        <f t="shared" ref="F84:G140" si="20">$C84*D84</f>
        <v>1.15645</v>
      </c>
      <c r="G84" s="15">
        <f t="shared" si="20"/>
        <v>6.2717250038986094E-3</v>
      </c>
      <c r="H84" s="15">
        <f t="shared" ref="H84:H145" si="21">C84*D84*D84</f>
        <v>1.3373766025</v>
      </c>
      <c r="I84" s="15">
        <f t="shared" ref="I84:I145" si="22">C84*D84*D84*D84</f>
        <v>1.546609171961125</v>
      </c>
      <c r="J84" s="15">
        <f t="shared" ref="J84:J145" si="23">C84*D84*D84*D84*D84</f>
        <v>1.788576176914443</v>
      </c>
      <c r="K84" s="15">
        <f t="shared" ref="K84:K145" si="24">C84*E84*D84</f>
        <v>7.2529363807585468E-3</v>
      </c>
      <c r="L84" s="15">
        <f t="shared" ref="L84:L145" si="25">C84*E84*D84*D84</f>
        <v>8.3876582775282219E-3</v>
      </c>
      <c r="M84" s="15">
        <f t="shared" ca="1" si="17"/>
        <v>7.5827722497214412E-3</v>
      </c>
      <c r="N84" s="15">
        <f t="shared" ref="N84:N145" ca="1" si="26">C84*(M84-E84)^2</f>
        <v>1.7188448807796328E-6</v>
      </c>
      <c r="O84" s="24">
        <f t="shared" ref="O84:O145" ca="1" si="27">(C84*O$1-O$2*F84+O$3*H84)^2</f>
        <v>99622457097036.438</v>
      </c>
      <c r="P84" s="15">
        <f t="shared" ref="P84:P145" ca="1" si="28">(-C84*O$2+O$4*F84-O$5*H84)^2</f>
        <v>2493459908070.7031</v>
      </c>
      <c r="Q84" s="15">
        <f t="shared" ref="Q84:Q145" ca="1" si="29">+(C84*O$3-F84*O$5+H84*O$6)^2</f>
        <v>530223849277.43005</v>
      </c>
      <c r="R84">
        <f t="shared" ca="1" si="18"/>
        <v>-1.3110472458228318E-3</v>
      </c>
    </row>
    <row r="85" spans="1:18" x14ac:dyDescent="0.2">
      <c r="A85" s="98">
        <v>13669</v>
      </c>
      <c r="B85" s="98">
        <v>1.1590450005314779E-2</v>
      </c>
      <c r="C85" s="98">
        <v>0.1</v>
      </c>
      <c r="D85" s="100">
        <f t="shared" si="19"/>
        <v>1.3669</v>
      </c>
      <c r="E85" s="100">
        <f t="shared" si="19"/>
        <v>1.1590450005314779E-2</v>
      </c>
      <c r="F85" s="15">
        <f t="shared" si="20"/>
        <v>0.13669000000000001</v>
      </c>
      <c r="G85" s="15">
        <f t="shared" si="20"/>
        <v>1.1590450005314779E-3</v>
      </c>
      <c r="H85" s="15">
        <f t="shared" si="21"/>
        <v>0.18684156100000002</v>
      </c>
      <c r="I85" s="15">
        <f t="shared" si="22"/>
        <v>0.25539372973090002</v>
      </c>
      <c r="J85" s="15">
        <f t="shared" si="23"/>
        <v>0.34909768916916722</v>
      </c>
      <c r="K85" s="15">
        <f t="shared" si="24"/>
        <v>1.5842986112264772E-3</v>
      </c>
      <c r="L85" s="15">
        <f t="shared" si="25"/>
        <v>2.1655777716854717E-3</v>
      </c>
      <c r="M85" s="15">
        <f t="shared" ca="1" si="17"/>
        <v>9.0830199908591373E-3</v>
      </c>
      <c r="N85" s="15">
        <f t="shared" ca="1" si="26"/>
        <v>6.2872052773930183E-7</v>
      </c>
      <c r="O85" s="24">
        <f t="shared" ca="1" si="27"/>
        <v>754628655705.79602</v>
      </c>
      <c r="P85" s="15">
        <f t="shared" ca="1" si="28"/>
        <v>14846392791.846588</v>
      </c>
      <c r="Q85" s="15">
        <f t="shared" ca="1" si="29"/>
        <v>3720000837.5854311</v>
      </c>
      <c r="R85">
        <f t="shared" ca="1" si="18"/>
        <v>2.5074300144556413E-3</v>
      </c>
    </row>
    <row r="86" spans="1:18" x14ac:dyDescent="0.2">
      <c r="A86" s="98">
        <v>13717</v>
      </c>
      <c r="B86" s="98">
        <v>1.0836850007763132E-2</v>
      </c>
      <c r="C86" s="98">
        <v>1</v>
      </c>
      <c r="D86" s="100">
        <f t="shared" si="19"/>
        <v>1.3716999999999999</v>
      </c>
      <c r="E86" s="100">
        <f t="shared" si="19"/>
        <v>1.0836850007763132E-2</v>
      </c>
      <c r="F86" s="15">
        <f t="shared" si="20"/>
        <v>1.3716999999999999</v>
      </c>
      <c r="G86" s="15">
        <f t="shared" si="20"/>
        <v>1.0836850007763132E-2</v>
      </c>
      <c r="H86" s="15">
        <f t="shared" si="21"/>
        <v>1.8815608899999998</v>
      </c>
      <c r="I86" s="15">
        <f t="shared" si="22"/>
        <v>2.5809370728129997</v>
      </c>
      <c r="J86" s="15">
        <f t="shared" si="23"/>
        <v>3.5402713827775916</v>
      </c>
      <c r="K86" s="15">
        <f t="shared" si="24"/>
        <v>1.4864907155648689E-2</v>
      </c>
      <c r="L86" s="15">
        <f t="shared" si="25"/>
        <v>2.0390193145403305E-2</v>
      </c>
      <c r="M86" s="15">
        <f t="shared" ca="1" si="17"/>
        <v>9.1181765352238032E-3</v>
      </c>
      <c r="N86" s="15">
        <f t="shared" ca="1" si="26"/>
        <v>2.9538385052103964E-6</v>
      </c>
      <c r="O86" s="24">
        <f t="shared" ca="1" si="27"/>
        <v>74929770905885.719</v>
      </c>
      <c r="P86" s="15">
        <f t="shared" ca="1" si="28"/>
        <v>1464044116219.479</v>
      </c>
      <c r="Q86" s="15">
        <f t="shared" ca="1" si="29"/>
        <v>368561243586.12952</v>
      </c>
      <c r="R86">
        <f t="shared" ca="1" si="18"/>
        <v>1.7186734725393293E-3</v>
      </c>
    </row>
    <row r="87" spans="1:18" x14ac:dyDescent="0.2">
      <c r="A87" s="98">
        <v>14570</v>
      </c>
      <c r="B87" s="98">
        <v>1.6438500002550427E-2</v>
      </c>
      <c r="C87" s="98">
        <v>1</v>
      </c>
      <c r="D87" s="100">
        <f t="shared" si="19"/>
        <v>1.4570000000000001</v>
      </c>
      <c r="E87" s="100">
        <f t="shared" si="19"/>
        <v>1.6438500002550427E-2</v>
      </c>
      <c r="F87" s="15">
        <f t="shared" si="20"/>
        <v>1.4570000000000001</v>
      </c>
      <c r="G87" s="15">
        <f t="shared" si="20"/>
        <v>1.6438500002550427E-2</v>
      </c>
      <c r="H87" s="15">
        <f t="shared" si="21"/>
        <v>2.1228490000000004</v>
      </c>
      <c r="I87" s="15">
        <f t="shared" si="22"/>
        <v>3.0929909930000008</v>
      </c>
      <c r="J87" s="15">
        <f t="shared" si="23"/>
        <v>4.5064878768010015</v>
      </c>
      <c r="K87" s="15">
        <f t="shared" si="24"/>
        <v>2.3950894503715972E-2</v>
      </c>
      <c r="L87" s="15">
        <f t="shared" si="25"/>
        <v>3.4896453291914174E-2</v>
      </c>
      <c r="M87" s="15">
        <f t="shared" ca="1" si="17"/>
        <v>9.7499186623457249E-3</v>
      </c>
      <c r="N87" s="15">
        <f t="shared" ca="1" si="26"/>
        <v>4.4737120344534524E-5</v>
      </c>
      <c r="O87" s="24">
        <f t="shared" ca="1" si="27"/>
        <v>65624249499270.031</v>
      </c>
      <c r="P87" s="15">
        <f t="shared" ca="1" si="28"/>
        <v>1118013771225.1179</v>
      </c>
      <c r="Q87" s="15">
        <f t="shared" ca="1" si="29"/>
        <v>309048653028.95251</v>
      </c>
      <c r="R87">
        <f t="shared" ca="1" si="18"/>
        <v>6.6885813402047019E-3</v>
      </c>
    </row>
    <row r="88" spans="1:18" x14ac:dyDescent="0.2">
      <c r="A88" s="98">
        <v>14592.5</v>
      </c>
      <c r="B88" s="98">
        <v>1.5507124997384381E-2</v>
      </c>
      <c r="C88" s="98">
        <v>1</v>
      </c>
      <c r="D88" s="100">
        <f t="shared" si="19"/>
        <v>1.4592499999999999</v>
      </c>
      <c r="E88" s="100">
        <f t="shared" si="19"/>
        <v>1.5507124997384381E-2</v>
      </c>
      <c r="F88" s="15">
        <f t="shared" si="20"/>
        <v>1.4592499999999999</v>
      </c>
      <c r="G88" s="15">
        <f t="shared" si="20"/>
        <v>1.5507124997384381E-2</v>
      </c>
      <c r="H88" s="15">
        <f t="shared" si="21"/>
        <v>2.1294105624999999</v>
      </c>
      <c r="I88" s="15">
        <f t="shared" si="22"/>
        <v>3.107342363328125</v>
      </c>
      <c r="J88" s="15">
        <f t="shared" si="23"/>
        <v>4.5343893436865663</v>
      </c>
      <c r="K88" s="15">
        <f t="shared" si="24"/>
        <v>2.2628772152433155E-2</v>
      </c>
      <c r="L88" s="15">
        <f t="shared" si="25"/>
        <v>3.3021035763438081E-2</v>
      </c>
      <c r="M88" s="15">
        <f t="shared" ca="1" si="17"/>
        <v>9.7667613654092971E-3</v>
      </c>
      <c r="N88" s="15">
        <f t="shared" ca="1" si="26"/>
        <v>3.2951774627302173E-5</v>
      </c>
      <c r="O88" s="24">
        <f t="shared" ca="1" si="27"/>
        <v>65383379277465.688</v>
      </c>
      <c r="P88" s="15">
        <f t="shared" ca="1" si="28"/>
        <v>1109414146963.71</v>
      </c>
      <c r="Q88" s="15">
        <f t="shared" ca="1" si="29"/>
        <v>307522547283.27734</v>
      </c>
      <c r="R88">
        <f t="shared" ca="1" si="18"/>
        <v>5.7403636319750834E-3</v>
      </c>
    </row>
    <row r="89" spans="1:18" x14ac:dyDescent="0.2">
      <c r="A89" s="98">
        <v>14604</v>
      </c>
      <c r="B89" s="98">
        <v>1.5542200002528261E-2</v>
      </c>
      <c r="C89" s="98">
        <v>1</v>
      </c>
      <c r="D89" s="100">
        <f t="shared" si="19"/>
        <v>1.4603999999999999</v>
      </c>
      <c r="E89" s="100">
        <f t="shared" si="19"/>
        <v>1.5542200002528261E-2</v>
      </c>
      <c r="F89" s="15">
        <f t="shared" si="20"/>
        <v>1.4603999999999999</v>
      </c>
      <c r="G89" s="15">
        <f t="shared" si="20"/>
        <v>1.5542200002528261E-2</v>
      </c>
      <c r="H89" s="15">
        <f t="shared" si="21"/>
        <v>2.1327681599999999</v>
      </c>
      <c r="I89" s="15">
        <f t="shared" si="22"/>
        <v>3.1146946208639998</v>
      </c>
      <c r="J89" s="15">
        <f t="shared" si="23"/>
        <v>4.5487000243097855</v>
      </c>
      <c r="K89" s="15">
        <f t="shared" si="24"/>
        <v>2.2697828883692272E-2</v>
      </c>
      <c r="L89" s="15">
        <f t="shared" si="25"/>
        <v>3.3147909301744195E-2</v>
      </c>
      <c r="M89" s="15">
        <f t="shared" ca="1" si="17"/>
        <v>9.7753734096764668E-3</v>
      </c>
      <c r="N89" s="15">
        <f t="shared" ca="1" si="26"/>
        <v>3.3256288952022636E-5</v>
      </c>
      <c r="O89" s="24">
        <f t="shared" ca="1" si="27"/>
        <v>65260364237488.758</v>
      </c>
      <c r="P89" s="15">
        <f t="shared" ca="1" si="28"/>
        <v>1105029568829.5583</v>
      </c>
      <c r="Q89" s="15">
        <f t="shared" ca="1" si="29"/>
        <v>306743457122.82446</v>
      </c>
      <c r="R89">
        <f t="shared" ca="1" si="18"/>
        <v>5.7668265928517946E-3</v>
      </c>
    </row>
    <row r="90" spans="1:18" x14ac:dyDescent="0.2">
      <c r="A90" s="98">
        <v>14652</v>
      </c>
      <c r="B90" s="98">
        <v>1.9688600004883483E-2</v>
      </c>
      <c r="C90" s="98">
        <v>1</v>
      </c>
      <c r="D90" s="100">
        <f t="shared" si="19"/>
        <v>1.4652000000000001</v>
      </c>
      <c r="E90" s="100">
        <f t="shared" si="19"/>
        <v>1.9688600004883483E-2</v>
      </c>
      <c r="F90" s="15">
        <f t="shared" si="20"/>
        <v>1.4652000000000001</v>
      </c>
      <c r="G90" s="15">
        <f t="shared" si="20"/>
        <v>1.9688600004883483E-2</v>
      </c>
      <c r="H90" s="15">
        <f t="shared" si="21"/>
        <v>2.1468110400000002</v>
      </c>
      <c r="I90" s="15">
        <f t="shared" si="22"/>
        <v>3.1455075358080005</v>
      </c>
      <c r="J90" s="15">
        <f t="shared" si="23"/>
        <v>4.6087976414658822</v>
      </c>
      <c r="K90" s="15">
        <f t="shared" si="24"/>
        <v>2.8847736727155279E-2</v>
      </c>
      <c r="L90" s="15">
        <f t="shared" si="25"/>
        <v>4.2267703852627916E-2</v>
      </c>
      <c r="M90" s="15">
        <f t="shared" ca="1" si="17"/>
        <v>9.8113452756246038E-3</v>
      </c>
      <c r="N90" s="15">
        <f t="shared" ca="1" si="26"/>
        <v>9.756016098666689E-5</v>
      </c>
      <c r="O90" s="24">
        <f t="shared" ca="1" si="27"/>
        <v>64747618007648.039</v>
      </c>
      <c r="P90" s="15">
        <f t="shared" ca="1" si="28"/>
        <v>1086807711329.7959</v>
      </c>
      <c r="Q90" s="15">
        <f t="shared" ca="1" si="29"/>
        <v>303498354125.67371</v>
      </c>
      <c r="R90">
        <f t="shared" ca="1" si="18"/>
        <v>9.8772547292588792E-3</v>
      </c>
    </row>
    <row r="91" spans="1:18" x14ac:dyDescent="0.2">
      <c r="A91" s="98">
        <v>14665</v>
      </c>
      <c r="B91" s="98">
        <v>3.728250005224254E-3</v>
      </c>
      <c r="C91" s="98">
        <v>1</v>
      </c>
      <c r="D91" s="100">
        <f t="shared" si="19"/>
        <v>1.4664999999999999</v>
      </c>
      <c r="E91" s="100">
        <f t="shared" si="19"/>
        <v>3.728250005224254E-3</v>
      </c>
      <c r="F91" s="15">
        <f t="shared" si="20"/>
        <v>1.4664999999999999</v>
      </c>
      <c r="G91" s="15">
        <f t="shared" si="20"/>
        <v>3.728250005224254E-3</v>
      </c>
      <c r="H91" s="15">
        <f t="shared" si="21"/>
        <v>2.1506222499999996</v>
      </c>
      <c r="I91" s="15">
        <f t="shared" si="22"/>
        <v>3.1538875296249991</v>
      </c>
      <c r="J91" s="15">
        <f t="shared" si="23"/>
        <v>4.6251760621950613</v>
      </c>
      <c r="K91" s="15">
        <f t="shared" si="24"/>
        <v>5.4674786326613682E-3</v>
      </c>
      <c r="L91" s="15">
        <f t="shared" si="25"/>
        <v>8.018057414797896E-3</v>
      </c>
      <c r="M91" s="15">
        <f t="shared" ca="1" si="17"/>
        <v>9.8210948590828785E-3</v>
      </c>
      <c r="N91" s="15">
        <f t="shared" ca="1" si="26"/>
        <v>3.7122758413191523E-5</v>
      </c>
      <c r="O91" s="24">
        <f t="shared" ca="1" si="27"/>
        <v>64608946679182.453</v>
      </c>
      <c r="P91" s="15">
        <f t="shared" ca="1" si="28"/>
        <v>1081894609112.806</v>
      </c>
      <c r="Q91" s="15">
        <f t="shared" ca="1" si="29"/>
        <v>302621355477.89227</v>
      </c>
      <c r="R91">
        <f t="shared" ca="1" si="18"/>
        <v>-6.0928448538586245E-3</v>
      </c>
    </row>
    <row r="92" spans="1:18" x14ac:dyDescent="0.2">
      <c r="A92" s="98">
        <v>14765</v>
      </c>
      <c r="B92" s="98">
        <v>1.203325000096811E-2</v>
      </c>
      <c r="C92" s="98">
        <v>1</v>
      </c>
      <c r="D92" s="100">
        <f t="shared" si="19"/>
        <v>1.4764999999999999</v>
      </c>
      <c r="E92" s="100">
        <f t="shared" si="19"/>
        <v>1.203325000096811E-2</v>
      </c>
      <c r="F92" s="15">
        <f t="shared" si="20"/>
        <v>1.4764999999999999</v>
      </c>
      <c r="G92" s="15">
        <f t="shared" si="20"/>
        <v>1.203325000096811E-2</v>
      </c>
      <c r="H92" s="15">
        <f t="shared" si="21"/>
        <v>2.1800522499999997</v>
      </c>
      <c r="I92" s="15">
        <f t="shared" si="22"/>
        <v>3.2188471471249995</v>
      </c>
      <c r="J92" s="15">
        <f t="shared" si="23"/>
        <v>4.7526278127300614</v>
      </c>
      <c r="K92" s="15">
        <f t="shared" si="24"/>
        <v>1.7767093626429413E-2</v>
      </c>
      <c r="L92" s="15">
        <f t="shared" si="25"/>
        <v>2.6233113739423029E-2</v>
      </c>
      <c r="M92" s="15">
        <f t="shared" ca="1" si="17"/>
        <v>9.896194296781782E-3</v>
      </c>
      <c r="N92" s="15">
        <f t="shared" ca="1" si="26"/>
        <v>4.5670070827953213E-6</v>
      </c>
      <c r="O92" s="24">
        <f t="shared" ca="1" si="27"/>
        <v>63545086154890.844</v>
      </c>
      <c r="P92" s="15">
        <f t="shared" ca="1" si="28"/>
        <v>1044416418945.2474</v>
      </c>
      <c r="Q92" s="15">
        <f t="shared" ca="1" si="29"/>
        <v>295902327824.94922</v>
      </c>
      <c r="R92">
        <f t="shared" ca="1" si="18"/>
        <v>2.1370557041863279E-3</v>
      </c>
    </row>
    <row r="93" spans="1:18" x14ac:dyDescent="0.2">
      <c r="A93" s="98">
        <v>15604</v>
      </c>
      <c r="B93" s="98">
        <v>1.1592200004088227E-2</v>
      </c>
      <c r="C93" s="98">
        <v>1</v>
      </c>
      <c r="D93" s="100">
        <f t="shared" si="19"/>
        <v>1.5604</v>
      </c>
      <c r="E93" s="100">
        <f t="shared" si="19"/>
        <v>1.1592200004088227E-2</v>
      </c>
      <c r="F93" s="15">
        <f t="shared" si="20"/>
        <v>1.5604</v>
      </c>
      <c r="G93" s="15">
        <f t="shared" si="20"/>
        <v>1.1592200004088227E-2</v>
      </c>
      <c r="H93" s="15">
        <f t="shared" si="21"/>
        <v>2.43484816</v>
      </c>
      <c r="I93" s="15">
        <f t="shared" si="22"/>
        <v>3.7993370688640002</v>
      </c>
      <c r="J93" s="15">
        <f t="shared" si="23"/>
        <v>5.9284855622553856</v>
      </c>
      <c r="K93" s="15">
        <f t="shared" si="24"/>
        <v>1.8088468886379269E-2</v>
      </c>
      <c r="L93" s="15">
        <f t="shared" si="25"/>
        <v>2.822524685030621E-2</v>
      </c>
      <c r="M93" s="15">
        <f t="shared" ca="1" si="17"/>
        <v>1.0533434633723637E-2</v>
      </c>
      <c r="N93" s="15">
        <f t="shared" ca="1" si="26"/>
        <v>1.1209841094832662E-6</v>
      </c>
      <c r="O93" s="24">
        <f t="shared" ca="1" si="27"/>
        <v>54829296689614.367</v>
      </c>
      <c r="P93" s="15">
        <f t="shared" ca="1" si="28"/>
        <v>752608138702.95496</v>
      </c>
      <c r="Q93" s="15">
        <f t="shared" ca="1" si="29"/>
        <v>241535822308.76117</v>
      </c>
      <c r="R93">
        <f t="shared" ca="1" si="18"/>
        <v>1.0587653703645894E-3</v>
      </c>
    </row>
    <row r="94" spans="1:18" x14ac:dyDescent="0.2">
      <c r="A94" s="98">
        <v>15664</v>
      </c>
      <c r="B94" s="98">
        <v>5.7751999993342906E-3</v>
      </c>
      <c r="C94" s="98">
        <v>1</v>
      </c>
      <c r="D94" s="100">
        <f t="shared" si="19"/>
        <v>1.5664</v>
      </c>
      <c r="E94" s="100">
        <f t="shared" si="19"/>
        <v>5.7751999993342906E-3</v>
      </c>
      <c r="F94" s="15">
        <f t="shared" si="20"/>
        <v>1.5664</v>
      </c>
      <c r="G94" s="15">
        <f t="shared" si="20"/>
        <v>5.7751999993342906E-3</v>
      </c>
      <c r="H94" s="15">
        <f t="shared" si="21"/>
        <v>2.4536089599999999</v>
      </c>
      <c r="I94" s="15">
        <f t="shared" si="22"/>
        <v>3.8433330749439998</v>
      </c>
      <c r="J94" s="15">
        <f t="shared" si="23"/>
        <v>6.0201969285922816</v>
      </c>
      <c r="K94" s="15">
        <f t="shared" si="24"/>
        <v>9.0462732789572328E-3</v>
      </c>
      <c r="L94" s="15">
        <f t="shared" si="25"/>
        <v>1.417008246415861E-2</v>
      </c>
      <c r="M94" s="15">
        <f t="shared" ca="1" si="17"/>
        <v>1.0579496008288442E-2</v>
      </c>
      <c r="N94" s="15">
        <f t="shared" ca="1" si="26"/>
        <v>2.3081260141652785E-5</v>
      </c>
      <c r="O94" s="24">
        <f t="shared" ca="1" si="27"/>
        <v>54221236137356.539</v>
      </c>
      <c r="P94" s="15">
        <f t="shared" ca="1" si="28"/>
        <v>733338641651.81323</v>
      </c>
      <c r="Q94" s="15">
        <f t="shared" ca="1" si="29"/>
        <v>237793621175.24173</v>
      </c>
      <c r="R94">
        <f t="shared" ca="1" si="18"/>
        <v>-4.8042960089541512E-3</v>
      </c>
    </row>
    <row r="95" spans="1:18" x14ac:dyDescent="0.2">
      <c r="A95" s="98">
        <v>15669</v>
      </c>
      <c r="B95" s="98">
        <v>9.4904500001575798E-3</v>
      </c>
      <c r="C95" s="98">
        <v>1</v>
      </c>
      <c r="D95" s="100">
        <f t="shared" si="19"/>
        <v>1.5669</v>
      </c>
      <c r="E95" s="100">
        <f t="shared" si="19"/>
        <v>9.4904500001575798E-3</v>
      </c>
      <c r="F95" s="15">
        <f t="shared" si="20"/>
        <v>1.5669</v>
      </c>
      <c r="G95" s="15">
        <f t="shared" si="20"/>
        <v>9.4904500001575798E-3</v>
      </c>
      <c r="H95" s="15">
        <f t="shared" si="21"/>
        <v>2.45517561</v>
      </c>
      <c r="I95" s="15">
        <f t="shared" si="22"/>
        <v>3.8470146633089999</v>
      </c>
      <c r="J95" s="15">
        <f t="shared" si="23"/>
        <v>6.0278872759388715</v>
      </c>
      <c r="K95" s="15">
        <f t="shared" si="24"/>
        <v>1.4870586105246912E-2</v>
      </c>
      <c r="L95" s="15">
        <f t="shared" si="25"/>
        <v>2.3300721368311385E-2</v>
      </c>
      <c r="M95" s="15">
        <f t="shared" ca="1" si="17"/>
        <v>1.058333740825791E-2</v>
      </c>
      <c r="N95" s="15">
        <f t="shared" ca="1" si="26"/>
        <v>1.1944028867842579E-6</v>
      </c>
      <c r="O95" s="24">
        <f t="shared" ca="1" si="27"/>
        <v>54170660964458.594</v>
      </c>
      <c r="P95" s="15">
        <f t="shared" ca="1" si="28"/>
        <v>731742752952.19385</v>
      </c>
      <c r="Q95" s="15">
        <f t="shared" ca="1" si="29"/>
        <v>237482695476.38162</v>
      </c>
      <c r="R95">
        <f t="shared" ca="1" si="18"/>
        <v>-1.0928874081003303E-3</v>
      </c>
    </row>
    <row r="96" spans="1:18" x14ac:dyDescent="0.2">
      <c r="A96" s="98">
        <v>15669</v>
      </c>
      <c r="B96" s="98">
        <v>9.4904500001575798E-3</v>
      </c>
      <c r="C96" s="98">
        <v>1</v>
      </c>
      <c r="D96" s="100">
        <f t="shared" si="19"/>
        <v>1.5669</v>
      </c>
      <c r="E96" s="100">
        <f t="shared" si="19"/>
        <v>9.4904500001575798E-3</v>
      </c>
      <c r="F96" s="15">
        <f t="shared" si="20"/>
        <v>1.5669</v>
      </c>
      <c r="G96" s="15">
        <f t="shared" si="20"/>
        <v>9.4904500001575798E-3</v>
      </c>
      <c r="H96" s="15">
        <f t="shared" si="21"/>
        <v>2.45517561</v>
      </c>
      <c r="I96" s="15">
        <f t="shared" si="22"/>
        <v>3.8470146633089999</v>
      </c>
      <c r="J96" s="15">
        <f t="shared" si="23"/>
        <v>6.0278872759388715</v>
      </c>
      <c r="K96" s="15">
        <f t="shared" si="24"/>
        <v>1.4870586105246912E-2</v>
      </c>
      <c r="L96" s="15">
        <f t="shared" si="25"/>
        <v>2.3300721368311385E-2</v>
      </c>
      <c r="M96" s="15">
        <f t="shared" ca="1" si="17"/>
        <v>1.058333740825791E-2</v>
      </c>
      <c r="N96" s="15">
        <f t="shared" ca="1" si="26"/>
        <v>1.1944028867842579E-6</v>
      </c>
      <c r="O96" s="24">
        <f t="shared" ca="1" si="27"/>
        <v>54170660964458.594</v>
      </c>
      <c r="P96" s="15">
        <f t="shared" ca="1" si="28"/>
        <v>731742752952.19385</v>
      </c>
      <c r="Q96" s="15">
        <f t="shared" ca="1" si="29"/>
        <v>237482695476.38162</v>
      </c>
      <c r="R96">
        <f t="shared" ca="1" si="18"/>
        <v>-1.0928874081003303E-3</v>
      </c>
    </row>
    <row r="97" spans="1:18" x14ac:dyDescent="0.2">
      <c r="A97" s="98">
        <v>15748</v>
      </c>
      <c r="B97" s="98">
        <v>1.8031400002655573E-2</v>
      </c>
      <c r="C97" s="98">
        <v>1</v>
      </c>
      <c r="D97" s="100">
        <f t="shared" si="19"/>
        <v>1.5748</v>
      </c>
      <c r="E97" s="100">
        <f t="shared" si="19"/>
        <v>1.8031400002655573E-2</v>
      </c>
      <c r="F97" s="15">
        <f t="shared" si="20"/>
        <v>1.5748</v>
      </c>
      <c r="G97" s="15">
        <f t="shared" si="20"/>
        <v>1.8031400002655573E-2</v>
      </c>
      <c r="H97" s="15">
        <f t="shared" si="21"/>
        <v>2.4799950399999999</v>
      </c>
      <c r="I97" s="15">
        <f t="shared" si="22"/>
        <v>3.9054961889919997</v>
      </c>
      <c r="J97" s="15">
        <f t="shared" si="23"/>
        <v>6.1503753984246012</v>
      </c>
      <c r="K97" s="15">
        <f t="shared" si="24"/>
        <v>2.8395848724181997E-2</v>
      </c>
      <c r="L97" s="15">
        <f t="shared" si="25"/>
        <v>4.4717782570841809E-2</v>
      </c>
      <c r="M97" s="15">
        <f t="shared" ca="1" si="17"/>
        <v>1.0644091804892557E-2</v>
      </c>
      <c r="N97" s="15">
        <f t="shared" ca="1" si="26"/>
        <v>5.4572322408736663E-5</v>
      </c>
      <c r="O97" s="24">
        <f t="shared" ca="1" si="27"/>
        <v>53373559936933.656</v>
      </c>
      <c r="P97" s="15">
        <f t="shared" ca="1" si="28"/>
        <v>706730792605.81042</v>
      </c>
      <c r="Q97" s="15">
        <f t="shared" ca="1" si="29"/>
        <v>232589095975.29333</v>
      </c>
      <c r="R97">
        <f t="shared" ca="1" si="18"/>
        <v>7.3873081977630164E-3</v>
      </c>
    </row>
    <row r="98" spans="1:18" x14ac:dyDescent="0.2">
      <c r="A98" s="98">
        <v>15799.5</v>
      </c>
      <c r="B98" s="98">
        <v>1.1188475007656962E-2</v>
      </c>
      <c r="C98" s="98">
        <v>1</v>
      </c>
      <c r="D98" s="100">
        <f t="shared" si="19"/>
        <v>1.57995</v>
      </c>
      <c r="E98" s="100">
        <f t="shared" si="19"/>
        <v>1.1188475007656962E-2</v>
      </c>
      <c r="F98" s="15">
        <f t="shared" si="20"/>
        <v>1.57995</v>
      </c>
      <c r="G98" s="15">
        <f t="shared" si="20"/>
        <v>1.1188475007656962E-2</v>
      </c>
      <c r="H98" s="15">
        <f t="shared" si="21"/>
        <v>2.4962420024999998</v>
      </c>
      <c r="I98" s="15">
        <f t="shared" si="22"/>
        <v>3.9439375518498747</v>
      </c>
      <c r="J98" s="15">
        <f t="shared" si="23"/>
        <v>6.2312241350452098</v>
      </c>
      <c r="K98" s="15">
        <f t="shared" si="24"/>
        <v>1.7677231088347616E-2</v>
      </c>
      <c r="L98" s="15">
        <f t="shared" si="25"/>
        <v>2.7929141258034813E-2</v>
      </c>
      <c r="M98" s="15">
        <f t="shared" ca="1" si="17"/>
        <v>1.0683758566085447E-2</v>
      </c>
      <c r="N98" s="15">
        <f t="shared" ca="1" si="26"/>
        <v>2.5473868639261175E-7</v>
      </c>
      <c r="O98" s="24">
        <f t="shared" ca="1" si="27"/>
        <v>52855957668995.555</v>
      </c>
      <c r="P98" s="15">
        <f t="shared" ca="1" si="28"/>
        <v>690632044389.62012</v>
      </c>
      <c r="Q98" s="15">
        <f t="shared" ca="1" si="29"/>
        <v>229418379133.0358</v>
      </c>
      <c r="R98">
        <f t="shared" ca="1" si="18"/>
        <v>5.0471644157151427E-4</v>
      </c>
    </row>
    <row r="99" spans="1:18" x14ac:dyDescent="0.2">
      <c r="A99" s="98">
        <v>16604</v>
      </c>
      <c r="B99" s="98">
        <v>1.6642200003843755E-2</v>
      </c>
      <c r="C99" s="98">
        <v>1</v>
      </c>
      <c r="D99" s="100">
        <f t="shared" si="19"/>
        <v>1.6604000000000001</v>
      </c>
      <c r="E99" s="100">
        <f t="shared" si="19"/>
        <v>1.6642200003843755E-2</v>
      </c>
      <c r="F99" s="15">
        <f t="shared" si="20"/>
        <v>1.6604000000000001</v>
      </c>
      <c r="G99" s="15">
        <f t="shared" si="20"/>
        <v>1.6642200003843755E-2</v>
      </c>
      <c r="H99" s="15">
        <f t="shared" si="21"/>
        <v>2.7569281600000002</v>
      </c>
      <c r="I99" s="15">
        <f t="shared" si="22"/>
        <v>4.5776035168640004</v>
      </c>
      <c r="J99" s="15">
        <f t="shared" si="23"/>
        <v>7.6006528794009869</v>
      </c>
      <c r="K99" s="15">
        <f t="shared" si="24"/>
        <v>2.7632708886382171E-2</v>
      </c>
      <c r="L99" s="15">
        <f t="shared" si="25"/>
        <v>4.5881349834948959E-2</v>
      </c>
      <c r="M99" s="15">
        <f t="shared" ca="1" si="17"/>
        <v>1.1309662559719732E-2</v>
      </c>
      <c r="N99" s="15">
        <f t="shared" ca="1" si="26"/>
        <v>2.8435955592984761E-5</v>
      </c>
      <c r="O99" s="24">
        <f t="shared" ca="1" si="27"/>
        <v>44988547481255.563</v>
      </c>
      <c r="P99" s="15">
        <f t="shared" ca="1" si="28"/>
        <v>460908119523.9726</v>
      </c>
      <c r="Q99" s="15">
        <f t="shared" ca="1" si="29"/>
        <v>181980229086.84424</v>
      </c>
      <c r="R99">
        <f t="shared" ca="1" si="18"/>
        <v>5.3325374441240223E-3</v>
      </c>
    </row>
    <row r="100" spans="1:18" x14ac:dyDescent="0.2">
      <c r="A100" s="98">
        <v>16615.5</v>
      </c>
      <c r="B100" s="98">
        <v>1.1377275004633702E-2</v>
      </c>
      <c r="C100" s="98">
        <v>1</v>
      </c>
      <c r="D100" s="100">
        <f t="shared" si="19"/>
        <v>1.6615500000000001</v>
      </c>
      <c r="E100" s="100">
        <f t="shared" si="19"/>
        <v>1.1377275004633702E-2</v>
      </c>
      <c r="F100" s="15">
        <f t="shared" si="20"/>
        <v>1.6615500000000001</v>
      </c>
      <c r="G100" s="15">
        <f t="shared" si="20"/>
        <v>1.1377275004633702E-2</v>
      </c>
      <c r="H100" s="15">
        <f t="shared" si="21"/>
        <v>2.7607484025000004</v>
      </c>
      <c r="I100" s="15">
        <f t="shared" si="22"/>
        <v>4.5871215081738761</v>
      </c>
      <c r="J100" s="15">
        <f t="shared" si="23"/>
        <v>7.621731741906304</v>
      </c>
      <c r="K100" s="15">
        <f t="shared" si="24"/>
        <v>1.8903911283949131E-2</v>
      </c>
      <c r="L100" s="15">
        <f t="shared" si="25"/>
        <v>3.1409793793845682E-2</v>
      </c>
      <c r="M100" s="15">
        <f t="shared" ca="1" si="17"/>
        <v>1.1318694840678059E-2</v>
      </c>
      <c r="N100" s="15">
        <f t="shared" ca="1" si="26"/>
        <v>3.4316356090700447E-9</v>
      </c>
      <c r="O100" s="24">
        <f t="shared" ca="1" si="27"/>
        <v>44879194436135.977</v>
      </c>
      <c r="P100" s="15">
        <f t="shared" ca="1" si="28"/>
        <v>457928454648.64343</v>
      </c>
      <c r="Q100" s="15">
        <f t="shared" ca="1" si="29"/>
        <v>181331956748.49075</v>
      </c>
      <c r="R100">
        <f t="shared" ca="1" si="18"/>
        <v>5.858016395564325E-5</v>
      </c>
    </row>
    <row r="101" spans="1:18" x14ac:dyDescent="0.2">
      <c r="A101" s="98">
        <v>17641</v>
      </c>
      <c r="B101" s="98">
        <v>1.3605050000478514E-2</v>
      </c>
      <c r="C101" s="98">
        <v>1</v>
      </c>
      <c r="D101" s="100">
        <f t="shared" si="19"/>
        <v>1.7641</v>
      </c>
      <c r="E101" s="100">
        <f t="shared" si="19"/>
        <v>1.3605050000478514E-2</v>
      </c>
      <c r="F101" s="15">
        <f t="shared" si="20"/>
        <v>1.7641</v>
      </c>
      <c r="G101" s="15">
        <f t="shared" si="20"/>
        <v>1.3605050000478514E-2</v>
      </c>
      <c r="H101" s="15">
        <f t="shared" si="21"/>
        <v>3.1120488100000001</v>
      </c>
      <c r="I101" s="15">
        <f t="shared" si="22"/>
        <v>5.4899653057210003</v>
      </c>
      <c r="J101" s="15">
        <f t="shared" si="23"/>
        <v>9.6848477958224173</v>
      </c>
      <c r="K101" s="15">
        <f t="shared" si="24"/>
        <v>2.4000668705844146E-2</v>
      </c>
      <c r="L101" s="15">
        <f t="shared" si="25"/>
        <v>4.2339579663979658E-2</v>
      </c>
      <c r="M101" s="15">
        <f t="shared" ca="1" si="17"/>
        <v>1.2133798307992254E-2</v>
      </c>
      <c r="N101" s="15">
        <f t="shared" ca="1" si="26"/>
        <v>2.1645815426436821E-6</v>
      </c>
      <c r="O101" s="24">
        <f t="shared" ca="1" si="27"/>
        <v>35512885332296.391</v>
      </c>
      <c r="P101" s="15">
        <f t="shared" ca="1" si="28"/>
        <v>228544252146.28229</v>
      </c>
      <c r="Q101" s="15">
        <f t="shared" ca="1" si="29"/>
        <v>127227395935.82692</v>
      </c>
      <c r="R101">
        <f t="shared" ca="1" si="18"/>
        <v>1.4712516924862591E-3</v>
      </c>
    </row>
    <row r="102" spans="1:18" x14ac:dyDescent="0.2">
      <c r="A102" s="98">
        <v>17661.5</v>
      </c>
      <c r="B102" s="98">
        <v>6.8675750007969327E-3</v>
      </c>
      <c r="C102" s="98">
        <v>1</v>
      </c>
      <c r="D102" s="100">
        <f t="shared" si="19"/>
        <v>1.7661500000000001</v>
      </c>
      <c r="E102" s="100">
        <f t="shared" si="19"/>
        <v>6.8675750007969327E-3</v>
      </c>
      <c r="F102" s="15">
        <f t="shared" si="20"/>
        <v>1.7661500000000001</v>
      </c>
      <c r="G102" s="15">
        <f t="shared" si="20"/>
        <v>6.8675750007969327E-3</v>
      </c>
      <c r="H102" s="15">
        <f t="shared" si="21"/>
        <v>3.1192858225000002</v>
      </c>
      <c r="I102" s="15">
        <f t="shared" si="22"/>
        <v>5.5091266554083758</v>
      </c>
      <c r="J102" s="15">
        <f t="shared" si="23"/>
        <v>9.7299440424495032</v>
      </c>
      <c r="K102" s="15">
        <f t="shared" si="24"/>
        <v>1.2129167587657504E-2</v>
      </c>
      <c r="L102" s="15">
        <f t="shared" si="25"/>
        <v>2.1421929334941303E-2</v>
      </c>
      <c r="M102" s="15">
        <f t="shared" ca="1" si="17"/>
        <v>1.2150287203281779E-2</v>
      </c>
      <c r="N102" s="15">
        <f t="shared" ca="1" si="26"/>
        <v>2.79070482142823E-5</v>
      </c>
      <c r="O102" s="24">
        <f t="shared" ca="1" si="27"/>
        <v>35333802665734.031</v>
      </c>
      <c r="P102" s="15">
        <f t="shared" ca="1" si="28"/>
        <v>224712996372.68857</v>
      </c>
      <c r="Q102" s="15">
        <f t="shared" ca="1" si="29"/>
        <v>126224334807.62221</v>
      </c>
      <c r="R102">
        <f t="shared" ca="1" si="18"/>
        <v>-5.2827122024848468E-3</v>
      </c>
    </row>
    <row r="103" spans="1:18" x14ac:dyDescent="0.2">
      <c r="A103" s="98">
        <v>17700</v>
      </c>
      <c r="B103" s="98">
        <v>5.2850000065518543E-3</v>
      </c>
      <c r="C103" s="98">
        <v>1</v>
      </c>
      <c r="D103" s="100">
        <f t="shared" si="19"/>
        <v>1.77</v>
      </c>
      <c r="E103" s="100">
        <f t="shared" si="19"/>
        <v>5.2850000065518543E-3</v>
      </c>
      <c r="F103" s="15">
        <f t="shared" si="20"/>
        <v>1.77</v>
      </c>
      <c r="G103" s="15">
        <f t="shared" si="20"/>
        <v>5.2850000065518543E-3</v>
      </c>
      <c r="H103" s="15">
        <f t="shared" si="21"/>
        <v>3.1329000000000002</v>
      </c>
      <c r="I103" s="15">
        <f t="shared" si="22"/>
        <v>5.5452330000000005</v>
      </c>
      <c r="J103" s="15">
        <f t="shared" si="23"/>
        <v>9.8150624100000012</v>
      </c>
      <c r="K103" s="15">
        <f t="shared" si="24"/>
        <v>9.3544500115967828E-3</v>
      </c>
      <c r="L103" s="15">
        <f t="shared" si="25"/>
        <v>1.6557376520526305E-2</v>
      </c>
      <c r="M103" s="15">
        <f t="shared" ca="1" si="17"/>
        <v>1.21812747858036E-2</v>
      </c>
      <c r="N103" s="15">
        <f t="shared" ca="1" si="26"/>
        <v>4.7558605830943715E-5</v>
      </c>
      <c r="O103" s="24">
        <f t="shared" ca="1" si="27"/>
        <v>34998382626341.02</v>
      </c>
      <c r="P103" s="15">
        <f t="shared" ca="1" si="28"/>
        <v>217599984675.69839</v>
      </c>
      <c r="Q103" s="15">
        <f t="shared" ca="1" si="29"/>
        <v>124349270828.03423</v>
      </c>
      <c r="R103">
        <f t="shared" ca="1" si="18"/>
        <v>-6.8962747792517456E-3</v>
      </c>
    </row>
    <row r="104" spans="1:18" x14ac:dyDescent="0.2">
      <c r="A104" s="98">
        <v>17700</v>
      </c>
      <c r="B104" s="98">
        <v>1.0185000006458722E-2</v>
      </c>
      <c r="C104" s="98">
        <v>1</v>
      </c>
      <c r="D104" s="100">
        <f t="shared" si="19"/>
        <v>1.77</v>
      </c>
      <c r="E104" s="100">
        <f t="shared" si="19"/>
        <v>1.0185000006458722E-2</v>
      </c>
      <c r="F104" s="15">
        <f t="shared" si="20"/>
        <v>1.77</v>
      </c>
      <c r="G104" s="15">
        <f t="shared" si="20"/>
        <v>1.0185000006458722E-2</v>
      </c>
      <c r="H104" s="15">
        <f t="shared" si="21"/>
        <v>3.1329000000000002</v>
      </c>
      <c r="I104" s="15">
        <f t="shared" si="22"/>
        <v>5.5452330000000005</v>
      </c>
      <c r="J104" s="15">
        <f t="shared" si="23"/>
        <v>9.8150624100000012</v>
      </c>
      <c r="K104" s="15">
        <f t="shared" si="24"/>
        <v>1.8027450011431939E-2</v>
      </c>
      <c r="L104" s="15">
        <f t="shared" si="25"/>
        <v>3.1908586520234532E-2</v>
      </c>
      <c r="M104" s="15">
        <f t="shared" ca="1" si="17"/>
        <v>1.21812747858036E-2</v>
      </c>
      <c r="N104" s="15">
        <f t="shared" ca="1" si="26"/>
        <v>3.9851129946484407E-6</v>
      </c>
      <c r="O104" s="24">
        <f t="shared" ca="1" si="27"/>
        <v>34998382626341.02</v>
      </c>
      <c r="P104" s="15">
        <f t="shared" ca="1" si="28"/>
        <v>217599984675.69839</v>
      </c>
      <c r="Q104" s="15">
        <f t="shared" ca="1" si="29"/>
        <v>124349270828.03423</v>
      </c>
      <c r="R104">
        <f t="shared" ca="1" si="18"/>
        <v>-1.9962747793448778E-3</v>
      </c>
    </row>
    <row r="105" spans="1:18" x14ac:dyDescent="0.2">
      <c r="A105" s="98">
        <v>17756.5</v>
      </c>
      <c r="B105" s="98">
        <v>1.2657325001782738E-2</v>
      </c>
      <c r="C105" s="98">
        <v>1</v>
      </c>
      <c r="D105" s="100">
        <f t="shared" si="19"/>
        <v>1.77565</v>
      </c>
      <c r="E105" s="100">
        <f t="shared" si="19"/>
        <v>1.2657325001782738E-2</v>
      </c>
      <c r="F105" s="15">
        <f t="shared" si="20"/>
        <v>1.77565</v>
      </c>
      <c r="G105" s="15">
        <f t="shared" si="20"/>
        <v>1.2657325001782738E-2</v>
      </c>
      <c r="H105" s="15">
        <f t="shared" si="21"/>
        <v>3.1529329224999998</v>
      </c>
      <c r="I105" s="15">
        <f t="shared" si="22"/>
        <v>5.5985053438371244</v>
      </c>
      <c r="J105" s="15">
        <f t="shared" si="23"/>
        <v>9.9409860137843893</v>
      </c>
      <c r="K105" s="15">
        <f t="shared" si="24"/>
        <v>2.2474979139415516E-2</v>
      </c>
      <c r="L105" s="15">
        <f t="shared" si="25"/>
        <v>3.9907696708903158E-2</v>
      </c>
      <c r="M105" s="15">
        <f t="shared" ca="1" si="17"/>
        <v>1.2226798824131069E-2</v>
      </c>
      <c r="N105" s="15">
        <f t="shared" ca="1" si="26"/>
        <v>1.8535278964335576E-7</v>
      </c>
      <c r="O105" s="24">
        <f t="shared" ca="1" si="27"/>
        <v>34508294313317.613</v>
      </c>
      <c r="P105" s="15">
        <f t="shared" ca="1" si="28"/>
        <v>207356422878.99896</v>
      </c>
      <c r="Q105" s="15">
        <f t="shared" ca="1" si="29"/>
        <v>121618297443.74733</v>
      </c>
      <c r="R105">
        <f t="shared" ca="1" si="18"/>
        <v>4.305261776516682E-4</v>
      </c>
    </row>
    <row r="106" spans="1:18" x14ac:dyDescent="0.2">
      <c r="A106" s="98">
        <v>18821.5</v>
      </c>
      <c r="B106" s="98">
        <v>1.4505575003568083E-2</v>
      </c>
      <c r="C106" s="98">
        <v>1</v>
      </c>
      <c r="D106" s="100">
        <f t="shared" si="19"/>
        <v>1.88215</v>
      </c>
      <c r="E106" s="100">
        <f t="shared" si="19"/>
        <v>1.4505575003568083E-2</v>
      </c>
      <c r="F106" s="15">
        <f t="shared" si="20"/>
        <v>1.88215</v>
      </c>
      <c r="G106" s="15">
        <f t="shared" si="20"/>
        <v>1.4505575003568083E-2</v>
      </c>
      <c r="H106" s="15">
        <f t="shared" si="21"/>
        <v>3.5424886225000001</v>
      </c>
      <c r="I106" s="15">
        <f t="shared" si="22"/>
        <v>6.6674949608383747</v>
      </c>
      <c r="J106" s="15">
        <f t="shared" si="23"/>
        <v>12.549225640541946</v>
      </c>
      <c r="K106" s="15">
        <f t="shared" si="24"/>
        <v>2.7301667992965666E-2</v>
      </c>
      <c r="L106" s="15">
        <f t="shared" si="25"/>
        <v>5.1385834412960331E-2</v>
      </c>
      <c r="M106" s="15">
        <f t="shared" ca="1" si="17"/>
        <v>1.3095755934919606E-2</v>
      </c>
      <c r="N106" s="15">
        <f t="shared" ca="1" si="26"/>
        <v>1.9875898063248595E-6</v>
      </c>
      <c r="O106" s="24">
        <f t="shared" ca="1" si="27"/>
        <v>25773380588641.297</v>
      </c>
      <c r="P106" s="15">
        <f t="shared" ca="1" si="28"/>
        <v>59023663533.921753</v>
      </c>
      <c r="Q106" s="15">
        <f t="shared" ca="1" si="29"/>
        <v>74996649456.255768</v>
      </c>
      <c r="R106">
        <f t="shared" ca="1" si="18"/>
        <v>1.4098190686484772E-3</v>
      </c>
    </row>
    <row r="107" spans="1:18" x14ac:dyDescent="0.2">
      <c r="A107" s="98">
        <v>18861</v>
      </c>
      <c r="B107" s="98">
        <v>2.2526050008309539E-2</v>
      </c>
      <c r="C107" s="98">
        <v>0.1</v>
      </c>
      <c r="D107" s="100">
        <f t="shared" si="19"/>
        <v>1.8861000000000001</v>
      </c>
      <c r="E107" s="100">
        <f t="shared" si="19"/>
        <v>2.2526050008309539E-2</v>
      </c>
      <c r="F107" s="15">
        <f t="shared" si="20"/>
        <v>0.18861000000000003</v>
      </c>
      <c r="G107" s="15">
        <f t="shared" si="20"/>
        <v>2.2526050008309542E-3</v>
      </c>
      <c r="H107" s="15">
        <f t="shared" si="21"/>
        <v>0.35573732100000005</v>
      </c>
      <c r="I107" s="15">
        <f t="shared" si="22"/>
        <v>0.67095616113810008</v>
      </c>
      <c r="J107" s="15">
        <f t="shared" si="23"/>
        <v>1.2654904155225706</v>
      </c>
      <c r="K107" s="15">
        <f t="shared" si="24"/>
        <v>4.2486382920672626E-3</v>
      </c>
      <c r="L107" s="15">
        <f t="shared" si="25"/>
        <v>8.0133566826680637E-3</v>
      </c>
      <c r="M107" s="15">
        <f t="shared" ca="1" si="17"/>
        <v>1.3128381146790387E-2</v>
      </c>
      <c r="N107" s="15">
        <f t="shared" ca="1" si="26"/>
        <v>8.8316180030766688E-6</v>
      </c>
      <c r="O107" s="24">
        <f t="shared" ca="1" si="27"/>
        <v>254686799439.21921</v>
      </c>
      <c r="P107" s="15">
        <f t="shared" ca="1" si="28"/>
        <v>552068844.04777396</v>
      </c>
      <c r="Q107" s="15">
        <f t="shared" ca="1" si="29"/>
        <v>734537320.25575638</v>
      </c>
      <c r="R107">
        <f t="shared" ca="1" si="18"/>
        <v>9.3976688615191525E-3</v>
      </c>
    </row>
    <row r="108" spans="1:18" x14ac:dyDescent="0.2">
      <c r="A108" s="98">
        <v>19714.5</v>
      </c>
      <c r="B108" s="98">
        <v>1.272922500356799E-2</v>
      </c>
      <c r="C108" s="98">
        <v>1</v>
      </c>
      <c r="D108" s="100">
        <f t="shared" si="19"/>
        <v>1.9714499999999999</v>
      </c>
      <c r="E108" s="100">
        <f t="shared" si="19"/>
        <v>1.272922500356799E-2</v>
      </c>
      <c r="F108" s="15">
        <f t="shared" si="20"/>
        <v>1.9714499999999999</v>
      </c>
      <c r="G108" s="15">
        <f t="shared" si="20"/>
        <v>1.272922500356799E-2</v>
      </c>
      <c r="H108" s="15">
        <f t="shared" si="21"/>
        <v>3.8866151024999995</v>
      </c>
      <c r="I108" s="15">
        <f t="shared" si="22"/>
        <v>7.6622673438236237</v>
      </c>
      <c r="J108" s="15">
        <f t="shared" si="23"/>
        <v>15.105776954981083</v>
      </c>
      <c r="K108" s="15">
        <f t="shared" si="24"/>
        <v>2.5095030633284113E-2</v>
      </c>
      <c r="L108" s="15">
        <f t="shared" si="25"/>
        <v>4.9473598141987964E-2</v>
      </c>
      <c r="M108" s="15">
        <f t="shared" ca="1" si="17"/>
        <v>1.3840256617189109E-2</v>
      </c>
      <c r="N108" s="15">
        <f t="shared" ca="1" si="26"/>
        <v>1.2343912464655484E-6</v>
      </c>
      <c r="O108" s="24">
        <f t="shared" ca="1" si="27"/>
        <v>19248302260620.66</v>
      </c>
      <c r="P108" s="15">
        <f t="shared" ca="1" si="28"/>
        <v>3661040657.0252733</v>
      </c>
      <c r="Q108" s="15">
        <f t="shared" ca="1" si="29"/>
        <v>43634565499.101883</v>
      </c>
      <c r="R108">
        <f t="shared" ca="1" si="18"/>
        <v>-1.1110316136211194E-3</v>
      </c>
    </row>
    <row r="109" spans="1:18" x14ac:dyDescent="0.2">
      <c r="A109" s="98">
        <v>19819.5</v>
      </c>
      <c r="B109" s="98">
        <v>1.2849475002440158E-2</v>
      </c>
      <c r="C109" s="98">
        <v>1</v>
      </c>
      <c r="D109" s="100">
        <f t="shared" si="19"/>
        <v>1.9819500000000001</v>
      </c>
      <c r="E109" s="100">
        <f t="shared" si="19"/>
        <v>1.2849475002440158E-2</v>
      </c>
      <c r="F109" s="15">
        <f t="shared" si="20"/>
        <v>1.9819500000000001</v>
      </c>
      <c r="G109" s="15">
        <f t="shared" si="20"/>
        <v>1.2849475002440158E-2</v>
      </c>
      <c r="H109" s="15">
        <f t="shared" si="21"/>
        <v>3.9281258025000003</v>
      </c>
      <c r="I109" s="15">
        <f t="shared" si="22"/>
        <v>7.7853489342648761</v>
      </c>
      <c r="J109" s="15">
        <f t="shared" si="23"/>
        <v>15.430172320266271</v>
      </c>
      <c r="K109" s="15">
        <f t="shared" si="24"/>
        <v>2.5467016981086273E-2</v>
      </c>
      <c r="L109" s="15">
        <f t="shared" si="25"/>
        <v>5.0474354305663945E-2</v>
      </c>
      <c r="M109" s="15">
        <f t="shared" ca="1" si="17"/>
        <v>1.3928747735488786E-2</v>
      </c>
      <c r="N109" s="15">
        <f t="shared" ca="1" si="26"/>
        <v>1.1648296323022548E-6</v>
      </c>
      <c r="O109" s="24">
        <f t="shared" ca="1" si="27"/>
        <v>18532882531893.953</v>
      </c>
      <c r="P109" s="15">
        <f t="shared" ca="1" si="28"/>
        <v>1505076200.3327689</v>
      </c>
      <c r="Q109" s="15">
        <f t="shared" ca="1" si="29"/>
        <v>40449091856.792557</v>
      </c>
      <c r="R109">
        <f t="shared" ca="1" si="18"/>
        <v>-1.0792727330486279E-3</v>
      </c>
    </row>
    <row r="110" spans="1:18" x14ac:dyDescent="0.2">
      <c r="A110" s="98">
        <v>19830</v>
      </c>
      <c r="B110" s="98">
        <v>1.2181500002043322E-2</v>
      </c>
      <c r="C110" s="98">
        <v>1</v>
      </c>
      <c r="D110" s="100">
        <f t="shared" si="19"/>
        <v>1.9830000000000001</v>
      </c>
      <c r="E110" s="100">
        <f t="shared" si="19"/>
        <v>1.2181500002043322E-2</v>
      </c>
      <c r="F110" s="15">
        <f t="shared" si="20"/>
        <v>1.9830000000000001</v>
      </c>
      <c r="G110" s="15">
        <f t="shared" si="20"/>
        <v>1.2181500002043322E-2</v>
      </c>
      <c r="H110" s="15">
        <f t="shared" si="21"/>
        <v>3.9322890000000004</v>
      </c>
      <c r="I110" s="15">
        <f t="shared" si="22"/>
        <v>7.7977290870000013</v>
      </c>
      <c r="J110" s="15">
        <f t="shared" si="23"/>
        <v>15.462896779521003</v>
      </c>
      <c r="K110" s="15">
        <f t="shared" si="24"/>
        <v>2.4155914504051908E-2</v>
      </c>
      <c r="L110" s="15">
        <f t="shared" si="25"/>
        <v>4.7901178461534938E-2</v>
      </c>
      <c r="M110" s="15">
        <f t="shared" ca="1" si="17"/>
        <v>1.3937607863152648E-2</v>
      </c>
      <c r="N110" s="15">
        <f t="shared" ca="1" si="26"/>
        <v>3.083914819849972E-6</v>
      </c>
      <c r="O110" s="24">
        <f t="shared" ca="1" si="27"/>
        <v>18461962622288.645</v>
      </c>
      <c r="P110" s="15">
        <f t="shared" ca="1" si="28"/>
        <v>1341111225.3253264</v>
      </c>
      <c r="Q110" s="15">
        <f t="shared" ca="1" si="29"/>
        <v>40136579257.601631</v>
      </c>
      <c r="R110">
        <f t="shared" ca="1" si="18"/>
        <v>-1.756107861109326E-3</v>
      </c>
    </row>
    <row r="111" spans="1:18" x14ac:dyDescent="0.2">
      <c r="A111" s="98">
        <v>20564</v>
      </c>
      <c r="B111" s="98">
        <v>1.2520200005383231E-2</v>
      </c>
      <c r="C111" s="98">
        <v>1</v>
      </c>
      <c r="D111" s="100">
        <f t="shared" si="19"/>
        <v>2.0564</v>
      </c>
      <c r="E111" s="100">
        <f t="shared" si="19"/>
        <v>1.2520200005383231E-2</v>
      </c>
      <c r="F111" s="15">
        <f t="shared" si="20"/>
        <v>2.0564</v>
      </c>
      <c r="G111" s="15">
        <f t="shared" si="20"/>
        <v>1.2520200005383231E-2</v>
      </c>
      <c r="H111" s="15">
        <f t="shared" si="21"/>
        <v>4.2287809599999999</v>
      </c>
      <c r="I111" s="15">
        <f t="shared" si="22"/>
        <v>8.6960651661440007</v>
      </c>
      <c r="J111" s="15">
        <f t="shared" si="23"/>
        <v>17.882588407658524</v>
      </c>
      <c r="K111" s="15">
        <f t="shared" si="24"/>
        <v>2.5746539291070077E-2</v>
      </c>
      <c r="L111" s="15">
        <f t="shared" si="25"/>
        <v>5.2945183398156508E-2</v>
      </c>
      <c r="M111" s="15">
        <f t="shared" ca="1" si="17"/>
        <v>1.4561936693164261E-2</v>
      </c>
      <c r="N111" s="15">
        <f t="shared" ca="1" si="26"/>
        <v>4.168688702231054E-6</v>
      </c>
      <c r="O111" s="24">
        <f t="shared" ca="1" si="27"/>
        <v>13793275360721.432</v>
      </c>
      <c r="P111" s="15">
        <f t="shared" ca="1" si="28"/>
        <v>13622185226.261681</v>
      </c>
      <c r="Q111" s="15">
        <f t="shared" ca="1" si="29"/>
        <v>21095870743.420647</v>
      </c>
      <c r="R111">
        <f t="shared" ca="1" si="18"/>
        <v>-2.0417366877810306E-3</v>
      </c>
    </row>
    <row r="112" spans="1:18" x14ac:dyDescent="0.2">
      <c r="A112" s="98">
        <v>20625</v>
      </c>
      <c r="B112" s="98">
        <v>1.3006250002945308E-2</v>
      </c>
      <c r="C112" s="98">
        <v>1</v>
      </c>
      <c r="D112" s="100">
        <f t="shared" si="19"/>
        <v>2.0625</v>
      </c>
      <c r="E112" s="100">
        <f t="shared" si="19"/>
        <v>1.3006250002945308E-2</v>
      </c>
      <c r="F112" s="15">
        <f t="shared" si="20"/>
        <v>2.0625</v>
      </c>
      <c r="G112" s="15">
        <f t="shared" si="20"/>
        <v>1.3006250002945308E-2</v>
      </c>
      <c r="H112" s="15">
        <f t="shared" si="21"/>
        <v>4.25390625</v>
      </c>
      <c r="I112" s="15">
        <f t="shared" si="22"/>
        <v>8.773681640625</v>
      </c>
      <c r="J112" s="15">
        <f t="shared" si="23"/>
        <v>18.095718383789063</v>
      </c>
      <c r="K112" s="15">
        <f t="shared" si="24"/>
        <v>2.6825390631074697E-2</v>
      </c>
      <c r="L112" s="15">
        <f t="shared" si="25"/>
        <v>5.5327368176591563E-2</v>
      </c>
      <c r="M112" s="15">
        <f t="shared" ca="1" si="17"/>
        <v>1.4614262828731222E-2</v>
      </c>
      <c r="N112" s="15">
        <f t="shared" ca="1" si="26"/>
        <v>2.5857052478920012E-6</v>
      </c>
      <c r="O112" s="24">
        <f t="shared" ca="1" si="27"/>
        <v>13431653754832.316</v>
      </c>
      <c r="P112" s="15">
        <f t="shared" ca="1" si="28"/>
        <v>16790292095.566252</v>
      </c>
      <c r="Q112" s="15">
        <f t="shared" ca="1" si="29"/>
        <v>19769735161.404217</v>
      </c>
      <c r="R112">
        <f t="shared" ca="1" si="18"/>
        <v>-1.6080128257859143E-3</v>
      </c>
    </row>
    <row r="113" spans="1:18" x14ac:dyDescent="0.2">
      <c r="A113" s="98">
        <v>20626</v>
      </c>
      <c r="B113" s="98">
        <v>1.3209300006565172E-2</v>
      </c>
      <c r="C113" s="98">
        <v>1</v>
      </c>
      <c r="D113" s="100">
        <f t="shared" si="19"/>
        <v>2.0626000000000002</v>
      </c>
      <c r="E113" s="100">
        <f t="shared" si="19"/>
        <v>1.3209300006565172E-2</v>
      </c>
      <c r="F113" s="15">
        <f t="shared" si="20"/>
        <v>2.0626000000000002</v>
      </c>
      <c r="G113" s="15">
        <f t="shared" si="20"/>
        <v>1.3209300006565172E-2</v>
      </c>
      <c r="H113" s="15">
        <f t="shared" si="21"/>
        <v>4.2543187600000012</v>
      </c>
      <c r="I113" s="15">
        <f t="shared" si="22"/>
        <v>8.7749578743760033</v>
      </c>
      <c r="J113" s="15">
        <f t="shared" si="23"/>
        <v>18.099228111687946</v>
      </c>
      <c r="K113" s="15">
        <f t="shared" si="24"/>
        <v>2.7245502193541327E-2</v>
      </c>
      <c r="L113" s="15">
        <f t="shared" si="25"/>
        <v>5.6196572824398348E-2</v>
      </c>
      <c r="M113" s="15">
        <f t="shared" ca="1" si="17"/>
        <v>1.4615121197400084E-2</v>
      </c>
      <c r="N113" s="15">
        <f t="shared" ca="1" si="26"/>
        <v>1.9763332206004899E-6</v>
      </c>
      <c r="O113" s="24">
        <f t="shared" ca="1" si="27"/>
        <v>13425760184056.627</v>
      </c>
      <c r="P113" s="15">
        <f t="shared" ca="1" si="28"/>
        <v>16845025111.845436</v>
      </c>
      <c r="Q113" s="15">
        <f t="shared" ca="1" si="29"/>
        <v>19748332156.916401</v>
      </c>
      <c r="R113">
        <f t="shared" ca="1" si="18"/>
        <v>-1.4058211908349119E-3</v>
      </c>
    </row>
    <row r="114" spans="1:18" x14ac:dyDescent="0.2">
      <c r="A114" s="98">
        <v>20683.5</v>
      </c>
      <c r="B114" s="98">
        <v>1.3084675003483426E-2</v>
      </c>
      <c r="C114" s="98">
        <v>1</v>
      </c>
      <c r="D114" s="100">
        <f t="shared" si="19"/>
        <v>2.0683500000000001</v>
      </c>
      <c r="E114" s="100">
        <f t="shared" si="19"/>
        <v>1.3084675003483426E-2</v>
      </c>
      <c r="F114" s="15">
        <f t="shared" si="20"/>
        <v>2.0683500000000001</v>
      </c>
      <c r="G114" s="15">
        <f t="shared" si="20"/>
        <v>1.3084675003483426E-2</v>
      </c>
      <c r="H114" s="15">
        <f t="shared" si="21"/>
        <v>4.2780717225000009</v>
      </c>
      <c r="I114" s="15">
        <f t="shared" si="22"/>
        <v>8.8485496472328773</v>
      </c>
      <c r="J114" s="15">
        <f t="shared" si="23"/>
        <v>18.301897662854124</v>
      </c>
      <c r="K114" s="15">
        <f t="shared" si="24"/>
        <v>2.7063687543454947E-2</v>
      </c>
      <c r="L114" s="15">
        <f t="shared" si="25"/>
        <v>5.5977178130505047E-2</v>
      </c>
      <c r="M114" s="15">
        <f t="shared" ca="1" si="17"/>
        <v>1.4664507949981266E-2</v>
      </c>
      <c r="N114" s="15">
        <f t="shared" ca="1" si="26"/>
        <v>2.4958721388400467E-6</v>
      </c>
      <c r="O114" s="24">
        <f t="shared" ca="1" si="27"/>
        <v>13088767525420.166</v>
      </c>
      <c r="P114" s="15">
        <f t="shared" ca="1" si="28"/>
        <v>20144333494.186714</v>
      </c>
      <c r="Q114" s="15">
        <f t="shared" ca="1" si="29"/>
        <v>18536015039.069199</v>
      </c>
      <c r="R114">
        <f t="shared" ca="1" si="18"/>
        <v>-1.5798329464978399E-3</v>
      </c>
    </row>
    <row r="115" spans="1:18" x14ac:dyDescent="0.2">
      <c r="A115" s="98">
        <v>20748</v>
      </c>
      <c r="B115" s="98">
        <v>1.2981400010176003E-2</v>
      </c>
      <c r="C115" s="98">
        <v>1</v>
      </c>
      <c r="D115" s="100">
        <f t="shared" si="19"/>
        <v>2.0748000000000002</v>
      </c>
      <c r="E115" s="100">
        <f t="shared" si="19"/>
        <v>1.2981400010176003E-2</v>
      </c>
      <c r="F115" s="15">
        <f t="shared" si="20"/>
        <v>2.0748000000000002</v>
      </c>
      <c r="G115" s="15">
        <f t="shared" si="20"/>
        <v>1.2981400010176003E-2</v>
      </c>
      <c r="H115" s="15">
        <f t="shared" si="21"/>
        <v>4.304795040000001</v>
      </c>
      <c r="I115" s="15">
        <f t="shared" si="22"/>
        <v>8.9315887489920023</v>
      </c>
      <c r="J115" s="15">
        <f t="shared" si="23"/>
        <v>18.531260336408607</v>
      </c>
      <c r="K115" s="15">
        <f t="shared" si="24"/>
        <v>2.6933808741113174E-2</v>
      </c>
      <c r="L115" s="15">
        <f t="shared" si="25"/>
        <v>5.5882266376061619E-2</v>
      </c>
      <c r="M115" s="15">
        <f t="shared" ca="1" si="17"/>
        <v>1.47199784797655E-2</v>
      </c>
      <c r="N115" s="15">
        <f t="shared" ca="1" si="26"/>
        <v>3.0226550949201567E-6</v>
      </c>
      <c r="O115" s="24">
        <f t="shared" ca="1" si="27"/>
        <v>12715183989788.703</v>
      </c>
      <c r="P115" s="15">
        <f t="shared" ca="1" si="28"/>
        <v>24202265582.51088</v>
      </c>
      <c r="Q115" s="15">
        <f t="shared" ca="1" si="29"/>
        <v>17219235584.711857</v>
      </c>
      <c r="R115">
        <f t="shared" ca="1" si="18"/>
        <v>-1.7385784695894968E-3</v>
      </c>
    </row>
    <row r="116" spans="1:18" x14ac:dyDescent="0.2">
      <c r="A116" s="98">
        <v>20805</v>
      </c>
      <c r="B116" s="98">
        <v>1.2655250007810537E-2</v>
      </c>
      <c r="C116" s="98">
        <v>1</v>
      </c>
      <c r="D116" s="100">
        <f t="shared" si="19"/>
        <v>2.0804999999999998</v>
      </c>
      <c r="E116" s="100">
        <f t="shared" si="19"/>
        <v>1.2655250007810537E-2</v>
      </c>
      <c r="F116" s="15">
        <f t="shared" si="20"/>
        <v>2.0804999999999998</v>
      </c>
      <c r="G116" s="15">
        <f t="shared" si="20"/>
        <v>1.2655250007810537E-2</v>
      </c>
      <c r="H116" s="15">
        <f t="shared" si="21"/>
        <v>4.3284802499999993</v>
      </c>
      <c r="I116" s="15">
        <f t="shared" si="22"/>
        <v>9.0054031601249971</v>
      </c>
      <c r="J116" s="15">
        <f t="shared" si="23"/>
        <v>18.735741274640056</v>
      </c>
      <c r="K116" s="15">
        <f t="shared" si="24"/>
        <v>2.6329247641249821E-2</v>
      </c>
      <c r="L116" s="15">
        <f t="shared" si="25"/>
        <v>5.4777999717620249E-2</v>
      </c>
      <c r="M116" s="15">
        <f t="shared" ca="1" si="17"/>
        <v>1.4769061854694086E-2</v>
      </c>
      <c r="N116" s="15">
        <f t="shared" ca="1" si="26"/>
        <v>4.4682005240252429E-6</v>
      </c>
      <c r="O116" s="24">
        <f t="shared" ca="1" si="27"/>
        <v>12388966648717.014</v>
      </c>
      <c r="P116" s="15">
        <f t="shared" ca="1" si="28"/>
        <v>28103811672.401852</v>
      </c>
      <c r="Q116" s="15">
        <f t="shared" ca="1" si="29"/>
        <v>16093759211.131052</v>
      </c>
      <c r="R116">
        <f t="shared" ca="1" si="18"/>
        <v>-2.1138118468835496E-3</v>
      </c>
    </row>
    <row r="117" spans="1:18" x14ac:dyDescent="0.2">
      <c r="A117" s="98">
        <v>20820.5</v>
      </c>
      <c r="B117" s="98">
        <v>1.3402525000856258E-2</v>
      </c>
      <c r="C117" s="98">
        <v>1</v>
      </c>
      <c r="D117" s="100">
        <f t="shared" si="19"/>
        <v>2.0820500000000002</v>
      </c>
      <c r="E117" s="100">
        <f t="shared" si="19"/>
        <v>1.3402525000856258E-2</v>
      </c>
      <c r="F117" s="15">
        <f t="shared" si="20"/>
        <v>2.0820500000000002</v>
      </c>
      <c r="G117" s="15">
        <f t="shared" si="20"/>
        <v>1.3402525000856258E-2</v>
      </c>
      <c r="H117" s="15">
        <f t="shared" si="21"/>
        <v>4.334932202500001</v>
      </c>
      <c r="I117" s="15">
        <f t="shared" si="22"/>
        <v>9.0255455922151278</v>
      </c>
      <c r="J117" s="15">
        <f t="shared" si="23"/>
        <v>18.791637200271509</v>
      </c>
      <c r="K117" s="15">
        <f t="shared" si="24"/>
        <v>2.7904727178032773E-2</v>
      </c>
      <c r="L117" s="15">
        <f t="shared" si="25"/>
        <v>5.8099037221023143E-2</v>
      </c>
      <c r="M117" s="15">
        <f t="shared" ca="1" si="17"/>
        <v>1.478241929564296E-2</v>
      </c>
      <c r="N117" s="15">
        <f t="shared" ca="1" si="26"/>
        <v>1.9041082647848885E-6</v>
      </c>
      <c r="O117" s="24">
        <f t="shared" ca="1" si="27"/>
        <v>12300898444286.023</v>
      </c>
      <c r="P117" s="15">
        <f t="shared" ca="1" si="28"/>
        <v>29216108323.455215</v>
      </c>
      <c r="Q117" s="15">
        <f t="shared" ca="1" si="29"/>
        <v>15793934617.203714</v>
      </c>
      <c r="R117">
        <f t="shared" ca="1" si="18"/>
        <v>-1.3798942947867016E-3</v>
      </c>
    </row>
    <row r="118" spans="1:18" x14ac:dyDescent="0.2">
      <c r="A118" s="98">
        <v>21453</v>
      </c>
      <c r="B118" s="98">
        <v>1.3231650002126116E-2</v>
      </c>
      <c r="C118" s="98">
        <v>1</v>
      </c>
      <c r="D118" s="100">
        <f t="shared" si="19"/>
        <v>2.1453000000000002</v>
      </c>
      <c r="E118" s="100">
        <f t="shared" si="19"/>
        <v>1.3231650002126116E-2</v>
      </c>
      <c r="F118" s="15">
        <f t="shared" si="20"/>
        <v>2.1453000000000002</v>
      </c>
      <c r="G118" s="15">
        <f t="shared" si="20"/>
        <v>1.3231650002126116E-2</v>
      </c>
      <c r="H118" s="15">
        <f t="shared" si="21"/>
        <v>4.6023120900000007</v>
      </c>
      <c r="I118" s="15">
        <f t="shared" si="22"/>
        <v>9.873340126677002</v>
      </c>
      <c r="J118" s="15">
        <f t="shared" si="23"/>
        <v>21.181276573760176</v>
      </c>
      <c r="K118" s="15">
        <f t="shared" si="24"/>
        <v>2.838585874956116E-2</v>
      </c>
      <c r="L118" s="15">
        <f t="shared" si="25"/>
        <v>6.0896182775433565E-2</v>
      </c>
      <c r="M118" s="15">
        <f t="shared" ca="1" si="17"/>
        <v>1.5331211965625646E-2</v>
      </c>
      <c r="N118" s="15">
        <f t="shared" ca="1" si="26"/>
        <v>4.4081604385740015E-6</v>
      </c>
      <c r="O118" s="24">
        <f t="shared" ca="1" si="27"/>
        <v>8946121182339.5703</v>
      </c>
      <c r="P118" s="15">
        <f t="shared" ca="1" si="28"/>
        <v>93638008436.162949</v>
      </c>
      <c r="Q118" s="15">
        <f t="shared" ca="1" si="29"/>
        <v>5885309460.2076025</v>
      </c>
      <c r="R118">
        <f t="shared" ca="1" si="18"/>
        <v>-2.0995619634995299E-3</v>
      </c>
    </row>
    <row r="119" spans="1:18" x14ac:dyDescent="0.2">
      <c r="A119" s="98">
        <v>21601</v>
      </c>
      <c r="B119" s="98">
        <v>1.3383050005359109E-2</v>
      </c>
      <c r="C119" s="98">
        <v>1</v>
      </c>
      <c r="D119" s="100">
        <f t="shared" si="19"/>
        <v>2.1600999999999999</v>
      </c>
      <c r="E119" s="100">
        <f t="shared" si="19"/>
        <v>1.3383050005359109E-2</v>
      </c>
      <c r="F119" s="15">
        <f t="shared" si="20"/>
        <v>2.1600999999999999</v>
      </c>
      <c r="G119" s="15">
        <f t="shared" si="20"/>
        <v>1.3383050005359109E-2</v>
      </c>
      <c r="H119" s="15">
        <f t="shared" si="21"/>
        <v>4.6660320099999995</v>
      </c>
      <c r="I119" s="15">
        <f t="shared" si="22"/>
        <v>10.079095744800998</v>
      </c>
      <c r="J119" s="15">
        <f t="shared" si="23"/>
        <v>21.771854718344635</v>
      </c>
      <c r="K119" s="15">
        <f t="shared" si="24"/>
        <v>2.8908726316576212E-2</v>
      </c>
      <c r="L119" s="15">
        <f t="shared" si="25"/>
        <v>6.2445739716436272E-2</v>
      </c>
      <c r="M119" s="15">
        <f t="shared" ca="1" si="17"/>
        <v>1.5460674366324083E-2</v>
      </c>
      <c r="N119" s="15">
        <f t="shared" ca="1" si="26"/>
        <v>4.3165229852751137E-6</v>
      </c>
      <c r="O119" s="24">
        <f t="shared" ca="1" si="27"/>
        <v>8230256186830.3652</v>
      </c>
      <c r="P119" s="15">
        <f t="shared" ca="1" si="28"/>
        <v>114173797027.94531</v>
      </c>
      <c r="Q119" s="15">
        <f t="shared" ca="1" si="29"/>
        <v>4240109419.4770269</v>
      </c>
      <c r="R119">
        <f t="shared" ca="1" si="18"/>
        <v>-2.0776243609649733E-3</v>
      </c>
    </row>
    <row r="120" spans="1:18" x14ac:dyDescent="0.2">
      <c r="A120" s="98">
        <v>21786</v>
      </c>
      <c r="B120" s="98">
        <v>1.341503929143073E-2</v>
      </c>
      <c r="C120" s="98">
        <v>1</v>
      </c>
      <c r="D120" s="100">
        <f t="shared" si="19"/>
        <v>2.1785999999999999</v>
      </c>
      <c r="E120" s="100">
        <f t="shared" si="19"/>
        <v>1.341503929143073E-2</v>
      </c>
      <c r="F120" s="15">
        <f t="shared" si="20"/>
        <v>2.1785999999999999</v>
      </c>
      <c r="G120" s="15">
        <f t="shared" si="20"/>
        <v>1.341503929143073E-2</v>
      </c>
      <c r="H120" s="15">
        <f t="shared" si="21"/>
        <v>4.7462979599999997</v>
      </c>
      <c r="I120" s="15">
        <f t="shared" si="22"/>
        <v>10.340284735655999</v>
      </c>
      <c r="J120" s="15">
        <f t="shared" si="23"/>
        <v>22.527344325100156</v>
      </c>
      <c r="K120" s="15">
        <f t="shared" si="24"/>
        <v>2.9226004600310988E-2</v>
      </c>
      <c r="L120" s="15">
        <f t="shared" si="25"/>
        <v>6.3671773622237512E-2</v>
      </c>
      <c r="M120" s="15">
        <f t="shared" ca="1" si="17"/>
        <v>1.5623061947033907E-2</v>
      </c>
      <c r="N120" s="15">
        <f t="shared" ca="1" si="26"/>
        <v>4.8753640476569033E-6</v>
      </c>
      <c r="O120" s="24">
        <f t="shared" ca="1" si="27"/>
        <v>7373446930237.1602</v>
      </c>
      <c r="P120" s="15">
        <f t="shared" ca="1" si="28"/>
        <v>142819586776.42468</v>
      </c>
      <c r="Q120" s="15">
        <f t="shared" ca="1" si="29"/>
        <v>2554277197.436275</v>
      </c>
      <c r="R120">
        <f t="shared" ca="1" si="18"/>
        <v>-2.2080226556031764E-3</v>
      </c>
    </row>
    <row r="121" spans="1:18" x14ac:dyDescent="0.2">
      <c r="A121" s="98">
        <v>21786</v>
      </c>
      <c r="B121" s="98">
        <v>1.3447300007101148E-2</v>
      </c>
      <c r="C121" s="98">
        <v>1</v>
      </c>
      <c r="D121" s="100">
        <f t="shared" si="19"/>
        <v>2.1785999999999999</v>
      </c>
      <c r="E121" s="100">
        <f t="shared" si="19"/>
        <v>1.3447300007101148E-2</v>
      </c>
      <c r="F121" s="15">
        <f t="shared" si="20"/>
        <v>2.1785999999999999</v>
      </c>
      <c r="G121" s="15">
        <f t="shared" si="20"/>
        <v>1.3447300007101148E-2</v>
      </c>
      <c r="H121" s="15">
        <f t="shared" si="21"/>
        <v>4.7462979599999997</v>
      </c>
      <c r="I121" s="15">
        <f t="shared" si="22"/>
        <v>10.340284735655999</v>
      </c>
      <c r="J121" s="15">
        <f t="shared" si="23"/>
        <v>22.527344325100156</v>
      </c>
      <c r="K121" s="15">
        <f t="shared" si="24"/>
        <v>2.9296287795470562E-2</v>
      </c>
      <c r="L121" s="15">
        <f t="shared" si="25"/>
        <v>6.3824892591212157E-2</v>
      </c>
      <c r="M121" s="15">
        <f t="shared" ca="1" si="17"/>
        <v>1.5623061947033907E-2</v>
      </c>
      <c r="N121" s="15">
        <f t="shared" ca="1" si="26"/>
        <v>4.7339400192599605E-6</v>
      </c>
      <c r="O121" s="24">
        <f t="shared" ca="1" si="27"/>
        <v>7373446930237.1602</v>
      </c>
      <c r="P121" s="15">
        <f t="shared" ca="1" si="28"/>
        <v>142819586776.42468</v>
      </c>
      <c r="Q121" s="15">
        <f t="shared" ca="1" si="29"/>
        <v>2554277197.436275</v>
      </c>
      <c r="R121">
        <f t="shared" ca="1" si="18"/>
        <v>-2.1757619399327584E-3</v>
      </c>
    </row>
    <row r="122" spans="1:18" x14ac:dyDescent="0.2">
      <c r="A122" s="98">
        <v>21796</v>
      </c>
      <c r="B122" s="98">
        <v>1.2877799999841955E-2</v>
      </c>
      <c r="C122" s="98">
        <v>1</v>
      </c>
      <c r="D122" s="100">
        <f t="shared" si="19"/>
        <v>2.1796000000000002</v>
      </c>
      <c r="E122" s="100">
        <f t="shared" si="19"/>
        <v>1.2877799999841955E-2</v>
      </c>
      <c r="F122" s="15">
        <f t="shared" si="20"/>
        <v>2.1796000000000002</v>
      </c>
      <c r="G122" s="15">
        <f t="shared" si="20"/>
        <v>1.2877799999841955E-2</v>
      </c>
      <c r="H122" s="15">
        <f t="shared" si="21"/>
        <v>4.750656160000001</v>
      </c>
      <c r="I122" s="15">
        <f t="shared" si="22"/>
        <v>10.354530166336003</v>
      </c>
      <c r="J122" s="15">
        <f t="shared" si="23"/>
        <v>22.568733950545955</v>
      </c>
      <c r="K122" s="15">
        <f t="shared" si="24"/>
        <v>2.8068452879655526E-2</v>
      </c>
      <c r="L122" s="15">
        <f t="shared" si="25"/>
        <v>6.1177999896497193E-2</v>
      </c>
      <c r="M122" s="15">
        <f t="shared" ca="1" si="17"/>
        <v>1.5631857366633709E-2</v>
      </c>
      <c r="N122" s="15">
        <f t="shared" ca="1" si="26"/>
        <v>7.5848319795799294E-6</v>
      </c>
      <c r="O122" s="24">
        <f t="shared" ca="1" si="27"/>
        <v>7328349527857.7617</v>
      </c>
      <c r="P122" s="15">
        <f t="shared" ca="1" si="28"/>
        <v>144462925867.73865</v>
      </c>
      <c r="Q122" s="15">
        <f t="shared" ca="1" si="29"/>
        <v>2475015071.3771372</v>
      </c>
      <c r="R122">
        <f t="shared" ca="1" si="18"/>
        <v>-2.7540573667917539E-3</v>
      </c>
    </row>
    <row r="123" spans="1:18" x14ac:dyDescent="0.2">
      <c r="A123" s="98">
        <v>21800</v>
      </c>
      <c r="B123" s="98">
        <v>1.4290000006440096E-2</v>
      </c>
      <c r="C123" s="98">
        <v>1</v>
      </c>
      <c r="D123" s="100">
        <f t="shared" si="19"/>
        <v>2.1800000000000002</v>
      </c>
      <c r="E123" s="100">
        <f t="shared" si="19"/>
        <v>1.4290000006440096E-2</v>
      </c>
      <c r="F123" s="15">
        <f t="shared" si="20"/>
        <v>2.1800000000000002</v>
      </c>
      <c r="G123" s="15">
        <f t="shared" si="20"/>
        <v>1.4290000006440096E-2</v>
      </c>
      <c r="H123" s="15">
        <f t="shared" si="21"/>
        <v>4.7524000000000006</v>
      </c>
      <c r="I123" s="15">
        <f t="shared" si="22"/>
        <v>10.360232000000002</v>
      </c>
      <c r="J123" s="15">
        <f t="shared" si="23"/>
        <v>22.585305760000004</v>
      </c>
      <c r="K123" s="15">
        <f t="shared" si="24"/>
        <v>3.115220001403941E-2</v>
      </c>
      <c r="L123" s="15">
        <f t="shared" si="25"/>
        <v>6.7911796030605917E-2</v>
      </c>
      <c r="M123" s="15">
        <f t="shared" ca="1" si="17"/>
        <v>1.5635376043141282E-2</v>
      </c>
      <c r="N123" s="15">
        <f t="shared" ca="1" si="26"/>
        <v>1.8100366801297912E-6</v>
      </c>
      <c r="O123" s="24">
        <f t="shared" ca="1" si="27"/>
        <v>7310345724147.6787</v>
      </c>
      <c r="P123" s="15">
        <f t="shared" ca="1" si="28"/>
        <v>145122999311.31747</v>
      </c>
      <c r="Q123" s="15">
        <f t="shared" ca="1" si="29"/>
        <v>2443653119.1048288</v>
      </c>
      <c r="R123">
        <f t="shared" ca="1" si="18"/>
        <v>-1.3453760367011861E-3</v>
      </c>
    </row>
    <row r="124" spans="1:18" x14ac:dyDescent="0.2">
      <c r="A124" s="98">
        <v>21831</v>
      </c>
      <c r="B124" s="98">
        <v>1.3384550002228934E-2</v>
      </c>
      <c r="C124" s="98">
        <v>1</v>
      </c>
      <c r="D124" s="100">
        <f t="shared" si="19"/>
        <v>2.1831</v>
      </c>
      <c r="E124" s="100">
        <f t="shared" si="19"/>
        <v>1.3384550002228934E-2</v>
      </c>
      <c r="F124" s="15">
        <f t="shared" si="20"/>
        <v>2.1831</v>
      </c>
      <c r="G124" s="15">
        <f t="shared" si="20"/>
        <v>1.3384550002228934E-2</v>
      </c>
      <c r="H124" s="15">
        <f t="shared" si="21"/>
        <v>4.76592561</v>
      </c>
      <c r="I124" s="15">
        <f t="shared" si="22"/>
        <v>10.404492199191001</v>
      </c>
      <c r="J124" s="15">
        <f t="shared" si="23"/>
        <v>22.714046920053875</v>
      </c>
      <c r="K124" s="15">
        <f t="shared" si="24"/>
        <v>2.9219811109865986E-2</v>
      </c>
      <c r="L124" s="15">
        <f t="shared" si="25"/>
        <v>6.3789769633948432E-2</v>
      </c>
      <c r="M124" s="15">
        <f t="shared" ca="1" si="17"/>
        <v>1.5662655641510776E-2</v>
      </c>
      <c r="N124" s="15">
        <f t="shared" ca="1" si="26"/>
        <v>5.1897653037277291E-6</v>
      </c>
      <c r="O124" s="24">
        <f t="shared" ca="1" si="27"/>
        <v>7171498376508.7002</v>
      </c>
      <c r="P124" s="15">
        <f t="shared" ca="1" si="28"/>
        <v>150291665962.70462</v>
      </c>
      <c r="Q124" s="15">
        <f t="shared" ca="1" si="29"/>
        <v>2207251253.6656103</v>
      </c>
      <c r="R124">
        <f t="shared" ca="1" si="18"/>
        <v>-2.2781056392818418E-3</v>
      </c>
    </row>
    <row r="125" spans="1:18" x14ac:dyDescent="0.2">
      <c r="A125" s="98">
        <v>21868.5</v>
      </c>
      <c r="B125" s="98">
        <v>1.3898925004468765E-2</v>
      </c>
      <c r="C125" s="98">
        <v>1</v>
      </c>
      <c r="D125" s="100">
        <f t="shared" si="19"/>
        <v>2.1868500000000002</v>
      </c>
      <c r="E125" s="100">
        <f t="shared" si="19"/>
        <v>1.3898925004468765E-2</v>
      </c>
      <c r="F125" s="15">
        <f t="shared" si="20"/>
        <v>2.1868500000000002</v>
      </c>
      <c r="G125" s="15">
        <f t="shared" si="20"/>
        <v>1.3898925004468765E-2</v>
      </c>
      <c r="H125" s="15">
        <f t="shared" si="21"/>
        <v>4.782312922500001</v>
      </c>
      <c r="I125" s="15">
        <f t="shared" si="22"/>
        <v>10.458201014569127</v>
      </c>
      <c r="J125" s="15">
        <f t="shared" si="23"/>
        <v>22.870516888710497</v>
      </c>
      <c r="K125" s="15">
        <f t="shared" si="24"/>
        <v>3.0394864146022521E-2</v>
      </c>
      <c r="L125" s="15">
        <f t="shared" si="25"/>
        <v>6.6469008657729353E-2</v>
      </c>
      <c r="M125" s="15">
        <f t="shared" ca="1" si="17"/>
        <v>1.5695678488525246E-2</v>
      </c>
      <c r="N125" s="15">
        <f t="shared" ca="1" si="26"/>
        <v>3.2283230824691014E-6</v>
      </c>
      <c r="O125" s="24">
        <f t="shared" ca="1" si="27"/>
        <v>7005156490808.3779</v>
      </c>
      <c r="P125" s="15">
        <f t="shared" ca="1" si="28"/>
        <v>156669994319.1254</v>
      </c>
      <c r="Q125" s="15">
        <f t="shared" ca="1" si="29"/>
        <v>1937069626.7861121</v>
      </c>
      <c r="R125">
        <f t="shared" ca="1" si="18"/>
        <v>-1.7967534840564806E-3</v>
      </c>
    </row>
    <row r="126" spans="1:18" x14ac:dyDescent="0.2">
      <c r="A126" s="98">
        <v>21924</v>
      </c>
      <c r="B126" s="98">
        <v>1.2668200004554819E-2</v>
      </c>
      <c r="C126" s="98">
        <v>1</v>
      </c>
      <c r="D126" s="100">
        <f t="shared" si="19"/>
        <v>2.1924000000000001</v>
      </c>
      <c r="E126" s="100">
        <f t="shared" si="19"/>
        <v>1.2668200004554819E-2</v>
      </c>
      <c r="F126" s="15">
        <f t="shared" si="20"/>
        <v>2.1924000000000001</v>
      </c>
      <c r="G126" s="15">
        <f t="shared" si="20"/>
        <v>1.2668200004554819E-2</v>
      </c>
      <c r="H126" s="15">
        <f t="shared" si="21"/>
        <v>4.8066177600000008</v>
      </c>
      <c r="I126" s="15">
        <f t="shared" si="22"/>
        <v>10.538028777024003</v>
      </c>
      <c r="J126" s="15">
        <f t="shared" si="23"/>
        <v>23.103574290747424</v>
      </c>
      <c r="K126" s="15">
        <f t="shared" si="24"/>
        <v>2.7773761689985986E-2</v>
      </c>
      <c r="L126" s="15">
        <f t="shared" si="25"/>
        <v>6.0891195129125282E-2</v>
      </c>
      <c r="M126" s="15">
        <f t="shared" ca="1" si="17"/>
        <v>1.5744599185822713E-2</v>
      </c>
      <c r="N126" s="15">
        <f t="shared" ca="1" si="26"/>
        <v>9.4642319225057663E-6</v>
      </c>
      <c r="O126" s="24">
        <f t="shared" ca="1" si="27"/>
        <v>6762235450969.3926</v>
      </c>
      <c r="P126" s="15">
        <f t="shared" ca="1" si="28"/>
        <v>166363603100.20303</v>
      </c>
      <c r="Q126" s="15">
        <f t="shared" ca="1" si="29"/>
        <v>1569051295.4904718</v>
      </c>
      <c r="R126">
        <f t="shared" ca="1" si="18"/>
        <v>-3.0763991812678936E-3</v>
      </c>
    </row>
    <row r="127" spans="1:18" x14ac:dyDescent="0.2">
      <c r="A127" s="98">
        <v>22003</v>
      </c>
      <c r="B127" s="98">
        <v>1.3309150002896786E-2</v>
      </c>
      <c r="C127" s="98">
        <v>1</v>
      </c>
      <c r="D127" s="100">
        <f t="shared" si="19"/>
        <v>2.2002999999999999</v>
      </c>
      <c r="E127" s="100">
        <f t="shared" si="19"/>
        <v>1.3309150002896786E-2</v>
      </c>
      <c r="F127" s="15">
        <f t="shared" si="20"/>
        <v>2.2002999999999999</v>
      </c>
      <c r="G127" s="15">
        <f t="shared" si="20"/>
        <v>1.3309150002896786E-2</v>
      </c>
      <c r="H127" s="15">
        <f t="shared" si="21"/>
        <v>4.84132009</v>
      </c>
      <c r="I127" s="15">
        <f t="shared" si="22"/>
        <v>10.652356594026999</v>
      </c>
      <c r="J127" s="15">
        <f t="shared" si="23"/>
        <v>23.438380213837604</v>
      </c>
      <c r="K127" s="15">
        <f t="shared" si="24"/>
        <v>2.9284122751373796E-2</v>
      </c>
      <c r="L127" s="15">
        <f t="shared" si="25"/>
        <v>6.4433855289847755E-2</v>
      </c>
      <c r="M127" s="15">
        <f t="shared" ca="1" si="17"/>
        <v>1.5814330567391909E-2</v>
      </c>
      <c r="N127" s="15">
        <f t="shared" ca="1" si="26"/>
        <v>6.2759296607241055E-6</v>
      </c>
      <c r="O127" s="24">
        <f t="shared" ca="1" si="27"/>
        <v>6423213226720.5977</v>
      </c>
      <c r="P127" s="15">
        <f t="shared" ca="1" si="28"/>
        <v>180685914096.43359</v>
      </c>
      <c r="Q127" s="15">
        <f t="shared" ca="1" si="29"/>
        <v>1111133994.9379072</v>
      </c>
      <c r="R127">
        <f t="shared" ca="1" si="18"/>
        <v>-2.5051805644951235E-3</v>
      </c>
    </row>
    <row r="128" spans="1:18" x14ac:dyDescent="0.2">
      <c r="A128" s="98">
        <v>22519</v>
      </c>
      <c r="B128" s="98">
        <v>1.4282950003689621E-2</v>
      </c>
      <c r="C128" s="98">
        <v>1</v>
      </c>
      <c r="D128" s="100">
        <f t="shared" si="19"/>
        <v>2.2519</v>
      </c>
      <c r="E128" s="100">
        <f t="shared" si="19"/>
        <v>1.4282950003689621E-2</v>
      </c>
      <c r="F128" s="15">
        <f t="shared" si="20"/>
        <v>2.2519</v>
      </c>
      <c r="G128" s="15">
        <f t="shared" si="20"/>
        <v>1.4282950003689621E-2</v>
      </c>
      <c r="H128" s="15">
        <f t="shared" si="21"/>
        <v>5.0710536099999999</v>
      </c>
      <c r="I128" s="15">
        <f t="shared" si="22"/>
        <v>11.419505624358999</v>
      </c>
      <c r="J128" s="15">
        <f t="shared" si="23"/>
        <v>25.715584715494032</v>
      </c>
      <c r="K128" s="15">
        <f t="shared" si="24"/>
        <v>3.216377511330866E-2</v>
      </c>
      <c r="L128" s="15">
        <f t="shared" si="25"/>
        <v>7.242960517765977E-2</v>
      </c>
      <c r="M128" s="15">
        <f t="shared" ca="1" si="17"/>
        <v>1.6272580007298053E-2</v>
      </c>
      <c r="N128" s="15">
        <f t="shared" ca="1" si="26"/>
        <v>3.9586275512588899E-6</v>
      </c>
      <c r="O128" s="24">
        <f t="shared" ca="1" si="27"/>
        <v>4408044930783.0938</v>
      </c>
      <c r="P128" s="15">
        <f t="shared" ca="1" si="28"/>
        <v>289596680533.32031</v>
      </c>
      <c r="Q128" s="15">
        <f t="shared" ca="1" si="29"/>
        <v>64826582.667479157</v>
      </c>
      <c r="R128">
        <f t="shared" ca="1" si="18"/>
        <v>-1.9896300036084322E-3</v>
      </c>
    </row>
    <row r="129" spans="1:18" x14ac:dyDescent="0.2">
      <c r="A129" s="98">
        <v>22678.5</v>
      </c>
      <c r="B129" s="98">
        <v>1.4769425004487857E-2</v>
      </c>
      <c r="C129" s="98">
        <v>1</v>
      </c>
      <c r="D129" s="100">
        <f t="shared" si="19"/>
        <v>2.2678500000000001</v>
      </c>
      <c r="E129" s="100">
        <f t="shared" si="19"/>
        <v>1.4769425004487857E-2</v>
      </c>
      <c r="F129" s="15">
        <f t="shared" si="20"/>
        <v>2.2678500000000001</v>
      </c>
      <c r="G129" s="15">
        <f t="shared" si="20"/>
        <v>1.4769425004487857E-2</v>
      </c>
      <c r="H129" s="15">
        <f t="shared" si="21"/>
        <v>5.1431436225000002</v>
      </c>
      <c r="I129" s="15">
        <f t="shared" si="22"/>
        <v>11.663878264286627</v>
      </c>
      <c r="J129" s="15">
        <f t="shared" si="23"/>
        <v>26.451926321662427</v>
      </c>
      <c r="K129" s="15">
        <f t="shared" si="24"/>
        <v>3.3494840496427786E-2</v>
      </c>
      <c r="L129" s="15">
        <f t="shared" si="25"/>
        <v>7.5961274019823763E-2</v>
      </c>
      <c r="M129" s="15">
        <f t="shared" ca="1" si="17"/>
        <v>1.6415207477397935E-2</v>
      </c>
      <c r="N129" s="15">
        <f t="shared" ca="1" si="26"/>
        <v>2.7085999481380101E-6</v>
      </c>
      <c r="O129" s="24">
        <f t="shared" ca="1" si="27"/>
        <v>3856665254678.2573</v>
      </c>
      <c r="P129" s="15">
        <f t="shared" ca="1" si="28"/>
        <v>328741361498.01575</v>
      </c>
      <c r="Q129" s="15">
        <f t="shared" ca="1" si="29"/>
        <v>440083042.38553351</v>
      </c>
      <c r="R129">
        <f t="shared" ca="1" si="18"/>
        <v>-1.6457824729100776E-3</v>
      </c>
    </row>
    <row r="130" spans="1:18" x14ac:dyDescent="0.2">
      <c r="A130" s="98">
        <v>22847</v>
      </c>
      <c r="B130" s="98">
        <v>1.4483350001682993E-2</v>
      </c>
      <c r="C130" s="98">
        <v>1</v>
      </c>
      <c r="D130" s="100">
        <f t="shared" si="19"/>
        <v>2.2847</v>
      </c>
      <c r="E130" s="100">
        <f t="shared" si="19"/>
        <v>1.4483350001682993E-2</v>
      </c>
      <c r="F130" s="15">
        <f t="shared" si="20"/>
        <v>2.2847</v>
      </c>
      <c r="G130" s="15">
        <f t="shared" si="20"/>
        <v>1.4483350001682993E-2</v>
      </c>
      <c r="H130" s="15">
        <f t="shared" si="21"/>
        <v>5.2198540900000001</v>
      </c>
      <c r="I130" s="15">
        <f t="shared" si="22"/>
        <v>11.925800639423001</v>
      </c>
      <c r="J130" s="15">
        <f t="shared" si="23"/>
        <v>27.24687672088973</v>
      </c>
      <c r="K130" s="15">
        <f t="shared" si="24"/>
        <v>3.3090109748845131E-2</v>
      </c>
      <c r="L130" s="15">
        <f t="shared" si="25"/>
        <v>7.5600973743186473E-2</v>
      </c>
      <c r="M130" s="15">
        <f t="shared" ca="1" si="17"/>
        <v>1.6566384911160779E-2</v>
      </c>
      <c r="N130" s="15">
        <f t="shared" ca="1" si="26"/>
        <v>4.3390344341031267E-6</v>
      </c>
      <c r="O130" s="24">
        <f t="shared" ca="1" si="27"/>
        <v>3311798774450.0522</v>
      </c>
      <c r="P130" s="15">
        <f t="shared" ca="1" si="28"/>
        <v>372956513614.336</v>
      </c>
      <c r="Q130" s="15">
        <f t="shared" ca="1" si="29"/>
        <v>1204300690.906899</v>
      </c>
      <c r="R130">
        <f t="shared" ca="1" si="18"/>
        <v>-2.0830349094777857E-3</v>
      </c>
    </row>
    <row r="131" spans="1:18" x14ac:dyDescent="0.2">
      <c r="A131" s="98">
        <v>22847</v>
      </c>
      <c r="B131" s="98">
        <v>1.4683350003906526E-2</v>
      </c>
      <c r="C131" s="98">
        <v>1</v>
      </c>
      <c r="D131" s="100">
        <f t="shared" si="19"/>
        <v>2.2847</v>
      </c>
      <c r="E131" s="100">
        <f t="shared" si="19"/>
        <v>1.4683350003906526E-2</v>
      </c>
      <c r="F131" s="15">
        <f t="shared" si="20"/>
        <v>2.2847</v>
      </c>
      <c r="G131" s="15">
        <f t="shared" si="20"/>
        <v>1.4683350003906526E-2</v>
      </c>
      <c r="H131" s="15">
        <f t="shared" si="21"/>
        <v>5.2198540900000001</v>
      </c>
      <c r="I131" s="15">
        <f t="shared" si="22"/>
        <v>11.925800639423001</v>
      </c>
      <c r="J131" s="15">
        <f t="shared" si="23"/>
        <v>27.24687672088973</v>
      </c>
      <c r="K131" s="15">
        <f t="shared" si="24"/>
        <v>3.3547049753925237E-2</v>
      </c>
      <c r="L131" s="15">
        <f t="shared" si="25"/>
        <v>7.6644944572792986E-2</v>
      </c>
      <c r="M131" s="15">
        <f t="shared" ca="1" si="17"/>
        <v>1.6566384911160779E-2</v>
      </c>
      <c r="N131" s="15">
        <f t="shared" ca="1" si="26"/>
        <v>3.5458204619380335E-6</v>
      </c>
      <c r="O131" s="24">
        <f t="shared" ca="1" si="27"/>
        <v>3311798774450.0522</v>
      </c>
      <c r="P131" s="15">
        <f t="shared" ca="1" si="28"/>
        <v>372956513614.336</v>
      </c>
      <c r="Q131" s="15">
        <f t="shared" ca="1" si="29"/>
        <v>1204300690.906899</v>
      </c>
      <c r="R131">
        <f t="shared" ca="1" si="18"/>
        <v>-1.8830349072542531E-3</v>
      </c>
    </row>
    <row r="132" spans="1:18" x14ac:dyDescent="0.2">
      <c r="A132" s="98">
        <v>22850</v>
      </c>
      <c r="B132" s="98">
        <v>1.4092500001424924E-2</v>
      </c>
      <c r="C132" s="98">
        <v>1</v>
      </c>
      <c r="D132" s="100">
        <f t="shared" si="19"/>
        <v>2.2850000000000001</v>
      </c>
      <c r="E132" s="100">
        <f t="shared" si="19"/>
        <v>1.4092500001424924E-2</v>
      </c>
      <c r="F132" s="15">
        <f t="shared" si="20"/>
        <v>2.2850000000000001</v>
      </c>
      <c r="G132" s="15">
        <f t="shared" si="20"/>
        <v>1.4092500001424924E-2</v>
      </c>
      <c r="H132" s="15">
        <f t="shared" si="21"/>
        <v>5.2212250000000004</v>
      </c>
      <c r="I132" s="15">
        <f t="shared" si="22"/>
        <v>11.930499125000003</v>
      </c>
      <c r="J132" s="15">
        <f t="shared" si="23"/>
        <v>27.261190500625009</v>
      </c>
      <c r="K132" s="15">
        <f t="shared" si="24"/>
        <v>3.2201362503255955E-2</v>
      </c>
      <c r="L132" s="15">
        <f t="shared" si="25"/>
        <v>7.3580113319939855E-2</v>
      </c>
      <c r="M132" s="15">
        <f t="shared" ca="1" si="17"/>
        <v>1.6569081170902653E-2</v>
      </c>
      <c r="N132" s="15">
        <f t="shared" ca="1" si="26"/>
        <v>6.1334542890116758E-6</v>
      </c>
      <c r="O132" s="24">
        <f t="shared" ca="1" si="27"/>
        <v>3302451584901.3345</v>
      </c>
      <c r="P132" s="15">
        <f t="shared" ca="1" si="28"/>
        <v>373770553711.96564</v>
      </c>
      <c r="Q132" s="15">
        <f t="shared" ca="1" si="29"/>
        <v>1221365237.0270104</v>
      </c>
      <c r="R132">
        <f t="shared" ca="1" si="18"/>
        <v>-2.476581169477729E-3</v>
      </c>
    </row>
    <row r="133" spans="1:18" x14ac:dyDescent="0.2">
      <c r="A133" s="98">
        <v>22850</v>
      </c>
      <c r="B133" s="98">
        <v>1.4392500001122244E-2</v>
      </c>
      <c r="C133" s="98">
        <v>1</v>
      </c>
      <c r="D133" s="100">
        <f t="shared" si="19"/>
        <v>2.2850000000000001</v>
      </c>
      <c r="E133" s="100">
        <f t="shared" si="19"/>
        <v>1.4392500001122244E-2</v>
      </c>
      <c r="F133" s="15">
        <f t="shared" si="20"/>
        <v>2.2850000000000001</v>
      </c>
      <c r="G133" s="15">
        <f t="shared" si="20"/>
        <v>1.4392500001122244E-2</v>
      </c>
      <c r="H133" s="15">
        <f t="shared" si="21"/>
        <v>5.2212250000000004</v>
      </c>
      <c r="I133" s="15">
        <f t="shared" si="22"/>
        <v>11.930499125000003</v>
      </c>
      <c r="J133" s="15">
        <f t="shared" si="23"/>
        <v>27.261190500625009</v>
      </c>
      <c r="K133" s="15">
        <f t="shared" si="24"/>
        <v>3.2886862502564326E-2</v>
      </c>
      <c r="L133" s="15">
        <f t="shared" si="25"/>
        <v>7.5146480818359493E-2</v>
      </c>
      <c r="M133" s="15">
        <f t="shared" ca="1" si="17"/>
        <v>1.6569081170902653E-2</v>
      </c>
      <c r="N133" s="15">
        <f t="shared" ca="1" si="26"/>
        <v>4.7375055886426527E-6</v>
      </c>
      <c r="O133" s="24">
        <f t="shared" ca="1" si="27"/>
        <v>3302451584901.3345</v>
      </c>
      <c r="P133" s="15">
        <f t="shared" ca="1" si="28"/>
        <v>373770553711.96564</v>
      </c>
      <c r="Q133" s="15">
        <f t="shared" ca="1" si="29"/>
        <v>1221365237.0270104</v>
      </c>
      <c r="R133">
        <f t="shared" ca="1" si="18"/>
        <v>-2.1765811697804088E-3</v>
      </c>
    </row>
    <row r="134" spans="1:18" x14ac:dyDescent="0.2">
      <c r="A134" s="98">
        <v>22866.5</v>
      </c>
      <c r="B134" s="98">
        <v>1.2842825002735481E-2</v>
      </c>
      <c r="C134" s="98">
        <v>1</v>
      </c>
      <c r="D134" s="100">
        <f t="shared" si="19"/>
        <v>2.2866499999999998</v>
      </c>
      <c r="E134" s="100">
        <f t="shared" si="19"/>
        <v>1.2842825002735481E-2</v>
      </c>
      <c r="F134" s="15">
        <f t="shared" si="20"/>
        <v>2.2866499999999998</v>
      </c>
      <c r="G134" s="15">
        <f t="shared" si="20"/>
        <v>1.2842825002735481E-2</v>
      </c>
      <c r="H134" s="15">
        <f t="shared" si="21"/>
        <v>5.2287682224999994</v>
      </c>
      <c r="I134" s="15">
        <f t="shared" si="22"/>
        <v>11.956362855979624</v>
      </c>
      <c r="J134" s="15">
        <f t="shared" si="23"/>
        <v>27.340017124625806</v>
      </c>
      <c r="K134" s="15">
        <f t="shared" si="24"/>
        <v>2.9367045792505084E-2</v>
      </c>
      <c r="L134" s="15">
        <f t="shared" si="25"/>
        <v>6.7152155261431742E-2</v>
      </c>
      <c r="M134" s="15">
        <f t="shared" ca="1" si="17"/>
        <v>1.658391352205112E-2</v>
      </c>
      <c r="N134" s="15">
        <f t="shared" ca="1" si="26"/>
        <v>1.3995743309355282E-5</v>
      </c>
      <c r="O134" s="24">
        <f t="shared" ca="1" si="27"/>
        <v>3251264454907.3008</v>
      </c>
      <c r="P134" s="15">
        <f t="shared" ca="1" si="28"/>
        <v>378264617194.82269</v>
      </c>
      <c r="Q134" s="15">
        <f t="shared" ca="1" si="29"/>
        <v>1317395224.0392287</v>
      </c>
      <c r="R134">
        <f t="shared" ca="1" si="18"/>
        <v>-3.7410885193156392E-3</v>
      </c>
    </row>
    <row r="135" spans="1:18" x14ac:dyDescent="0.2">
      <c r="A135" s="98">
        <v>22866.5</v>
      </c>
      <c r="B135" s="98">
        <v>1.4542825003445614E-2</v>
      </c>
      <c r="C135" s="98">
        <v>1</v>
      </c>
      <c r="D135" s="100">
        <f t="shared" si="19"/>
        <v>2.2866499999999998</v>
      </c>
      <c r="E135" s="100">
        <f t="shared" si="19"/>
        <v>1.4542825003445614E-2</v>
      </c>
      <c r="F135" s="15">
        <f t="shared" si="20"/>
        <v>2.2866499999999998</v>
      </c>
      <c r="G135" s="15">
        <f t="shared" si="20"/>
        <v>1.4542825003445614E-2</v>
      </c>
      <c r="H135" s="15">
        <f t="shared" si="21"/>
        <v>5.2287682224999994</v>
      </c>
      <c r="I135" s="15">
        <f t="shared" si="22"/>
        <v>11.956362855979624</v>
      </c>
      <c r="J135" s="15">
        <f t="shared" si="23"/>
        <v>27.340017124625806</v>
      </c>
      <c r="K135" s="15">
        <f t="shared" si="24"/>
        <v>3.325435079412891E-2</v>
      </c>
      <c r="L135" s="15">
        <f t="shared" si="25"/>
        <v>7.6041061243394867E-2</v>
      </c>
      <c r="M135" s="15">
        <f t="shared" ca="1" si="17"/>
        <v>1.658391352205112E-2</v>
      </c>
      <c r="N135" s="15">
        <f t="shared" ca="1" si="26"/>
        <v>4.1660423407832178E-6</v>
      </c>
      <c r="O135" s="24">
        <f t="shared" ca="1" si="27"/>
        <v>3251264454907.3008</v>
      </c>
      <c r="P135" s="15">
        <f t="shared" ca="1" si="28"/>
        <v>378264617194.82269</v>
      </c>
      <c r="Q135" s="15">
        <f t="shared" ca="1" si="29"/>
        <v>1317395224.0392287</v>
      </c>
      <c r="R135">
        <f t="shared" ca="1" si="18"/>
        <v>-2.0410885186055057E-3</v>
      </c>
    </row>
    <row r="136" spans="1:18" x14ac:dyDescent="0.2">
      <c r="A136" s="98">
        <v>22869.5</v>
      </c>
      <c r="B136" s="98">
        <v>1.5251975004503038E-2</v>
      </c>
      <c r="C136" s="98">
        <v>1</v>
      </c>
      <c r="D136" s="100">
        <f t="shared" si="19"/>
        <v>2.28695</v>
      </c>
      <c r="E136" s="100">
        <f t="shared" si="19"/>
        <v>1.5251975004503038E-2</v>
      </c>
      <c r="F136" s="15">
        <f t="shared" si="20"/>
        <v>2.28695</v>
      </c>
      <c r="G136" s="15">
        <f t="shared" si="20"/>
        <v>1.5251975004503038E-2</v>
      </c>
      <c r="H136" s="15">
        <f t="shared" si="21"/>
        <v>5.2301403025000006</v>
      </c>
      <c r="I136" s="15">
        <f t="shared" si="22"/>
        <v>11.961069364802377</v>
      </c>
      <c r="J136" s="15">
        <f t="shared" si="23"/>
        <v>27.354367583834797</v>
      </c>
      <c r="K136" s="15">
        <f t="shared" si="24"/>
        <v>3.4880504236548225E-2</v>
      </c>
      <c r="L136" s="15">
        <f t="shared" si="25"/>
        <v>7.9769969163773963E-2</v>
      </c>
      <c r="M136" s="15">
        <f t="shared" ca="1" si="17"/>
        <v>1.6586610844545057E-2</v>
      </c>
      <c r="N136" s="15">
        <f t="shared" ca="1" si="26"/>
        <v>1.7812528255246665E-6</v>
      </c>
      <c r="O136" s="24">
        <f t="shared" ca="1" si="27"/>
        <v>3241998169283.1255</v>
      </c>
      <c r="P136" s="15">
        <f t="shared" ca="1" si="28"/>
        <v>379084783448.15692</v>
      </c>
      <c r="Q136" s="15">
        <f t="shared" ca="1" si="29"/>
        <v>1335250940.959589</v>
      </c>
      <c r="R136">
        <f t="shared" ca="1" si="18"/>
        <v>-1.3346358400420193E-3</v>
      </c>
    </row>
    <row r="137" spans="1:18" x14ac:dyDescent="0.2">
      <c r="A137" s="98">
        <v>22869.5</v>
      </c>
      <c r="B137" s="98">
        <v>1.7851975004305132E-2</v>
      </c>
      <c r="C137" s="98">
        <v>1</v>
      </c>
      <c r="D137" s="100">
        <f t="shared" si="19"/>
        <v>2.28695</v>
      </c>
      <c r="E137" s="100">
        <f t="shared" si="19"/>
        <v>1.7851975004305132E-2</v>
      </c>
      <c r="F137" s="15">
        <f t="shared" si="20"/>
        <v>2.28695</v>
      </c>
      <c r="G137" s="15">
        <f t="shared" si="20"/>
        <v>1.7851975004305132E-2</v>
      </c>
      <c r="H137" s="15">
        <f t="shared" si="21"/>
        <v>5.2301403025000006</v>
      </c>
      <c r="I137" s="15">
        <f t="shared" si="22"/>
        <v>11.961069364802377</v>
      </c>
      <c r="J137" s="15">
        <f t="shared" si="23"/>
        <v>27.354367583834797</v>
      </c>
      <c r="K137" s="15">
        <f t="shared" si="24"/>
        <v>4.082657423609562E-2</v>
      </c>
      <c r="L137" s="15">
        <f t="shared" si="25"/>
        <v>9.336833394923888E-2</v>
      </c>
      <c r="M137" s="15">
        <f t="shared" ca="1" si="17"/>
        <v>1.6586610844545057E-2</v>
      </c>
      <c r="N137" s="15">
        <f t="shared" ca="1" si="26"/>
        <v>1.6011464568053197E-6</v>
      </c>
      <c r="O137" s="24">
        <f t="shared" ca="1" si="27"/>
        <v>3241998169283.1255</v>
      </c>
      <c r="P137" s="15">
        <f t="shared" ca="1" si="28"/>
        <v>379084783448.15692</v>
      </c>
      <c r="Q137" s="15">
        <f t="shared" ca="1" si="29"/>
        <v>1335250940.959589</v>
      </c>
      <c r="R137">
        <f t="shared" ca="1" si="18"/>
        <v>1.2653641597600747E-3</v>
      </c>
    </row>
    <row r="138" spans="1:18" x14ac:dyDescent="0.2">
      <c r="A138" s="98">
        <v>22873</v>
      </c>
      <c r="B138" s="98">
        <v>1.5162650008278433E-2</v>
      </c>
      <c r="C138" s="98">
        <v>1</v>
      </c>
      <c r="D138" s="100">
        <f t="shared" si="19"/>
        <v>2.2873000000000001</v>
      </c>
      <c r="E138" s="100">
        <f t="shared" si="19"/>
        <v>1.5162650008278433E-2</v>
      </c>
      <c r="F138" s="15">
        <f t="shared" si="20"/>
        <v>2.2873000000000001</v>
      </c>
      <c r="G138" s="15">
        <f t="shared" si="20"/>
        <v>1.5162650008278433E-2</v>
      </c>
      <c r="H138" s="15">
        <f t="shared" si="21"/>
        <v>5.2317412900000004</v>
      </c>
      <c r="I138" s="15">
        <f t="shared" si="22"/>
        <v>11.966561852617001</v>
      </c>
      <c r="J138" s="15">
        <f t="shared" si="23"/>
        <v>27.37111692549087</v>
      </c>
      <c r="K138" s="15">
        <f t="shared" si="24"/>
        <v>3.468152936393526E-2</v>
      </c>
      <c r="L138" s="15">
        <f t="shared" si="25"/>
        <v>7.9327062114129127E-2</v>
      </c>
      <c r="M138" s="15">
        <f t="shared" ca="1" si="17"/>
        <v>1.6589757927434216E-2</v>
      </c>
      <c r="N138" s="15">
        <f t="shared" ca="1" si="26"/>
        <v>2.0366370129171492E-6</v>
      </c>
      <c r="O138" s="24">
        <f t="shared" ca="1" si="27"/>
        <v>3231203249814.2275</v>
      </c>
      <c r="P138" s="15">
        <f t="shared" ca="1" si="28"/>
        <v>380042836131.31561</v>
      </c>
      <c r="Q138" s="15">
        <f t="shared" ca="1" si="29"/>
        <v>1356236607.9970424</v>
      </c>
      <c r="R138">
        <f t="shared" ca="1" si="18"/>
        <v>-1.4271079191557831E-3</v>
      </c>
    </row>
    <row r="139" spans="1:18" x14ac:dyDescent="0.2">
      <c r="A139" s="98">
        <v>22972</v>
      </c>
      <c r="B139" s="98">
        <v>1.5364600003522355E-2</v>
      </c>
      <c r="C139" s="98">
        <v>1</v>
      </c>
      <c r="D139" s="100">
        <f t="shared" si="19"/>
        <v>2.2972000000000001</v>
      </c>
      <c r="E139" s="100">
        <f t="shared" si="19"/>
        <v>1.5364600003522355E-2</v>
      </c>
      <c r="F139" s="15">
        <f t="shared" si="20"/>
        <v>2.2972000000000001</v>
      </c>
      <c r="G139" s="15">
        <f t="shared" si="20"/>
        <v>1.5364600003522355E-2</v>
      </c>
      <c r="H139" s="15">
        <f t="shared" si="21"/>
        <v>5.2771278400000003</v>
      </c>
      <c r="I139" s="15">
        <f t="shared" si="22"/>
        <v>12.122618074048001</v>
      </c>
      <c r="J139" s="15">
        <f t="shared" si="23"/>
        <v>27.848078239703067</v>
      </c>
      <c r="K139" s="15">
        <f t="shared" si="24"/>
        <v>3.5295559128091555E-2</v>
      </c>
      <c r="L139" s="15">
        <f t="shared" si="25"/>
        <v>8.1080958429051928E-2</v>
      </c>
      <c r="M139" s="15">
        <f t="shared" ca="1" si="17"/>
        <v>1.6678867588174467E-2</v>
      </c>
      <c r="N139" s="15">
        <f t="shared" ca="1" si="26"/>
        <v>1.7272992840672973E-6</v>
      </c>
      <c r="O139" s="24">
        <f t="shared" ca="1" si="27"/>
        <v>2932906829554.2285</v>
      </c>
      <c r="P139" s="15">
        <f t="shared" ca="1" si="28"/>
        <v>407674927976.9079</v>
      </c>
      <c r="Q139" s="15">
        <f t="shared" ca="1" si="29"/>
        <v>2018738782.2258801</v>
      </c>
      <c r="R139">
        <f t="shared" ca="1" si="18"/>
        <v>-1.3142675846521124E-3</v>
      </c>
    </row>
    <row r="140" spans="1:18" x14ac:dyDescent="0.2">
      <c r="A140" s="98">
        <v>23802.5</v>
      </c>
      <c r="B140" s="98">
        <v>1.6897624998819083E-2</v>
      </c>
      <c r="C140" s="98">
        <v>1</v>
      </c>
      <c r="D140" s="100">
        <f t="shared" si="19"/>
        <v>2.3802500000000002</v>
      </c>
      <c r="E140" s="100">
        <f t="shared" si="19"/>
        <v>1.6897624998819083E-2</v>
      </c>
      <c r="F140" s="15">
        <f t="shared" si="20"/>
        <v>2.3802500000000002</v>
      </c>
      <c r="G140" s="15">
        <f t="shared" si="20"/>
        <v>1.6897624998819083E-2</v>
      </c>
      <c r="H140" s="15">
        <f t="shared" si="21"/>
        <v>5.6655900625000006</v>
      </c>
      <c r="I140" s="15">
        <f t="shared" si="22"/>
        <v>13.485520746265628</v>
      </c>
      <c r="J140" s="15">
        <f t="shared" si="23"/>
        <v>32.098910756298764</v>
      </c>
      <c r="K140" s="15">
        <f t="shared" si="24"/>
        <v>4.0220571903439126E-2</v>
      </c>
      <c r="L140" s="15">
        <f t="shared" si="25"/>
        <v>9.5735016273160986E-2</v>
      </c>
      <c r="M140" s="15">
        <f t="shared" ca="1" si="17"/>
        <v>1.7433410521564899E-2</v>
      </c>
      <c r="N140" s="15">
        <f t="shared" ca="1" si="26"/>
        <v>2.8706612638400712E-7</v>
      </c>
      <c r="O140" s="24">
        <f t="shared" ca="1" si="27"/>
        <v>981197155682.51453</v>
      </c>
      <c r="P140" s="15">
        <f t="shared" ca="1" si="28"/>
        <v>680812932541.33655</v>
      </c>
      <c r="Q140" s="15">
        <f t="shared" ca="1" si="29"/>
        <v>12966122040.84174</v>
      </c>
      <c r="R140">
        <f t="shared" ca="1" si="18"/>
        <v>-5.3578552274581581E-4</v>
      </c>
    </row>
    <row r="141" spans="1:18" x14ac:dyDescent="0.2">
      <c r="A141" s="98">
        <v>23838</v>
      </c>
      <c r="B141" s="98">
        <v>1.6505899999174289E-2</v>
      </c>
      <c r="C141" s="98">
        <v>1</v>
      </c>
      <c r="D141" s="100">
        <f t="shared" ref="D141:E204" si="30">A141/A$18</f>
        <v>2.3837999999999999</v>
      </c>
      <c r="E141" s="100">
        <f t="shared" si="30"/>
        <v>1.6505899999174289E-2</v>
      </c>
      <c r="F141" s="15">
        <f t="shared" ref="F141:G204" si="31">$C141*D141</f>
        <v>2.3837999999999999</v>
      </c>
      <c r="G141" s="15">
        <f t="shared" si="31"/>
        <v>1.6505899999174289E-2</v>
      </c>
      <c r="H141" s="15">
        <f t="shared" si="21"/>
        <v>5.6825024399999995</v>
      </c>
      <c r="I141" s="15">
        <f t="shared" si="22"/>
        <v>13.545949316471999</v>
      </c>
      <c r="J141" s="15">
        <f t="shared" si="23"/>
        <v>32.290833980605953</v>
      </c>
      <c r="K141" s="15">
        <f t="shared" si="24"/>
        <v>3.9346764418031671E-2</v>
      </c>
      <c r="L141" s="15">
        <f t="shared" si="25"/>
        <v>9.3794817019703894E-2</v>
      </c>
      <c r="M141" s="15">
        <f t="shared" ca="1" si="17"/>
        <v>1.7465942960831683E-2</v>
      </c>
      <c r="N141" s="15">
        <f t="shared" ca="1" si="26"/>
        <v>9.2168248822790015E-7</v>
      </c>
      <c r="O141" s="24">
        <f t="shared" ca="1" si="27"/>
        <v>920310018258.06799</v>
      </c>
      <c r="P141" s="15">
        <f t="shared" ca="1" si="28"/>
        <v>694167510247.87634</v>
      </c>
      <c r="Q141" s="15">
        <f t="shared" ca="1" si="29"/>
        <v>13654847669.738455</v>
      </c>
      <c r="R141">
        <f t="shared" ca="1" si="18"/>
        <v>-9.6004296165739383E-4</v>
      </c>
    </row>
    <row r="142" spans="1:18" x14ac:dyDescent="0.2">
      <c r="A142" s="98">
        <v>24011.5</v>
      </c>
      <c r="B142" s="98">
        <v>1.7235075007192791E-2</v>
      </c>
      <c r="C142" s="98">
        <v>1</v>
      </c>
      <c r="D142" s="100">
        <f t="shared" si="30"/>
        <v>2.4011499999999999</v>
      </c>
      <c r="E142" s="100">
        <f t="shared" si="30"/>
        <v>1.7235075007192791E-2</v>
      </c>
      <c r="F142" s="15">
        <f t="shared" si="31"/>
        <v>2.4011499999999999</v>
      </c>
      <c r="G142" s="15">
        <f t="shared" si="31"/>
        <v>1.7235075007192791E-2</v>
      </c>
      <c r="H142" s="15">
        <f t="shared" si="21"/>
        <v>5.7655213224999997</v>
      </c>
      <c r="I142" s="15">
        <f t="shared" si="22"/>
        <v>13.843881523520874</v>
      </c>
      <c r="J142" s="15">
        <f t="shared" si="23"/>
        <v>33.241236120202146</v>
      </c>
      <c r="K142" s="15">
        <f t="shared" si="24"/>
        <v>4.1384000353520967E-2</v>
      </c>
      <c r="L142" s="15">
        <f t="shared" si="25"/>
        <v>9.9369192448856863E-2</v>
      </c>
      <c r="M142" s="15">
        <f t="shared" ca="1" si="17"/>
        <v>1.7625268906137338E-2</v>
      </c>
      <c r="N142" s="15">
        <f t="shared" ca="1" si="26"/>
        <v>1.5225127877354795E-7</v>
      </c>
      <c r="O142" s="24">
        <f t="shared" ca="1" si="27"/>
        <v>650099874052.34399</v>
      </c>
      <c r="P142" s="15">
        <f t="shared" ca="1" si="28"/>
        <v>761458491838.81079</v>
      </c>
      <c r="Q142" s="15">
        <f t="shared" ca="1" si="29"/>
        <v>17289133734.920788</v>
      </c>
      <c r="R142">
        <f t="shared" ca="1" si="18"/>
        <v>-3.9019389894454776E-4</v>
      </c>
    </row>
    <row r="143" spans="1:18" x14ac:dyDescent="0.2">
      <c r="A143" s="98">
        <v>24759.5</v>
      </c>
      <c r="B143" s="98">
        <v>2.1816475004015956E-2</v>
      </c>
      <c r="C143" s="98">
        <v>1</v>
      </c>
      <c r="D143" s="100">
        <f t="shared" si="30"/>
        <v>2.4759500000000001</v>
      </c>
      <c r="E143" s="100">
        <f t="shared" si="30"/>
        <v>2.1816475004015956E-2</v>
      </c>
      <c r="F143" s="15">
        <f t="shared" si="31"/>
        <v>2.4759500000000001</v>
      </c>
      <c r="G143" s="15">
        <f t="shared" si="31"/>
        <v>2.1816475004015956E-2</v>
      </c>
      <c r="H143" s="15">
        <f t="shared" si="21"/>
        <v>6.1303284025000009</v>
      </c>
      <c r="I143" s="15">
        <f t="shared" si="22"/>
        <v>15.178386608169879</v>
      </c>
      <c r="J143" s="15">
        <f t="shared" si="23"/>
        <v>37.580926322498215</v>
      </c>
      <c r="K143" s="15">
        <f t="shared" si="24"/>
        <v>5.4016501286193307E-2</v>
      </c>
      <c r="L143" s="15">
        <f t="shared" si="25"/>
        <v>0.13374215635955033</v>
      </c>
      <c r="M143" s="15">
        <f t="shared" ca="1" si="17"/>
        <v>1.8318422156340552E-2</v>
      </c>
      <c r="N143" s="15">
        <f t="shared" ca="1" si="26"/>
        <v>1.223637372513E-5</v>
      </c>
      <c r="O143" s="24">
        <f t="shared" ca="1" si="27"/>
        <v>19141713308.334881</v>
      </c>
      <c r="P143" s="15">
        <f t="shared" ca="1" si="28"/>
        <v>1090763217980.9065</v>
      </c>
      <c r="Q143" s="15">
        <f t="shared" ca="1" si="29"/>
        <v>38195966525.655319</v>
      </c>
      <c r="R143">
        <f t="shared" ca="1" si="18"/>
        <v>3.4980528476754036E-3</v>
      </c>
    </row>
    <row r="144" spans="1:18" x14ac:dyDescent="0.2">
      <c r="A144" s="98">
        <v>24835</v>
      </c>
      <c r="B144" s="98">
        <v>1.7146750004030764E-2</v>
      </c>
      <c r="C144" s="98">
        <v>1</v>
      </c>
      <c r="D144" s="100">
        <f t="shared" si="30"/>
        <v>2.4834999999999998</v>
      </c>
      <c r="E144" s="100">
        <f t="shared" si="30"/>
        <v>1.7146750004030764E-2</v>
      </c>
      <c r="F144" s="15">
        <f t="shared" si="31"/>
        <v>2.4834999999999998</v>
      </c>
      <c r="G144" s="15">
        <f t="shared" si="31"/>
        <v>1.7146750004030764E-2</v>
      </c>
      <c r="H144" s="15">
        <f t="shared" si="21"/>
        <v>6.1677722499999987</v>
      </c>
      <c r="I144" s="15">
        <f t="shared" si="22"/>
        <v>15.317662382874996</v>
      </c>
      <c r="J144" s="15">
        <f t="shared" si="23"/>
        <v>38.041414527870053</v>
      </c>
      <c r="K144" s="15">
        <f t="shared" si="24"/>
        <v>4.2583953635010399E-2</v>
      </c>
      <c r="L144" s="15">
        <f t="shared" si="25"/>
        <v>0.10575724885254832</v>
      </c>
      <c r="M144" s="15">
        <f t="shared" ca="1" si="17"/>
        <v>1.8388950904722923E-2</v>
      </c>
      <c r="N144" s="15">
        <f t="shared" ca="1" si="26"/>
        <v>1.54306307768041E-6</v>
      </c>
      <c r="O144" s="24">
        <f t="shared" ca="1" si="27"/>
        <v>4928143968.9017239</v>
      </c>
      <c r="P144" s="15">
        <f t="shared" ca="1" si="28"/>
        <v>1127607992695.0698</v>
      </c>
      <c r="Q144" s="15">
        <f t="shared" ca="1" si="29"/>
        <v>40791928250.056877</v>
      </c>
      <c r="R144">
        <f t="shared" ca="1" si="18"/>
        <v>-1.2422009006921586E-3</v>
      </c>
    </row>
    <row r="145" spans="1:18" x14ac:dyDescent="0.2">
      <c r="A145" s="98">
        <v>24838</v>
      </c>
      <c r="B145" s="98">
        <v>1.7055900003470015E-2</v>
      </c>
      <c r="C145" s="98">
        <v>1</v>
      </c>
      <c r="D145" s="100">
        <f t="shared" si="30"/>
        <v>2.4838</v>
      </c>
      <c r="E145" s="100">
        <f t="shared" si="30"/>
        <v>1.7055900003470015E-2</v>
      </c>
      <c r="F145" s="15">
        <f t="shared" si="31"/>
        <v>2.4838</v>
      </c>
      <c r="G145" s="15">
        <f t="shared" si="31"/>
        <v>1.7055900003470015E-2</v>
      </c>
      <c r="H145" s="15">
        <f t="shared" si="21"/>
        <v>6.1692624399999998</v>
      </c>
      <c r="I145" s="15">
        <f t="shared" si="22"/>
        <v>15.323214048472</v>
      </c>
      <c r="J145" s="15">
        <f t="shared" si="23"/>
        <v>38.059799053594752</v>
      </c>
      <c r="K145" s="15">
        <f t="shared" si="24"/>
        <v>4.2363444428618821E-2</v>
      </c>
      <c r="L145" s="15">
        <f t="shared" si="25"/>
        <v>0.10522232327180343</v>
      </c>
      <c r="M145" s="15">
        <f t="shared" ref="M145:M208" ca="1" si="32">+E$4+E$5*D145+E$6*D145^2</f>
        <v>1.839175551067522E-2</v>
      </c>
      <c r="N145" s="15">
        <f t="shared" ca="1" si="26"/>
        <v>1.7845099361304764E-6</v>
      </c>
      <c r="O145" s="24">
        <f t="shared" ca="1" si="27"/>
        <v>4554886479.2778769</v>
      </c>
      <c r="P145" s="15">
        <f t="shared" ca="1" si="28"/>
        <v>1129085905075.5059</v>
      </c>
      <c r="Q145" s="15">
        <f t="shared" ca="1" si="29"/>
        <v>40896960514.434525</v>
      </c>
      <c r="R145">
        <f t="shared" ref="R145:R208" ca="1" si="33">+E145-M145</f>
        <v>-1.3358555072052053E-3</v>
      </c>
    </row>
    <row r="146" spans="1:18" x14ac:dyDescent="0.2">
      <c r="A146" s="98">
        <v>24847</v>
      </c>
      <c r="B146" s="98">
        <v>1.728335000370862E-2</v>
      </c>
      <c r="C146" s="98">
        <v>1</v>
      </c>
      <c r="D146" s="100">
        <f t="shared" si="30"/>
        <v>2.4847000000000001</v>
      </c>
      <c r="E146" s="100">
        <f t="shared" si="30"/>
        <v>1.728335000370862E-2</v>
      </c>
      <c r="F146" s="15">
        <f t="shared" si="31"/>
        <v>2.4847000000000001</v>
      </c>
      <c r="G146" s="15">
        <f t="shared" si="31"/>
        <v>1.728335000370862E-2</v>
      </c>
      <c r="H146" s="15">
        <f t="shared" ref="H146:H209" si="34">C146*D146*D146</f>
        <v>6.1737340900000008</v>
      </c>
      <c r="I146" s="15">
        <f t="shared" ref="I146:I209" si="35">C146*D146*D146*D146</f>
        <v>15.339877093423002</v>
      </c>
      <c r="J146" s="15">
        <f t="shared" ref="J146:J209" si="36">C146*D146*D146*D146*D146</f>
        <v>38.114992614028132</v>
      </c>
      <c r="K146" s="15">
        <f t="shared" ref="K146:K209" si="37">C146*E146*D146</f>
        <v>4.2943939754214809E-2</v>
      </c>
      <c r="L146" s="15">
        <f t="shared" ref="L146:L209" si="38">C146*E146*D146*D146</f>
        <v>0.10670280710729754</v>
      </c>
      <c r="M146" s="15">
        <f t="shared" ca="1" si="32"/>
        <v>1.8400170309534013E-2</v>
      </c>
      <c r="N146" s="15">
        <f t="shared" ref="N146:N209" ca="1" si="39">C146*(M146-E146)^2</f>
        <v>1.2472875955039261E-6</v>
      </c>
      <c r="O146" s="24">
        <f t="shared" ref="O146:O209" ca="1" si="40">(C146*O$1-O$2*F146+O$3*H146)^2</f>
        <v>3523146512.5760159</v>
      </c>
      <c r="P146" s="15">
        <f t="shared" ref="P146:P209" ca="1" si="41">(-C146*O$2+O$4*F146-O$5*H146)^2</f>
        <v>1133526019151.1182</v>
      </c>
      <c r="Q146" s="15">
        <f t="shared" ref="Q146:Q209" ca="1" si="42">+(C146*O$3-F146*O$5+H146*O$6)^2</f>
        <v>41212922183.468582</v>
      </c>
      <c r="R146">
        <f t="shared" ca="1" si="33"/>
        <v>-1.1168203058253938E-3</v>
      </c>
    </row>
    <row r="147" spans="1:18" x14ac:dyDescent="0.2">
      <c r="A147" s="98">
        <v>24847</v>
      </c>
      <c r="B147" s="98">
        <v>1.7783350005629472E-2</v>
      </c>
      <c r="C147" s="98">
        <v>1</v>
      </c>
      <c r="D147" s="100">
        <f t="shared" si="30"/>
        <v>2.4847000000000001</v>
      </c>
      <c r="E147" s="100">
        <f t="shared" si="30"/>
        <v>1.7783350005629472E-2</v>
      </c>
      <c r="F147" s="15">
        <f t="shared" si="31"/>
        <v>2.4847000000000001</v>
      </c>
      <c r="G147" s="15">
        <f t="shared" si="31"/>
        <v>1.7783350005629472E-2</v>
      </c>
      <c r="H147" s="15">
        <f t="shared" si="34"/>
        <v>6.1737340900000008</v>
      </c>
      <c r="I147" s="15">
        <f t="shared" si="35"/>
        <v>15.339877093423002</v>
      </c>
      <c r="J147" s="15">
        <f t="shared" si="36"/>
        <v>38.114992614028132</v>
      </c>
      <c r="K147" s="15">
        <f t="shared" si="37"/>
        <v>4.418628975898755E-2</v>
      </c>
      <c r="L147" s="15">
        <f t="shared" si="38"/>
        <v>0.10978967416415637</v>
      </c>
      <c r="M147" s="15">
        <f t="shared" ca="1" si="32"/>
        <v>1.8400170309534013E-2</v>
      </c>
      <c r="N147" s="15">
        <f t="shared" ca="1" si="39"/>
        <v>3.8046728730889028E-7</v>
      </c>
      <c r="O147" s="24">
        <f t="shared" ca="1" si="40"/>
        <v>3523146512.5760159</v>
      </c>
      <c r="P147" s="15">
        <f t="shared" ca="1" si="41"/>
        <v>1133526019151.1182</v>
      </c>
      <c r="Q147" s="15">
        <f t="shared" ca="1" si="42"/>
        <v>41212922183.468582</v>
      </c>
      <c r="R147">
        <f t="shared" ca="1" si="33"/>
        <v>-6.1682030390454098E-4</v>
      </c>
    </row>
    <row r="148" spans="1:18" x14ac:dyDescent="0.2">
      <c r="A148" s="98">
        <v>24910</v>
      </c>
      <c r="B148" s="98">
        <v>1.7075499999918975E-2</v>
      </c>
      <c r="C148" s="98">
        <v>1</v>
      </c>
      <c r="D148" s="100">
        <f t="shared" si="30"/>
        <v>2.4910000000000001</v>
      </c>
      <c r="E148" s="100">
        <f t="shared" si="30"/>
        <v>1.7075499999918975E-2</v>
      </c>
      <c r="F148" s="15">
        <f t="shared" si="31"/>
        <v>2.4910000000000001</v>
      </c>
      <c r="G148" s="15">
        <f t="shared" si="31"/>
        <v>1.7075499999918975E-2</v>
      </c>
      <c r="H148" s="15">
        <f t="shared" si="34"/>
        <v>6.2050810000000007</v>
      </c>
      <c r="I148" s="15">
        <f t="shared" si="35"/>
        <v>15.456856771000002</v>
      </c>
      <c r="J148" s="15">
        <f t="shared" si="36"/>
        <v>38.503030216561008</v>
      </c>
      <c r="K148" s="15">
        <f t="shared" si="37"/>
        <v>4.2535070499798169E-2</v>
      </c>
      <c r="L148" s="15">
        <f t="shared" si="38"/>
        <v>0.10595486061499725</v>
      </c>
      <c r="M148" s="15">
        <f t="shared" ca="1" si="32"/>
        <v>1.8459115103625572E-2</v>
      </c>
      <c r="N148" s="15">
        <f t="shared" ca="1" si="39"/>
        <v>1.9143907552050161E-6</v>
      </c>
      <c r="O148" s="24">
        <f t="shared" ca="1" si="40"/>
        <v>5597597.295485897</v>
      </c>
      <c r="P148" s="15">
        <f t="shared" ca="1" si="41"/>
        <v>1164875039891.9255</v>
      </c>
      <c r="Q148" s="15">
        <f t="shared" ca="1" si="42"/>
        <v>43461052078.777473</v>
      </c>
      <c r="R148">
        <f t="shared" ca="1" si="33"/>
        <v>-1.3836151037065966E-3</v>
      </c>
    </row>
    <row r="149" spans="1:18" x14ac:dyDescent="0.2">
      <c r="A149" s="98">
        <v>24974</v>
      </c>
      <c r="B149" s="98">
        <v>1.7570700001670048E-2</v>
      </c>
      <c r="C149" s="98">
        <v>1</v>
      </c>
      <c r="D149" s="100">
        <f t="shared" si="30"/>
        <v>2.4973999999999998</v>
      </c>
      <c r="E149" s="100">
        <f t="shared" si="30"/>
        <v>1.7570700001670048E-2</v>
      </c>
      <c r="F149" s="15">
        <f t="shared" si="31"/>
        <v>2.4973999999999998</v>
      </c>
      <c r="G149" s="15">
        <f t="shared" si="31"/>
        <v>1.7570700001670048E-2</v>
      </c>
      <c r="H149" s="15">
        <f t="shared" si="34"/>
        <v>6.237006759999999</v>
      </c>
      <c r="I149" s="15">
        <f t="shared" si="35"/>
        <v>15.576300682423996</v>
      </c>
      <c r="J149" s="15">
        <f t="shared" si="36"/>
        <v>38.900253324285686</v>
      </c>
      <c r="K149" s="15">
        <f t="shared" si="37"/>
        <v>4.3881066184170772E-2</v>
      </c>
      <c r="L149" s="15">
        <f t="shared" si="38"/>
        <v>0.10958857468834808</v>
      </c>
      <c r="M149" s="15">
        <f t="shared" ca="1" si="32"/>
        <v>1.8519069358846091E-2</v>
      </c>
      <c r="N149" s="15">
        <f t="shared" ca="1" si="39"/>
        <v>8.9940443763050138E-7</v>
      </c>
      <c r="O149" s="24">
        <f t="shared" ca="1" si="40"/>
        <v>3094124887.4746609</v>
      </c>
      <c r="P149" s="15">
        <f t="shared" ca="1" si="41"/>
        <v>1197203559382.8643</v>
      </c>
      <c r="Q149" s="15">
        <f t="shared" ca="1" si="42"/>
        <v>45810326877.883347</v>
      </c>
      <c r="R149">
        <f t="shared" ca="1" si="33"/>
        <v>-9.483693571760432E-4</v>
      </c>
    </row>
    <row r="150" spans="1:18" x14ac:dyDescent="0.2">
      <c r="A150" s="98">
        <v>25776</v>
      </c>
      <c r="B150" s="98">
        <v>1.8816800002241507E-2</v>
      </c>
      <c r="C150" s="98">
        <v>1</v>
      </c>
      <c r="D150" s="100">
        <f t="shared" si="30"/>
        <v>2.5775999999999999</v>
      </c>
      <c r="E150" s="100">
        <f t="shared" si="30"/>
        <v>1.8816800002241507E-2</v>
      </c>
      <c r="F150" s="15">
        <f t="shared" si="31"/>
        <v>2.5775999999999999</v>
      </c>
      <c r="G150" s="15">
        <f t="shared" si="31"/>
        <v>1.8816800002241507E-2</v>
      </c>
      <c r="H150" s="15">
        <f t="shared" si="34"/>
        <v>6.6440217599999993</v>
      </c>
      <c r="I150" s="15">
        <f t="shared" si="35"/>
        <v>17.125630488575997</v>
      </c>
      <c r="J150" s="15">
        <f t="shared" si="36"/>
        <v>44.143025147353484</v>
      </c>
      <c r="K150" s="15">
        <f t="shared" si="37"/>
        <v>4.850218368577771E-2</v>
      </c>
      <c r="L150" s="15">
        <f t="shared" si="38"/>
        <v>0.12501922866846063</v>
      </c>
      <c r="M150" s="15">
        <f t="shared" ca="1" si="32"/>
        <v>1.9276679797497281E-2</v>
      </c>
      <c r="N150" s="15">
        <f t="shared" ca="1" si="39"/>
        <v>2.1148942608449287E-7</v>
      </c>
      <c r="O150" s="24">
        <f t="shared" ca="1" si="40"/>
        <v>624929997042.00403</v>
      </c>
      <c r="P150" s="15">
        <f t="shared" ca="1" si="41"/>
        <v>1644243710457.8892</v>
      </c>
      <c r="Q150" s="15">
        <f t="shared" ca="1" si="42"/>
        <v>80983547450.101913</v>
      </c>
      <c r="R150">
        <f t="shared" ca="1" si="33"/>
        <v>-4.5987979525577427E-4</v>
      </c>
    </row>
    <row r="151" spans="1:18" x14ac:dyDescent="0.2">
      <c r="A151" s="98">
        <v>25856.5</v>
      </c>
      <c r="B151" s="98">
        <v>1.9962325008236803E-2</v>
      </c>
      <c r="C151" s="98">
        <v>1</v>
      </c>
      <c r="D151" s="100">
        <f t="shared" si="30"/>
        <v>2.5856499999999998</v>
      </c>
      <c r="E151" s="100">
        <f t="shared" si="30"/>
        <v>1.9962325008236803E-2</v>
      </c>
      <c r="F151" s="15">
        <f t="shared" si="31"/>
        <v>2.5856499999999998</v>
      </c>
      <c r="G151" s="15">
        <f t="shared" si="31"/>
        <v>1.9962325008236803E-2</v>
      </c>
      <c r="H151" s="15">
        <f t="shared" si="34"/>
        <v>6.6855859224999987</v>
      </c>
      <c r="I151" s="15">
        <f t="shared" si="35"/>
        <v>17.286585240512121</v>
      </c>
      <c r="J151" s="15">
        <f t="shared" si="36"/>
        <v>44.69705912713016</v>
      </c>
      <c r="K151" s="15">
        <f t="shared" si="37"/>
        <v>5.1615585657547487E-2</v>
      </c>
      <c r="L151" s="15">
        <f t="shared" si="38"/>
        <v>0.13345983905543765</v>
      </c>
      <c r="M151" s="15">
        <f t="shared" ca="1" si="32"/>
        <v>1.9353369529395741E-2</v>
      </c>
      <c r="N151" s="15">
        <f t="shared" ca="1" si="39"/>
        <v>3.7082677521054692E-7</v>
      </c>
      <c r="O151" s="24">
        <f t="shared" ca="1" si="40"/>
        <v>748448452978.48547</v>
      </c>
      <c r="P151" s="15">
        <f t="shared" ca="1" si="41"/>
        <v>1693481280749.4878</v>
      </c>
      <c r="Q151" s="15">
        <f t="shared" ca="1" si="42"/>
        <v>85115253966.816284</v>
      </c>
      <c r="R151">
        <f t="shared" ca="1" si="33"/>
        <v>6.0895547884106185E-4</v>
      </c>
    </row>
    <row r="152" spans="1:18" x14ac:dyDescent="0.2">
      <c r="A152" s="98">
        <v>25896</v>
      </c>
      <c r="B152" s="98">
        <v>1.7982799996389076E-2</v>
      </c>
      <c r="C152" s="98">
        <v>1</v>
      </c>
      <c r="D152" s="100">
        <f t="shared" si="30"/>
        <v>2.5895999999999999</v>
      </c>
      <c r="E152" s="100">
        <f t="shared" si="30"/>
        <v>1.7982799996389076E-2</v>
      </c>
      <c r="F152" s="15">
        <f t="shared" si="31"/>
        <v>2.5895999999999999</v>
      </c>
      <c r="G152" s="15">
        <f t="shared" si="31"/>
        <v>1.7982799996389076E-2</v>
      </c>
      <c r="H152" s="15">
        <f t="shared" si="34"/>
        <v>6.7060281599999998</v>
      </c>
      <c r="I152" s="15">
        <f t="shared" si="35"/>
        <v>17.365930523135997</v>
      </c>
      <c r="J152" s="15">
        <f t="shared" si="36"/>
        <v>44.970813682712979</v>
      </c>
      <c r="K152" s="15">
        <f t="shared" si="37"/>
        <v>4.6568258870649151E-2</v>
      </c>
      <c r="L152" s="15">
        <f t="shared" si="38"/>
        <v>0.12059316317143304</v>
      </c>
      <c r="M152" s="15">
        <f t="shared" ca="1" si="32"/>
        <v>1.9391042949820844E-2</v>
      </c>
      <c r="N152" s="15">
        <f t="shared" ca="1" si="39"/>
        <v>1.9831482158902289E-6</v>
      </c>
      <c r="O152" s="24">
        <f t="shared" ca="1" si="40"/>
        <v>813228951412.48767</v>
      </c>
      <c r="P152" s="15">
        <f t="shared" ca="1" si="41"/>
        <v>1717937765241.4236</v>
      </c>
      <c r="Q152" s="15">
        <f t="shared" ca="1" si="42"/>
        <v>87183692078.175217</v>
      </c>
      <c r="R152">
        <f t="shared" ca="1" si="33"/>
        <v>-1.4082429534317681E-3</v>
      </c>
    </row>
    <row r="153" spans="1:18" x14ac:dyDescent="0.2">
      <c r="A153" s="98">
        <v>25941</v>
      </c>
      <c r="B153" s="98">
        <v>1.7520050001621712E-2</v>
      </c>
      <c r="C153" s="98">
        <v>1</v>
      </c>
      <c r="D153" s="100">
        <f t="shared" si="30"/>
        <v>2.5941000000000001</v>
      </c>
      <c r="E153" s="100">
        <f t="shared" si="30"/>
        <v>1.7520050001621712E-2</v>
      </c>
      <c r="F153" s="15">
        <f t="shared" si="31"/>
        <v>2.5941000000000001</v>
      </c>
      <c r="G153" s="15">
        <f t="shared" si="31"/>
        <v>1.7520050001621712E-2</v>
      </c>
      <c r="H153" s="15">
        <f t="shared" si="34"/>
        <v>6.7293548100000002</v>
      </c>
      <c r="I153" s="15">
        <f t="shared" si="35"/>
        <v>17.456619312621001</v>
      </c>
      <c r="J153" s="15">
        <f t="shared" si="36"/>
        <v>45.284216158870137</v>
      </c>
      <c r="K153" s="15">
        <f t="shared" si="37"/>
        <v>4.5448761709206885E-2</v>
      </c>
      <c r="L153" s="15">
        <f t="shared" si="38"/>
        <v>0.11789863274985359</v>
      </c>
      <c r="M153" s="15">
        <f t="shared" ca="1" si="32"/>
        <v>1.9433996575823165E-2</v>
      </c>
      <c r="N153" s="15">
        <f t="shared" ca="1" si="39"/>
        <v>3.6631914888974797E-6</v>
      </c>
      <c r="O153" s="24">
        <f t="shared" ca="1" si="40"/>
        <v>890390165405.53601</v>
      </c>
      <c r="P153" s="15">
        <f t="shared" ca="1" si="41"/>
        <v>1746038123848.864</v>
      </c>
      <c r="Q153" s="15">
        <f t="shared" ca="1" si="42"/>
        <v>89573234109.218567</v>
      </c>
      <c r="R153">
        <f t="shared" ca="1" si="33"/>
        <v>-1.9139465742014534E-3</v>
      </c>
    </row>
    <row r="154" spans="1:18" x14ac:dyDescent="0.2">
      <c r="A154" s="98">
        <v>25957</v>
      </c>
      <c r="B154" s="98">
        <v>1.8358850007643923E-2</v>
      </c>
      <c r="C154" s="98">
        <v>1</v>
      </c>
      <c r="D154" s="100">
        <f t="shared" si="30"/>
        <v>2.5956999999999999</v>
      </c>
      <c r="E154" s="100">
        <f t="shared" si="30"/>
        <v>1.8358850007643923E-2</v>
      </c>
      <c r="F154" s="15">
        <f t="shared" si="31"/>
        <v>2.5956999999999999</v>
      </c>
      <c r="G154" s="15">
        <f t="shared" si="31"/>
        <v>1.8358850007643923E-2</v>
      </c>
      <c r="H154" s="15">
        <f t="shared" si="34"/>
        <v>6.7376584899999994</v>
      </c>
      <c r="I154" s="15">
        <f t="shared" si="35"/>
        <v>17.488940142492996</v>
      </c>
      <c r="J154" s="15">
        <f t="shared" si="36"/>
        <v>45.396041927869071</v>
      </c>
      <c r="K154" s="15">
        <f t="shared" si="37"/>
        <v>4.7654066964841327E-2</v>
      </c>
      <c r="L154" s="15">
        <f t="shared" si="38"/>
        <v>0.12369566162063862</v>
      </c>
      <c r="M154" s="15">
        <f t="shared" ca="1" si="32"/>
        <v>1.9449277841530097E-2</v>
      </c>
      <c r="N154" s="15">
        <f t="shared" ca="1" si="39"/>
        <v>1.1890328609136921E-6</v>
      </c>
      <c r="O154" s="24">
        <f t="shared" ca="1" si="40"/>
        <v>918690004305.47034</v>
      </c>
      <c r="P154" s="15">
        <f t="shared" ca="1" si="41"/>
        <v>1756090704779.5012</v>
      </c>
      <c r="Q154" s="15">
        <f t="shared" ca="1" si="42"/>
        <v>90431365094.065598</v>
      </c>
      <c r="R154">
        <f t="shared" ca="1" si="33"/>
        <v>-1.0904278338861734E-3</v>
      </c>
    </row>
    <row r="155" spans="1:18" x14ac:dyDescent="0.2">
      <c r="A155" s="98">
        <v>25957</v>
      </c>
      <c r="B155" s="98">
        <v>1.8368850011029281E-2</v>
      </c>
      <c r="C155" s="98">
        <v>1</v>
      </c>
      <c r="D155" s="100">
        <f t="shared" si="30"/>
        <v>2.5956999999999999</v>
      </c>
      <c r="E155" s="100">
        <f t="shared" si="30"/>
        <v>1.8368850011029281E-2</v>
      </c>
      <c r="F155" s="15">
        <f t="shared" si="31"/>
        <v>2.5956999999999999</v>
      </c>
      <c r="G155" s="15">
        <f t="shared" si="31"/>
        <v>1.8368850011029281E-2</v>
      </c>
      <c r="H155" s="15">
        <f t="shared" si="34"/>
        <v>6.7376584899999994</v>
      </c>
      <c r="I155" s="15">
        <f t="shared" si="35"/>
        <v>17.488940142492996</v>
      </c>
      <c r="J155" s="15">
        <f t="shared" si="36"/>
        <v>45.396041927869071</v>
      </c>
      <c r="K155" s="15">
        <f t="shared" si="37"/>
        <v>4.76800239736287E-2</v>
      </c>
      <c r="L155" s="15">
        <f t="shared" si="38"/>
        <v>0.12376303822834801</v>
      </c>
      <c r="M155" s="15">
        <f t="shared" ca="1" si="32"/>
        <v>1.9449277841530097E-2</v>
      </c>
      <c r="N155" s="15">
        <f t="shared" ca="1" si="39"/>
        <v>1.1673242969206995E-6</v>
      </c>
      <c r="O155" s="24">
        <f t="shared" ca="1" si="40"/>
        <v>918690004305.47034</v>
      </c>
      <c r="P155" s="15">
        <f t="shared" ca="1" si="41"/>
        <v>1756090704779.5012</v>
      </c>
      <c r="Q155" s="15">
        <f t="shared" ca="1" si="42"/>
        <v>90431365094.065598</v>
      </c>
      <c r="R155">
        <f t="shared" ca="1" si="33"/>
        <v>-1.0804278305008158E-3</v>
      </c>
    </row>
    <row r="156" spans="1:18" x14ac:dyDescent="0.2">
      <c r="A156" s="98">
        <v>25961</v>
      </c>
      <c r="B156" s="98">
        <v>1.7981050004891586E-2</v>
      </c>
      <c r="C156" s="98">
        <v>1</v>
      </c>
      <c r="D156" s="100">
        <f t="shared" si="30"/>
        <v>2.5960999999999999</v>
      </c>
      <c r="E156" s="100">
        <f t="shared" si="30"/>
        <v>1.7981050004891586E-2</v>
      </c>
      <c r="F156" s="15">
        <f t="shared" si="31"/>
        <v>2.5960999999999999</v>
      </c>
      <c r="G156" s="15">
        <f t="shared" si="31"/>
        <v>1.7981050004891586E-2</v>
      </c>
      <c r="H156" s="15">
        <f t="shared" si="34"/>
        <v>6.7397352099999992</v>
      </c>
      <c r="I156" s="15">
        <f t="shared" si="35"/>
        <v>17.497026578680998</v>
      </c>
      <c r="J156" s="15">
        <f t="shared" si="36"/>
        <v>45.42403070091374</v>
      </c>
      <c r="K156" s="15">
        <f t="shared" si="37"/>
        <v>4.6680603917699043E-2</v>
      </c>
      <c r="L156" s="15">
        <f t="shared" si="38"/>
        <v>0.12118751583073847</v>
      </c>
      <c r="M156" s="15">
        <f t="shared" ca="1" si="32"/>
        <v>1.945309888462491E-2</v>
      </c>
      <c r="N156" s="15">
        <f t="shared" ca="1" si="39"/>
        <v>2.1669279043241357E-6</v>
      </c>
      <c r="O156" s="24">
        <f t="shared" ca="1" si="40"/>
        <v>925835958602.3335</v>
      </c>
      <c r="P156" s="15">
        <f t="shared" ca="1" si="41"/>
        <v>1758608884184.7505</v>
      </c>
      <c r="Q156" s="15">
        <f t="shared" ca="1" si="42"/>
        <v>90646597033.546814</v>
      </c>
      <c r="R156">
        <f t="shared" ca="1" si="33"/>
        <v>-1.4720488797333245E-3</v>
      </c>
    </row>
    <row r="157" spans="1:18" x14ac:dyDescent="0.2">
      <c r="A157" s="98">
        <v>25974</v>
      </c>
      <c r="B157" s="98">
        <v>1.8220700003439561E-2</v>
      </c>
      <c r="C157" s="98">
        <v>1</v>
      </c>
      <c r="D157" s="100">
        <f t="shared" si="30"/>
        <v>2.5973999999999999</v>
      </c>
      <c r="E157" s="100">
        <f t="shared" si="30"/>
        <v>1.8220700003439561E-2</v>
      </c>
      <c r="F157" s="15">
        <f t="shared" si="31"/>
        <v>2.5973999999999999</v>
      </c>
      <c r="G157" s="15">
        <f t="shared" si="31"/>
        <v>1.8220700003439561E-2</v>
      </c>
      <c r="H157" s="15">
        <f t="shared" si="34"/>
        <v>6.7464867599999998</v>
      </c>
      <c r="I157" s="15">
        <f t="shared" si="35"/>
        <v>17.523324710423999</v>
      </c>
      <c r="J157" s="15">
        <f t="shared" si="36"/>
        <v>45.515083602855292</v>
      </c>
      <c r="K157" s="15">
        <f t="shared" si="37"/>
        <v>4.7326446188933911E-2</v>
      </c>
      <c r="L157" s="15">
        <f t="shared" si="38"/>
        <v>0.12292571133113694</v>
      </c>
      <c r="M157" s="15">
        <f t="shared" ca="1" si="32"/>
        <v>1.9465519282103612E-2</v>
      </c>
      <c r="N157" s="15">
        <f t="shared" ca="1" si="39"/>
        <v>1.549575036533689E-6</v>
      </c>
      <c r="O157" s="24">
        <f t="shared" ca="1" si="40"/>
        <v>949256592810.57849</v>
      </c>
      <c r="P157" s="15">
        <f t="shared" ca="1" si="41"/>
        <v>1766806882731.9836</v>
      </c>
      <c r="Q157" s="15">
        <f t="shared" ca="1" si="42"/>
        <v>91348033982.072479</v>
      </c>
      <c r="R157">
        <f t="shared" ca="1" si="33"/>
        <v>-1.2448192786640513E-3</v>
      </c>
    </row>
    <row r="158" spans="1:18" x14ac:dyDescent="0.2">
      <c r="A158" s="98">
        <v>26947</v>
      </c>
      <c r="B158" s="98">
        <v>2.0488350004598033E-2</v>
      </c>
      <c r="C158" s="98">
        <v>1</v>
      </c>
      <c r="D158" s="100">
        <f t="shared" si="30"/>
        <v>2.6947000000000001</v>
      </c>
      <c r="E158" s="100">
        <f t="shared" si="30"/>
        <v>2.0488350004598033E-2</v>
      </c>
      <c r="F158" s="15">
        <f t="shared" si="31"/>
        <v>2.6947000000000001</v>
      </c>
      <c r="G158" s="15">
        <f t="shared" si="31"/>
        <v>2.0488350004598033E-2</v>
      </c>
      <c r="H158" s="15">
        <f t="shared" si="34"/>
        <v>7.2614080900000006</v>
      </c>
      <c r="I158" s="15">
        <f t="shared" si="35"/>
        <v>19.567316380123003</v>
      </c>
      <c r="J158" s="15">
        <f t="shared" si="36"/>
        <v>52.728047449517462</v>
      </c>
      <c r="K158" s="15">
        <f t="shared" si="37"/>
        <v>5.5209956757390322E-2</v>
      </c>
      <c r="L158" s="15">
        <f t="shared" si="38"/>
        <v>0.14877427047413971</v>
      </c>
      <c r="M158" s="15">
        <f t="shared" ca="1" si="32"/>
        <v>2.0403852629716029E-2</v>
      </c>
      <c r="N158" s="15">
        <f t="shared" ca="1" si="39"/>
        <v>7.1398063619497961E-9</v>
      </c>
      <c r="O158" s="24">
        <f t="shared" ca="1" si="40"/>
        <v>3575281010918.0439</v>
      </c>
      <c r="P158" s="15">
        <f t="shared" ca="1" si="41"/>
        <v>2441926758606.2466</v>
      </c>
      <c r="Q158" s="15">
        <f t="shared" ca="1" si="42"/>
        <v>152452777027.84109</v>
      </c>
      <c r="R158">
        <f t="shared" ca="1" si="33"/>
        <v>8.4497374882003262E-5</v>
      </c>
    </row>
    <row r="159" spans="1:18" x14ac:dyDescent="0.2">
      <c r="A159" s="98">
        <v>26990</v>
      </c>
      <c r="B159" s="98">
        <v>2.2619499999564141E-2</v>
      </c>
      <c r="C159" s="98">
        <v>1</v>
      </c>
      <c r="D159" s="100">
        <f t="shared" si="30"/>
        <v>2.6989999999999998</v>
      </c>
      <c r="E159" s="100">
        <f t="shared" si="30"/>
        <v>2.2619499999564141E-2</v>
      </c>
      <c r="F159" s="15">
        <f t="shared" si="31"/>
        <v>2.6989999999999998</v>
      </c>
      <c r="G159" s="15">
        <f t="shared" si="31"/>
        <v>2.2619499999564141E-2</v>
      </c>
      <c r="H159" s="15">
        <f t="shared" si="34"/>
        <v>7.2846009999999994</v>
      </c>
      <c r="I159" s="15">
        <f t="shared" si="35"/>
        <v>19.661138098999999</v>
      </c>
      <c r="J159" s="15">
        <f t="shared" si="36"/>
        <v>53.065411729200996</v>
      </c>
      <c r="K159" s="15">
        <f t="shared" si="37"/>
        <v>6.1050030498823613E-2</v>
      </c>
      <c r="L159" s="15">
        <f t="shared" si="38"/>
        <v>0.16477403231632493</v>
      </c>
      <c r="M159" s="15">
        <f t="shared" ca="1" si="32"/>
        <v>2.0445717432266794E-2</v>
      </c>
      <c r="N159" s="15">
        <f t="shared" ca="1" si="39"/>
        <v>4.7253306498858457E-6</v>
      </c>
      <c r="O159" s="24">
        <f t="shared" ca="1" si="40"/>
        <v>3732092172450.1152</v>
      </c>
      <c r="P159" s="15">
        <f t="shared" ca="1" si="41"/>
        <v>2474617916821.1162</v>
      </c>
      <c r="Q159" s="15">
        <f t="shared" ca="1" si="42"/>
        <v>155555191503.11902</v>
      </c>
      <c r="R159">
        <f t="shared" ca="1" si="33"/>
        <v>2.1737825672973471E-3</v>
      </c>
    </row>
    <row r="160" spans="1:18" x14ac:dyDescent="0.2">
      <c r="A160" s="98">
        <v>27045.5</v>
      </c>
      <c r="B160" s="98">
        <v>2.1688775006623473E-2</v>
      </c>
      <c r="C160" s="98">
        <v>1</v>
      </c>
      <c r="D160" s="100">
        <f t="shared" si="30"/>
        <v>2.7045499999999998</v>
      </c>
      <c r="E160" s="100">
        <f t="shared" si="30"/>
        <v>2.1688775006623473E-2</v>
      </c>
      <c r="F160" s="15">
        <f t="shared" si="31"/>
        <v>2.7045499999999998</v>
      </c>
      <c r="G160" s="15">
        <f t="shared" si="31"/>
        <v>2.1688775006623473E-2</v>
      </c>
      <c r="H160" s="15">
        <f t="shared" si="34"/>
        <v>7.3145907024999985</v>
      </c>
      <c r="I160" s="15">
        <f t="shared" si="35"/>
        <v>19.782676284446371</v>
      </c>
      <c r="J160" s="15">
        <f t="shared" si="36"/>
        <v>53.503237145099426</v>
      </c>
      <c r="K160" s="15">
        <f t="shared" si="37"/>
        <v>5.865837644416351E-2</v>
      </c>
      <c r="L160" s="15">
        <f t="shared" si="38"/>
        <v>0.15864451201206239</v>
      </c>
      <c r="M160" s="15">
        <f t="shared" ca="1" si="32"/>
        <v>2.0499801891968004E-2</v>
      </c>
      <c r="N160" s="15">
        <f t="shared" ca="1" si="39"/>
        <v>1.413657067373526E-6</v>
      </c>
      <c r="O160" s="24">
        <f t="shared" ca="1" si="40"/>
        <v>3939719428847.9419</v>
      </c>
      <c r="P160" s="15">
        <f t="shared" ca="1" si="41"/>
        <v>2517176626690.7275</v>
      </c>
      <c r="Q160" s="15">
        <f t="shared" ca="1" si="42"/>
        <v>159611106054.64468</v>
      </c>
      <c r="R160">
        <f t="shared" ca="1" si="33"/>
        <v>1.1889731146554686E-3</v>
      </c>
    </row>
    <row r="161" spans="1:18" x14ac:dyDescent="0.2">
      <c r="A161" s="98">
        <v>27048.5</v>
      </c>
      <c r="B161" s="98">
        <v>2.1597925006062724E-2</v>
      </c>
      <c r="C161" s="98">
        <v>1</v>
      </c>
      <c r="D161" s="100">
        <f t="shared" si="30"/>
        <v>2.70485</v>
      </c>
      <c r="E161" s="100">
        <f t="shared" si="30"/>
        <v>2.1597925006062724E-2</v>
      </c>
      <c r="F161" s="15">
        <f t="shared" si="31"/>
        <v>2.70485</v>
      </c>
      <c r="G161" s="15">
        <f t="shared" si="31"/>
        <v>2.1597925006062724E-2</v>
      </c>
      <c r="H161" s="15">
        <f t="shared" si="34"/>
        <v>7.3162135225</v>
      </c>
      <c r="I161" s="15">
        <f t="shared" si="35"/>
        <v>19.789260146334126</v>
      </c>
      <c r="J161" s="15">
        <f t="shared" si="36"/>
        <v>53.526980306811858</v>
      </c>
      <c r="K161" s="15">
        <f t="shared" si="37"/>
        <v>5.8419147452648756E-2</v>
      </c>
      <c r="L161" s="15">
        <f t="shared" si="38"/>
        <v>0.15801503098729699</v>
      </c>
      <c r="M161" s="15">
        <f t="shared" ca="1" si="32"/>
        <v>2.0502726970404277E-2</v>
      </c>
      <c r="N161" s="15">
        <f t="shared" ca="1" si="39"/>
        <v>1.199458737310121E-6</v>
      </c>
      <c r="O161" s="24">
        <f t="shared" ca="1" si="40"/>
        <v>3951110871886.6768</v>
      </c>
      <c r="P161" s="15">
        <f t="shared" ca="1" si="41"/>
        <v>2519488814347.0586</v>
      </c>
      <c r="Q161" s="15">
        <f t="shared" ca="1" si="42"/>
        <v>159832006421.23318</v>
      </c>
      <c r="R161">
        <f t="shared" ca="1" si="33"/>
        <v>1.095198035658447E-3</v>
      </c>
    </row>
    <row r="162" spans="1:18" x14ac:dyDescent="0.2">
      <c r="A162" s="98">
        <v>27704.5</v>
      </c>
      <c r="B162" s="98">
        <v>2.2698724998917896E-2</v>
      </c>
      <c r="C162" s="98">
        <v>1</v>
      </c>
      <c r="D162" s="100">
        <f t="shared" si="30"/>
        <v>2.7704499999999999</v>
      </c>
      <c r="E162" s="100">
        <f t="shared" si="30"/>
        <v>2.2698724998917896E-2</v>
      </c>
      <c r="F162" s="15">
        <f t="shared" si="31"/>
        <v>2.7704499999999999</v>
      </c>
      <c r="G162" s="15">
        <f t="shared" si="31"/>
        <v>2.2698724998917896E-2</v>
      </c>
      <c r="H162" s="15">
        <f t="shared" si="34"/>
        <v>7.6753932024999996</v>
      </c>
      <c r="I162" s="15">
        <f t="shared" si="35"/>
        <v>21.264293097866123</v>
      </c>
      <c r="J162" s="15">
        <f t="shared" si="36"/>
        <v>58.911660812983193</v>
      </c>
      <c r="K162" s="15">
        <f t="shared" si="37"/>
        <v>6.2885682673252077E-2</v>
      </c>
      <c r="L162" s="15">
        <f t="shared" si="38"/>
        <v>0.1742216395621112</v>
      </c>
      <c r="M162" s="15">
        <f t="shared" ca="1" si="32"/>
        <v>2.1146270890761543E-2</v>
      </c>
      <c r="N162" s="15">
        <f t="shared" ca="1" si="39"/>
        <v>2.4101137579315396E-6</v>
      </c>
      <c r="O162" s="24">
        <f t="shared" ca="1" si="40"/>
        <v>6863726818593.4473</v>
      </c>
      <c r="P162" s="15">
        <f t="shared" ca="1" si="41"/>
        <v>3054321673125.061</v>
      </c>
      <c r="Q162" s="15">
        <f t="shared" ca="1" si="42"/>
        <v>212300020189.19632</v>
      </c>
      <c r="R162">
        <f t="shared" ca="1" si="33"/>
        <v>1.5524541081563537E-3</v>
      </c>
    </row>
    <row r="163" spans="1:18" x14ac:dyDescent="0.2">
      <c r="A163" s="98">
        <v>27871</v>
      </c>
      <c r="B163" s="98">
        <v>2.3006550007266924E-2</v>
      </c>
      <c r="C163" s="98">
        <v>1</v>
      </c>
      <c r="D163" s="100">
        <f t="shared" si="30"/>
        <v>2.7871000000000001</v>
      </c>
      <c r="E163" s="100">
        <f t="shared" si="30"/>
        <v>2.3006550007266924E-2</v>
      </c>
      <c r="F163" s="15">
        <f t="shared" si="31"/>
        <v>2.7871000000000001</v>
      </c>
      <c r="G163" s="15">
        <f t="shared" si="31"/>
        <v>2.3006550007266924E-2</v>
      </c>
      <c r="H163" s="15">
        <f t="shared" si="34"/>
        <v>7.7679264100000012</v>
      </c>
      <c r="I163" s="15">
        <f t="shared" si="35"/>
        <v>21.649987697311005</v>
      </c>
      <c r="J163" s="15">
        <f t="shared" si="36"/>
        <v>60.340680711175501</v>
      </c>
      <c r="K163" s="15">
        <f t="shared" si="37"/>
        <v>6.4121555525253643E-2</v>
      </c>
      <c r="L163" s="15">
        <f t="shared" si="38"/>
        <v>0.17871318740443443</v>
      </c>
      <c r="M163" s="15">
        <f t="shared" ca="1" si="32"/>
        <v>2.1310853331888535E-2</v>
      </c>
      <c r="N163" s="15">
        <f t="shared" ca="1" si="39"/>
        <v>2.8753872148893202E-6</v>
      </c>
      <c r="O163" s="24">
        <f t="shared" ca="1" si="40"/>
        <v>7739139621228.7998</v>
      </c>
      <c r="P163" s="15">
        <f t="shared" ca="1" si="41"/>
        <v>3199466113813.3228</v>
      </c>
      <c r="Q163" s="15">
        <f t="shared" ca="1" si="42"/>
        <v>226962400903.69186</v>
      </c>
      <c r="R163">
        <f t="shared" ca="1" si="33"/>
        <v>1.6956966753783886E-3</v>
      </c>
    </row>
    <row r="164" spans="1:18" x14ac:dyDescent="0.2">
      <c r="A164" s="98">
        <v>27999.5</v>
      </c>
      <c r="B164" s="98">
        <v>2.209847500489559E-2</v>
      </c>
      <c r="C164" s="98">
        <v>1</v>
      </c>
      <c r="D164" s="100">
        <f t="shared" si="30"/>
        <v>2.7999499999999999</v>
      </c>
      <c r="E164" s="100">
        <f t="shared" si="30"/>
        <v>2.209847500489559E-2</v>
      </c>
      <c r="F164" s="15">
        <f t="shared" si="31"/>
        <v>2.7999499999999999</v>
      </c>
      <c r="G164" s="15">
        <f t="shared" si="31"/>
        <v>2.209847500489559E-2</v>
      </c>
      <c r="H164" s="15">
        <f t="shared" si="34"/>
        <v>7.8397200025</v>
      </c>
      <c r="I164" s="15">
        <f t="shared" si="35"/>
        <v>21.950824020999875</v>
      </c>
      <c r="J164" s="15">
        <f t="shared" si="36"/>
        <v>61.461209717598599</v>
      </c>
      <c r="K164" s="15">
        <f t="shared" si="37"/>
        <v>6.1874625089957405E-2</v>
      </c>
      <c r="L164" s="15">
        <f t="shared" si="38"/>
        <v>0.17324585652062624</v>
      </c>
      <c r="M164" s="15">
        <f t="shared" ca="1" si="32"/>
        <v>2.1438217741206703E-2</v>
      </c>
      <c r="N164" s="15">
        <f t="shared" ca="1" si="39"/>
        <v>4.3593965425393724E-7</v>
      </c>
      <c r="O164" s="24">
        <f t="shared" ca="1" si="40"/>
        <v>8453274296290.7471</v>
      </c>
      <c r="P164" s="15">
        <f t="shared" ca="1" si="41"/>
        <v>3314129818961.6216</v>
      </c>
      <c r="Q164" s="15">
        <f t="shared" ca="1" si="42"/>
        <v>238659239306.0694</v>
      </c>
      <c r="R164">
        <f t="shared" ca="1" si="33"/>
        <v>6.602572636888876E-4</v>
      </c>
    </row>
    <row r="165" spans="1:18" x14ac:dyDescent="0.2">
      <c r="A165" s="98">
        <v>27999.5</v>
      </c>
      <c r="B165" s="98">
        <v>2.209847500489559E-2</v>
      </c>
      <c r="C165" s="98">
        <v>1</v>
      </c>
      <c r="D165" s="100">
        <f t="shared" si="30"/>
        <v>2.7999499999999999</v>
      </c>
      <c r="E165" s="100">
        <f t="shared" si="30"/>
        <v>2.209847500489559E-2</v>
      </c>
      <c r="F165" s="15">
        <f t="shared" si="31"/>
        <v>2.7999499999999999</v>
      </c>
      <c r="G165" s="15">
        <f t="shared" si="31"/>
        <v>2.209847500489559E-2</v>
      </c>
      <c r="H165" s="15">
        <f t="shared" si="34"/>
        <v>7.8397200025</v>
      </c>
      <c r="I165" s="15">
        <f t="shared" si="35"/>
        <v>21.950824020999875</v>
      </c>
      <c r="J165" s="15">
        <f t="shared" si="36"/>
        <v>61.461209717598599</v>
      </c>
      <c r="K165" s="15">
        <f t="shared" si="37"/>
        <v>6.1874625089957405E-2</v>
      </c>
      <c r="L165" s="15">
        <f t="shared" si="38"/>
        <v>0.17324585652062624</v>
      </c>
      <c r="M165" s="15">
        <f t="shared" ca="1" si="32"/>
        <v>2.1438217741206703E-2</v>
      </c>
      <c r="N165" s="15">
        <f t="shared" ca="1" si="39"/>
        <v>4.3593965425393724E-7</v>
      </c>
      <c r="O165" s="24">
        <f t="shared" ca="1" si="40"/>
        <v>8453274296290.7471</v>
      </c>
      <c r="P165" s="15">
        <f t="shared" ca="1" si="41"/>
        <v>3314129818961.6216</v>
      </c>
      <c r="Q165" s="15">
        <f t="shared" ca="1" si="42"/>
        <v>238659239306.0694</v>
      </c>
      <c r="R165">
        <f t="shared" ca="1" si="33"/>
        <v>6.602572636888876E-4</v>
      </c>
    </row>
    <row r="166" spans="1:18" x14ac:dyDescent="0.2">
      <c r="A166" s="98">
        <v>27999.5</v>
      </c>
      <c r="B166" s="98">
        <v>2.2148475007270463E-2</v>
      </c>
      <c r="C166" s="98">
        <v>1</v>
      </c>
      <c r="D166" s="100">
        <f t="shared" si="30"/>
        <v>2.7999499999999999</v>
      </c>
      <c r="E166" s="100">
        <f t="shared" si="30"/>
        <v>2.2148475007270463E-2</v>
      </c>
      <c r="F166" s="15">
        <f t="shared" si="31"/>
        <v>2.7999499999999999</v>
      </c>
      <c r="G166" s="15">
        <f t="shared" si="31"/>
        <v>2.2148475007270463E-2</v>
      </c>
      <c r="H166" s="15">
        <f t="shared" si="34"/>
        <v>7.8397200025</v>
      </c>
      <c r="I166" s="15">
        <f t="shared" si="35"/>
        <v>21.950824020999875</v>
      </c>
      <c r="J166" s="15">
        <f t="shared" si="36"/>
        <v>61.461209717598599</v>
      </c>
      <c r="K166" s="15">
        <f t="shared" si="37"/>
        <v>6.2014622596606929E-2</v>
      </c>
      <c r="L166" s="15">
        <f t="shared" si="38"/>
        <v>0.17363784253936956</v>
      </c>
      <c r="M166" s="15">
        <f t="shared" ca="1" si="32"/>
        <v>2.1438217741206703E-2</v>
      </c>
      <c r="N166" s="15">
        <f t="shared" ca="1" si="39"/>
        <v>5.0446538399636697E-7</v>
      </c>
      <c r="O166" s="24">
        <f t="shared" ca="1" si="40"/>
        <v>8453274296290.7471</v>
      </c>
      <c r="P166" s="15">
        <f t="shared" ca="1" si="41"/>
        <v>3314129818961.6216</v>
      </c>
      <c r="Q166" s="15">
        <f t="shared" ca="1" si="42"/>
        <v>238659239306.0694</v>
      </c>
      <c r="R166">
        <f t="shared" ca="1" si="33"/>
        <v>7.1025726606376016E-4</v>
      </c>
    </row>
    <row r="167" spans="1:18" x14ac:dyDescent="0.2">
      <c r="A167" s="98">
        <v>27999.5</v>
      </c>
      <c r="B167" s="98">
        <v>2.2148475007270463E-2</v>
      </c>
      <c r="C167" s="98">
        <v>1</v>
      </c>
      <c r="D167" s="100">
        <f t="shared" si="30"/>
        <v>2.7999499999999999</v>
      </c>
      <c r="E167" s="100">
        <f t="shared" si="30"/>
        <v>2.2148475007270463E-2</v>
      </c>
      <c r="F167" s="15">
        <f t="shared" si="31"/>
        <v>2.7999499999999999</v>
      </c>
      <c r="G167" s="15">
        <f t="shared" si="31"/>
        <v>2.2148475007270463E-2</v>
      </c>
      <c r="H167" s="15">
        <f t="shared" si="34"/>
        <v>7.8397200025</v>
      </c>
      <c r="I167" s="15">
        <f t="shared" si="35"/>
        <v>21.950824020999875</v>
      </c>
      <c r="J167" s="15">
        <f t="shared" si="36"/>
        <v>61.461209717598599</v>
      </c>
      <c r="K167" s="15">
        <f t="shared" si="37"/>
        <v>6.2014622596606929E-2</v>
      </c>
      <c r="L167" s="15">
        <f t="shared" si="38"/>
        <v>0.17363784253936956</v>
      </c>
      <c r="M167" s="15">
        <f t="shared" ca="1" si="32"/>
        <v>2.1438217741206703E-2</v>
      </c>
      <c r="N167" s="15">
        <f t="shared" ca="1" si="39"/>
        <v>5.0446538399636697E-7</v>
      </c>
      <c r="O167" s="24">
        <f t="shared" ca="1" si="40"/>
        <v>8453274296290.7471</v>
      </c>
      <c r="P167" s="15">
        <f t="shared" ca="1" si="41"/>
        <v>3314129818961.6216</v>
      </c>
      <c r="Q167" s="15">
        <f t="shared" ca="1" si="42"/>
        <v>238659239306.0694</v>
      </c>
      <c r="R167">
        <f t="shared" ca="1" si="33"/>
        <v>7.1025726606376016E-4</v>
      </c>
    </row>
    <row r="168" spans="1:18" x14ac:dyDescent="0.2">
      <c r="A168" s="98">
        <v>27999.5</v>
      </c>
      <c r="B168" s="98">
        <v>2.2198475002369378E-2</v>
      </c>
      <c r="C168" s="98">
        <v>1</v>
      </c>
      <c r="D168" s="100">
        <f t="shared" si="30"/>
        <v>2.7999499999999999</v>
      </c>
      <c r="E168" s="100">
        <f t="shared" si="30"/>
        <v>2.2198475002369378E-2</v>
      </c>
      <c r="F168" s="15">
        <f t="shared" si="31"/>
        <v>2.7999499999999999</v>
      </c>
      <c r="G168" s="15">
        <f t="shared" si="31"/>
        <v>2.2198475002369378E-2</v>
      </c>
      <c r="H168" s="15">
        <f t="shared" si="34"/>
        <v>7.8397200025</v>
      </c>
      <c r="I168" s="15">
        <f t="shared" si="35"/>
        <v>21.950824020999875</v>
      </c>
      <c r="J168" s="15">
        <f t="shared" si="36"/>
        <v>61.461209717598599</v>
      </c>
      <c r="K168" s="15">
        <f t="shared" si="37"/>
        <v>6.2154620082884138E-2</v>
      </c>
      <c r="L168" s="15">
        <f t="shared" si="38"/>
        <v>0.17402982850107143</v>
      </c>
      <c r="M168" s="15">
        <f t="shared" ca="1" si="32"/>
        <v>2.1438217741206703E-2</v>
      </c>
      <c r="N168" s="15">
        <f t="shared" ca="1" si="39"/>
        <v>5.77991103150572E-7</v>
      </c>
      <c r="O168" s="24">
        <f t="shared" ca="1" si="40"/>
        <v>8453274296290.7471</v>
      </c>
      <c r="P168" s="15">
        <f t="shared" ca="1" si="41"/>
        <v>3314129818961.6216</v>
      </c>
      <c r="Q168" s="15">
        <f t="shared" ca="1" si="42"/>
        <v>238659239306.0694</v>
      </c>
      <c r="R168">
        <f t="shared" ca="1" si="33"/>
        <v>7.6025726116267511E-4</v>
      </c>
    </row>
    <row r="169" spans="1:18" x14ac:dyDescent="0.2">
      <c r="A169" s="98">
        <v>27999.5</v>
      </c>
      <c r="B169" s="98">
        <v>2.2198475002369378E-2</v>
      </c>
      <c r="C169" s="98">
        <v>1</v>
      </c>
      <c r="D169" s="100">
        <f t="shared" si="30"/>
        <v>2.7999499999999999</v>
      </c>
      <c r="E169" s="100">
        <f t="shared" si="30"/>
        <v>2.2198475002369378E-2</v>
      </c>
      <c r="F169" s="15">
        <f t="shared" si="31"/>
        <v>2.7999499999999999</v>
      </c>
      <c r="G169" s="15">
        <f t="shared" si="31"/>
        <v>2.2198475002369378E-2</v>
      </c>
      <c r="H169" s="15">
        <f t="shared" si="34"/>
        <v>7.8397200025</v>
      </c>
      <c r="I169" s="15">
        <f t="shared" si="35"/>
        <v>21.950824020999875</v>
      </c>
      <c r="J169" s="15">
        <f t="shared" si="36"/>
        <v>61.461209717598599</v>
      </c>
      <c r="K169" s="15">
        <f t="shared" si="37"/>
        <v>6.2154620082884138E-2</v>
      </c>
      <c r="L169" s="15">
        <f t="shared" si="38"/>
        <v>0.17402982850107143</v>
      </c>
      <c r="M169" s="15">
        <f t="shared" ca="1" si="32"/>
        <v>2.1438217741206703E-2</v>
      </c>
      <c r="N169" s="15">
        <f t="shared" ca="1" si="39"/>
        <v>5.77991103150572E-7</v>
      </c>
      <c r="O169" s="24">
        <f t="shared" ca="1" si="40"/>
        <v>8453274296290.7471</v>
      </c>
      <c r="P169" s="15">
        <f t="shared" ca="1" si="41"/>
        <v>3314129818961.6216</v>
      </c>
      <c r="Q169" s="15">
        <f t="shared" ca="1" si="42"/>
        <v>238659239306.0694</v>
      </c>
      <c r="R169">
        <f t="shared" ca="1" si="33"/>
        <v>7.6025726116267511E-4</v>
      </c>
    </row>
    <row r="170" spans="1:18" x14ac:dyDescent="0.2">
      <c r="A170" s="98">
        <v>27999.5</v>
      </c>
      <c r="B170" s="98">
        <v>2.2298475007119123E-2</v>
      </c>
      <c r="C170" s="98">
        <v>1</v>
      </c>
      <c r="D170" s="100">
        <f t="shared" si="30"/>
        <v>2.7999499999999999</v>
      </c>
      <c r="E170" s="100">
        <f t="shared" si="30"/>
        <v>2.2298475007119123E-2</v>
      </c>
      <c r="F170" s="15">
        <f t="shared" si="31"/>
        <v>2.7999499999999999</v>
      </c>
      <c r="G170" s="15">
        <f t="shared" si="31"/>
        <v>2.2298475007119123E-2</v>
      </c>
      <c r="H170" s="15">
        <f t="shared" si="34"/>
        <v>7.8397200025</v>
      </c>
      <c r="I170" s="15">
        <f t="shared" si="35"/>
        <v>21.950824020999875</v>
      </c>
      <c r="J170" s="15">
        <f t="shared" si="36"/>
        <v>61.461209717598599</v>
      </c>
      <c r="K170" s="15">
        <f t="shared" si="37"/>
        <v>6.2434615096183185E-2</v>
      </c>
      <c r="L170" s="15">
        <f t="shared" si="38"/>
        <v>0.17481380053855811</v>
      </c>
      <c r="M170" s="15">
        <f t="shared" ca="1" si="32"/>
        <v>2.1438217741206703E-2</v>
      </c>
      <c r="N170" s="15">
        <f t="shared" ca="1" si="39"/>
        <v>7.400425635551125E-7</v>
      </c>
      <c r="O170" s="24">
        <f t="shared" ca="1" si="40"/>
        <v>8453274296290.7471</v>
      </c>
      <c r="P170" s="15">
        <f t="shared" ca="1" si="41"/>
        <v>3314129818961.6216</v>
      </c>
      <c r="Q170" s="15">
        <f t="shared" ca="1" si="42"/>
        <v>238659239306.0694</v>
      </c>
      <c r="R170">
        <f t="shared" ca="1" si="33"/>
        <v>8.6025726591242024E-4</v>
      </c>
    </row>
    <row r="171" spans="1:18" x14ac:dyDescent="0.2">
      <c r="A171" s="98">
        <v>27999.5</v>
      </c>
      <c r="B171" s="98">
        <v>2.2348475002218038E-2</v>
      </c>
      <c r="C171" s="98">
        <v>1</v>
      </c>
      <c r="D171" s="100">
        <f t="shared" si="30"/>
        <v>2.7999499999999999</v>
      </c>
      <c r="E171" s="100">
        <f t="shared" si="30"/>
        <v>2.2348475002218038E-2</v>
      </c>
      <c r="F171" s="15">
        <f t="shared" si="31"/>
        <v>2.7999499999999999</v>
      </c>
      <c r="G171" s="15">
        <f t="shared" si="31"/>
        <v>2.2348475002218038E-2</v>
      </c>
      <c r="H171" s="15">
        <f t="shared" si="34"/>
        <v>7.8397200025</v>
      </c>
      <c r="I171" s="15">
        <f t="shared" si="35"/>
        <v>21.950824020999875</v>
      </c>
      <c r="J171" s="15">
        <f t="shared" si="36"/>
        <v>61.461209717598599</v>
      </c>
      <c r="K171" s="15">
        <f t="shared" si="37"/>
        <v>6.2574612582460387E-2</v>
      </c>
      <c r="L171" s="15">
        <f t="shared" si="38"/>
        <v>0.17520578650025995</v>
      </c>
      <c r="M171" s="15">
        <f t="shared" ca="1" si="32"/>
        <v>2.1438217741206703E-2</v>
      </c>
      <c r="N171" s="15">
        <f t="shared" ca="1" si="39"/>
        <v>8.2856828122385802E-7</v>
      </c>
      <c r="O171" s="24">
        <f t="shared" ca="1" si="40"/>
        <v>8453274296290.7471</v>
      </c>
      <c r="P171" s="15">
        <f t="shared" ca="1" si="41"/>
        <v>3314129818961.6216</v>
      </c>
      <c r="Q171" s="15">
        <f t="shared" ca="1" si="42"/>
        <v>238659239306.0694</v>
      </c>
      <c r="R171">
        <f t="shared" ca="1" si="33"/>
        <v>9.1025726101133519E-4</v>
      </c>
    </row>
    <row r="172" spans="1:18" x14ac:dyDescent="0.2">
      <c r="A172" s="98">
        <v>28011.5</v>
      </c>
      <c r="B172" s="98">
        <v>2.2635075001744553E-2</v>
      </c>
      <c r="C172" s="98">
        <v>1</v>
      </c>
      <c r="D172" s="100">
        <f t="shared" si="30"/>
        <v>2.8011499999999998</v>
      </c>
      <c r="E172" s="100">
        <f t="shared" si="30"/>
        <v>2.2635075001744553E-2</v>
      </c>
      <c r="F172" s="15">
        <f t="shared" si="31"/>
        <v>2.8011499999999998</v>
      </c>
      <c r="G172" s="15">
        <f t="shared" si="31"/>
        <v>2.2635075001744553E-2</v>
      </c>
      <c r="H172" s="15">
        <f t="shared" si="34"/>
        <v>7.8464413224999987</v>
      </c>
      <c r="I172" s="15">
        <f t="shared" si="35"/>
        <v>21.979059110520868</v>
      </c>
      <c r="J172" s="15">
        <f t="shared" si="36"/>
        <v>61.566641427435528</v>
      </c>
      <c r="K172" s="15">
        <f t="shared" si="37"/>
        <v>6.3404240341136758E-2</v>
      </c>
      <c r="L172" s="15">
        <f t="shared" si="38"/>
        <v>0.17760478783157521</v>
      </c>
      <c r="M172" s="15">
        <f t="shared" ca="1" si="32"/>
        <v>2.1450127008357592E-2</v>
      </c>
      <c r="N172" s="15">
        <f t="shared" ca="1" si="39"/>
        <v>1.4041017470317869E-6</v>
      </c>
      <c r="O172" s="24">
        <f t="shared" ca="1" si="40"/>
        <v>8521688902660.29</v>
      </c>
      <c r="P172" s="15">
        <f t="shared" ca="1" si="41"/>
        <v>3324956002258.4648</v>
      </c>
      <c r="Q172" s="15">
        <f t="shared" ca="1" si="42"/>
        <v>239768610447.55423</v>
      </c>
      <c r="R172">
        <f t="shared" ca="1" si="33"/>
        <v>1.1849479933869617E-3</v>
      </c>
    </row>
    <row r="173" spans="1:18" x14ac:dyDescent="0.2">
      <c r="A173" s="98">
        <v>28011.5</v>
      </c>
      <c r="B173" s="98">
        <v>2.2635075001744553E-2</v>
      </c>
      <c r="C173" s="98">
        <v>1</v>
      </c>
      <c r="D173" s="100">
        <f t="shared" si="30"/>
        <v>2.8011499999999998</v>
      </c>
      <c r="E173" s="100">
        <f t="shared" si="30"/>
        <v>2.2635075001744553E-2</v>
      </c>
      <c r="F173" s="15">
        <f t="shared" si="31"/>
        <v>2.8011499999999998</v>
      </c>
      <c r="G173" s="15">
        <f t="shared" si="31"/>
        <v>2.2635075001744553E-2</v>
      </c>
      <c r="H173" s="15">
        <f t="shared" si="34"/>
        <v>7.8464413224999987</v>
      </c>
      <c r="I173" s="15">
        <f t="shared" si="35"/>
        <v>21.979059110520868</v>
      </c>
      <c r="J173" s="15">
        <f t="shared" si="36"/>
        <v>61.566641427435528</v>
      </c>
      <c r="K173" s="15">
        <f t="shared" si="37"/>
        <v>6.3404240341136758E-2</v>
      </c>
      <c r="L173" s="15">
        <f t="shared" si="38"/>
        <v>0.17760478783157521</v>
      </c>
      <c r="M173" s="15">
        <f t="shared" ca="1" si="32"/>
        <v>2.1450127008357592E-2</v>
      </c>
      <c r="N173" s="15">
        <f t="shared" ca="1" si="39"/>
        <v>1.4041017470317869E-6</v>
      </c>
      <c r="O173" s="24">
        <f t="shared" ca="1" si="40"/>
        <v>8521688902660.29</v>
      </c>
      <c r="P173" s="15">
        <f t="shared" ca="1" si="41"/>
        <v>3324956002258.4648</v>
      </c>
      <c r="Q173" s="15">
        <f t="shared" ca="1" si="42"/>
        <v>239768610447.55423</v>
      </c>
      <c r="R173">
        <f t="shared" ca="1" si="33"/>
        <v>1.1849479933869617E-3</v>
      </c>
    </row>
    <row r="174" spans="1:18" x14ac:dyDescent="0.2">
      <c r="A174" s="98">
        <v>28022</v>
      </c>
      <c r="B174" s="98">
        <v>2.1667100008926354E-2</v>
      </c>
      <c r="C174" s="98">
        <v>1</v>
      </c>
      <c r="D174" s="100">
        <f t="shared" si="30"/>
        <v>2.8022</v>
      </c>
      <c r="E174" s="100">
        <f t="shared" si="30"/>
        <v>2.1667100008926354E-2</v>
      </c>
      <c r="F174" s="15">
        <f t="shared" si="31"/>
        <v>2.8022</v>
      </c>
      <c r="G174" s="15">
        <f t="shared" si="31"/>
        <v>2.1667100008926354E-2</v>
      </c>
      <c r="H174" s="15">
        <f t="shared" si="34"/>
        <v>7.8523248400000005</v>
      </c>
      <c r="I174" s="15">
        <f t="shared" si="35"/>
        <v>22.003784666648002</v>
      </c>
      <c r="J174" s="15">
        <f t="shared" si="36"/>
        <v>61.659005392881035</v>
      </c>
      <c r="K174" s="15">
        <f t="shared" si="37"/>
        <v>6.0715547645013433E-2</v>
      </c>
      <c r="L174" s="15">
        <f t="shared" si="38"/>
        <v>0.17013710761085665</v>
      </c>
      <c r="M174" s="15">
        <f t="shared" ca="1" si="32"/>
        <v>2.1460549763056298E-2</v>
      </c>
      <c r="N174" s="15">
        <f t="shared" ca="1" si="39"/>
        <v>4.2663004068980892E-8</v>
      </c>
      <c r="O174" s="24">
        <f t="shared" ca="1" si="40"/>
        <v>8581794220231.7549</v>
      </c>
      <c r="P174" s="15">
        <f t="shared" ca="1" si="41"/>
        <v>3334445531515.7036</v>
      </c>
      <c r="Q174" s="15">
        <f t="shared" ca="1" si="42"/>
        <v>240741709024.17731</v>
      </c>
      <c r="R174">
        <f t="shared" ca="1" si="33"/>
        <v>2.0655024587005674E-4</v>
      </c>
    </row>
    <row r="175" spans="1:18" x14ac:dyDescent="0.2">
      <c r="A175" s="98">
        <v>28121.5</v>
      </c>
      <c r="B175" s="98">
        <v>2.3070575007295702E-2</v>
      </c>
      <c r="C175" s="98">
        <v>1</v>
      </c>
      <c r="D175" s="100">
        <f t="shared" si="30"/>
        <v>2.8121499999999999</v>
      </c>
      <c r="E175" s="100">
        <f t="shared" si="30"/>
        <v>2.3070575007295702E-2</v>
      </c>
      <c r="F175" s="15">
        <f t="shared" si="31"/>
        <v>2.8121499999999999</v>
      </c>
      <c r="G175" s="15">
        <f t="shared" si="31"/>
        <v>2.3070575007295702E-2</v>
      </c>
      <c r="H175" s="15">
        <f t="shared" si="34"/>
        <v>7.9081876224999998</v>
      </c>
      <c r="I175" s="15">
        <f t="shared" si="35"/>
        <v>22.239009822613372</v>
      </c>
      <c r="J175" s="15">
        <f t="shared" si="36"/>
        <v>62.539431472662194</v>
      </c>
      <c r="K175" s="15">
        <f t="shared" si="37"/>
        <v>6.4877917506766608E-2</v>
      </c>
      <c r="L175" s="15">
        <f t="shared" si="38"/>
        <v>0.1824464357166537</v>
      </c>
      <c r="M175" s="15">
        <f t="shared" ca="1" si="32"/>
        <v>2.1559417189144208E-2</v>
      </c>
      <c r="N175" s="15">
        <f t="shared" ca="1" si="39"/>
        <v>2.2835979513603824E-6</v>
      </c>
      <c r="O175" s="24">
        <f t="shared" ca="1" si="40"/>
        <v>9162630811022.5352</v>
      </c>
      <c r="P175" s="15">
        <f t="shared" ca="1" si="41"/>
        <v>3425141676920.1123</v>
      </c>
      <c r="Q175" s="15">
        <f t="shared" ca="1" si="42"/>
        <v>250074424017.43414</v>
      </c>
      <c r="R175">
        <f t="shared" ca="1" si="33"/>
        <v>1.5111578181514936E-3</v>
      </c>
    </row>
    <row r="176" spans="1:18" x14ac:dyDescent="0.2">
      <c r="A176" s="98">
        <v>28155.5</v>
      </c>
      <c r="B176" s="98">
        <v>2.3274275001313072E-2</v>
      </c>
      <c r="C176" s="98">
        <v>1</v>
      </c>
      <c r="D176" s="100">
        <f t="shared" si="30"/>
        <v>2.81555</v>
      </c>
      <c r="E176" s="100">
        <f t="shared" si="30"/>
        <v>2.3274275001313072E-2</v>
      </c>
      <c r="F176" s="15">
        <f t="shared" si="31"/>
        <v>2.81555</v>
      </c>
      <c r="G176" s="15">
        <f t="shared" si="31"/>
        <v>2.3274275001313072E-2</v>
      </c>
      <c r="H176" s="15">
        <f t="shared" si="34"/>
        <v>7.9273218024999998</v>
      </c>
      <c r="I176" s="15">
        <f t="shared" si="35"/>
        <v>22.319770901028875</v>
      </c>
      <c r="J176" s="15">
        <f t="shared" si="36"/>
        <v>62.842430960391852</v>
      </c>
      <c r="K176" s="15">
        <f t="shared" si="37"/>
        <v>6.5529884979947023E-2</v>
      </c>
      <c r="L176" s="15">
        <f t="shared" si="38"/>
        <v>0.18450266765528983</v>
      </c>
      <c r="M176" s="15">
        <f t="shared" ca="1" si="32"/>
        <v>2.1593242262564621E-2</v>
      </c>
      <c r="N176" s="15">
        <f t="shared" ca="1" si="39"/>
        <v>2.8258710687441155E-6</v>
      </c>
      <c r="O176" s="24">
        <f t="shared" ca="1" si="40"/>
        <v>9365795369966.6211</v>
      </c>
      <c r="P176" s="15">
        <f t="shared" ca="1" si="41"/>
        <v>3456454100420.1265</v>
      </c>
      <c r="Q176" s="15">
        <f t="shared" ca="1" si="42"/>
        <v>253309864972.00934</v>
      </c>
      <c r="R176">
        <f t="shared" ca="1" si="33"/>
        <v>1.6810327387484503E-3</v>
      </c>
    </row>
    <row r="177" spans="1:18" x14ac:dyDescent="0.2">
      <c r="A177" s="98">
        <v>28180</v>
      </c>
      <c r="B177" s="98">
        <v>1.7549000003782567E-2</v>
      </c>
      <c r="C177" s="98">
        <v>1</v>
      </c>
      <c r="D177" s="100">
        <f t="shared" si="30"/>
        <v>2.8180000000000001</v>
      </c>
      <c r="E177" s="100">
        <f t="shared" si="30"/>
        <v>1.7549000003782567E-2</v>
      </c>
      <c r="F177" s="15">
        <f t="shared" si="31"/>
        <v>2.8180000000000001</v>
      </c>
      <c r="G177" s="15">
        <f t="shared" si="31"/>
        <v>1.7549000003782567E-2</v>
      </c>
      <c r="H177" s="15">
        <f t="shared" si="34"/>
        <v>7.9411240000000003</v>
      </c>
      <c r="I177" s="15">
        <f t="shared" si="35"/>
        <v>22.378087432000001</v>
      </c>
      <c r="J177" s="15">
        <f t="shared" si="36"/>
        <v>63.061450383376005</v>
      </c>
      <c r="K177" s="15">
        <f t="shared" si="37"/>
        <v>4.9453082010659274E-2</v>
      </c>
      <c r="L177" s="15">
        <f t="shared" si="38"/>
        <v>0.13935878510603783</v>
      </c>
      <c r="M177" s="15">
        <f t="shared" ca="1" si="32"/>
        <v>2.1617629231242115E-2</v>
      </c>
      <c r="N177" s="15">
        <f t="shared" ca="1" si="39"/>
        <v>1.655374379053808E-5</v>
      </c>
      <c r="O177" s="24">
        <f t="shared" ca="1" si="40"/>
        <v>9513678824383.3457</v>
      </c>
      <c r="P177" s="15">
        <f t="shared" ca="1" si="41"/>
        <v>3479119032050.3335</v>
      </c>
      <c r="Q177" s="15">
        <f t="shared" ca="1" si="42"/>
        <v>255655981857.84131</v>
      </c>
      <c r="R177">
        <f t="shared" ca="1" si="33"/>
        <v>-4.0686292274595484E-3</v>
      </c>
    </row>
    <row r="178" spans="1:18" x14ac:dyDescent="0.2">
      <c r="A178" s="98">
        <v>28862.5</v>
      </c>
      <c r="B178" s="98">
        <v>2.3230625003634486E-2</v>
      </c>
      <c r="C178" s="98">
        <v>1</v>
      </c>
      <c r="D178" s="100">
        <f t="shared" si="30"/>
        <v>2.88625</v>
      </c>
      <c r="E178" s="100">
        <f t="shared" si="30"/>
        <v>2.3230625003634486E-2</v>
      </c>
      <c r="F178" s="15">
        <f t="shared" si="31"/>
        <v>2.88625</v>
      </c>
      <c r="G178" s="15">
        <f t="shared" si="31"/>
        <v>2.3230625003634486E-2</v>
      </c>
      <c r="H178" s="15">
        <f t="shared" si="34"/>
        <v>8.3304390625</v>
      </c>
      <c r="I178" s="15">
        <f t="shared" si="35"/>
        <v>24.043729744140624</v>
      </c>
      <c r="J178" s="15">
        <f t="shared" si="36"/>
        <v>69.396214974025881</v>
      </c>
      <c r="K178" s="15">
        <f t="shared" si="37"/>
        <v>6.7049391416740031E-2</v>
      </c>
      <c r="L178" s="15">
        <f t="shared" si="38"/>
        <v>0.19352130597656592</v>
      </c>
      <c r="M178" s="15">
        <f t="shared" ca="1" si="32"/>
        <v>2.2301363468181082E-2</v>
      </c>
      <c r="N178" s="15">
        <f t="shared" ca="1" si="39"/>
        <v>8.6352700127321893E-7</v>
      </c>
      <c r="O178" s="24">
        <f t="shared" ca="1" si="40"/>
        <v>14141724543608.928</v>
      </c>
      <c r="P178" s="15">
        <f t="shared" ca="1" si="41"/>
        <v>4145135089445.4316</v>
      </c>
      <c r="Q178" s="15">
        <f t="shared" ca="1" si="42"/>
        <v>326044683671.58618</v>
      </c>
      <c r="R178">
        <f t="shared" ca="1" si="33"/>
        <v>9.2926153545340451E-4</v>
      </c>
    </row>
    <row r="179" spans="1:18" x14ac:dyDescent="0.2">
      <c r="A179" s="98">
        <v>28882</v>
      </c>
      <c r="B179" s="98">
        <v>2.2690100006002467E-2</v>
      </c>
      <c r="C179" s="98">
        <v>1</v>
      </c>
      <c r="D179" s="100">
        <f t="shared" si="30"/>
        <v>2.8881999999999999</v>
      </c>
      <c r="E179" s="100">
        <f t="shared" si="30"/>
        <v>2.2690100006002467E-2</v>
      </c>
      <c r="F179" s="15">
        <f t="shared" si="31"/>
        <v>2.8881999999999999</v>
      </c>
      <c r="G179" s="15">
        <f t="shared" si="31"/>
        <v>2.2690100006002467E-2</v>
      </c>
      <c r="H179" s="15">
        <f t="shared" si="34"/>
        <v>8.3416992399999987</v>
      </c>
      <c r="I179" s="15">
        <f t="shared" si="35"/>
        <v>24.092495744967994</v>
      </c>
      <c r="J179" s="15">
        <f t="shared" si="36"/>
        <v>69.58394621061656</v>
      </c>
      <c r="K179" s="15">
        <f t="shared" si="37"/>
        <v>6.5533546837336323E-2</v>
      </c>
      <c r="L179" s="15">
        <f t="shared" si="38"/>
        <v>0.18927398997559475</v>
      </c>
      <c r="M179" s="15">
        <f t="shared" ca="1" si="32"/>
        <v>2.2321023074085112E-2</v>
      </c>
      <c r="N179" s="15">
        <f t="shared" ca="1" si="39"/>
        <v>1.3621778167352805E-7</v>
      </c>
      <c r="O179" s="24">
        <f t="shared" ca="1" si="40"/>
        <v>14288611131522.67</v>
      </c>
      <c r="P179" s="15">
        <f t="shared" ca="1" si="41"/>
        <v>4165159039017.9663</v>
      </c>
      <c r="Q179" s="15">
        <f t="shared" ca="1" si="42"/>
        <v>328200933072.02344</v>
      </c>
      <c r="R179">
        <f t="shared" ca="1" si="33"/>
        <v>3.6907693191735522E-4</v>
      </c>
    </row>
    <row r="180" spans="1:18" x14ac:dyDescent="0.2">
      <c r="A180" s="98">
        <v>28932</v>
      </c>
      <c r="B180" s="98">
        <v>2.27426000055857E-2</v>
      </c>
      <c r="C180" s="98">
        <v>1</v>
      </c>
      <c r="D180" s="100">
        <f t="shared" si="30"/>
        <v>2.8932000000000002</v>
      </c>
      <c r="E180" s="100">
        <f t="shared" si="30"/>
        <v>2.27426000055857E-2</v>
      </c>
      <c r="F180" s="15">
        <f t="shared" si="31"/>
        <v>2.8932000000000002</v>
      </c>
      <c r="G180" s="15">
        <f t="shared" si="31"/>
        <v>2.27426000055857E-2</v>
      </c>
      <c r="H180" s="15">
        <f t="shared" si="34"/>
        <v>8.3706062400000008</v>
      </c>
      <c r="I180" s="15">
        <f t="shared" si="35"/>
        <v>24.217837973568002</v>
      </c>
      <c r="J180" s="15">
        <f t="shared" si="36"/>
        <v>70.067048825126946</v>
      </c>
      <c r="K180" s="15">
        <f t="shared" si="37"/>
        <v>6.5798890336160556E-2</v>
      </c>
      <c r="L180" s="15">
        <f t="shared" si="38"/>
        <v>0.19036934952057974</v>
      </c>
      <c r="M180" s="15">
        <f t="shared" ca="1" si="32"/>
        <v>2.2371463884637524E-2</v>
      </c>
      <c r="N180" s="15">
        <f t="shared" ca="1" si="39"/>
        <v>1.3774202027245925E-7</v>
      </c>
      <c r="O180" s="24">
        <f t="shared" ca="1" si="40"/>
        <v>14669025499579.244</v>
      </c>
      <c r="P180" s="15">
        <f t="shared" ca="1" si="41"/>
        <v>4216758313687.7021</v>
      </c>
      <c r="Q180" s="15">
        <f t="shared" ca="1" si="42"/>
        <v>333767249396.81958</v>
      </c>
      <c r="R180">
        <f t="shared" ca="1" si="33"/>
        <v>3.7113612094817616E-4</v>
      </c>
    </row>
    <row r="181" spans="1:18" x14ac:dyDescent="0.2">
      <c r="A181" s="98">
        <v>28932</v>
      </c>
      <c r="B181" s="98">
        <v>2.2772600008465815E-2</v>
      </c>
      <c r="C181" s="98">
        <v>1</v>
      </c>
      <c r="D181" s="100">
        <f t="shared" si="30"/>
        <v>2.8932000000000002</v>
      </c>
      <c r="E181" s="100">
        <f t="shared" si="30"/>
        <v>2.2772600008465815E-2</v>
      </c>
      <c r="F181" s="15">
        <f t="shared" si="31"/>
        <v>2.8932000000000002</v>
      </c>
      <c r="G181" s="15">
        <f t="shared" si="31"/>
        <v>2.2772600008465815E-2</v>
      </c>
      <c r="H181" s="15">
        <f t="shared" si="34"/>
        <v>8.3706062400000008</v>
      </c>
      <c r="I181" s="15">
        <f t="shared" si="35"/>
        <v>24.217837973568002</v>
      </c>
      <c r="J181" s="15">
        <f t="shared" si="36"/>
        <v>70.067048825126946</v>
      </c>
      <c r="K181" s="15">
        <f t="shared" si="37"/>
        <v>6.5885686344493308E-2</v>
      </c>
      <c r="L181" s="15">
        <f t="shared" si="38"/>
        <v>0.19062046773188807</v>
      </c>
      <c r="M181" s="15">
        <f t="shared" ca="1" si="32"/>
        <v>2.2371463884637524E-2</v>
      </c>
      <c r="N181" s="15">
        <f t="shared" ca="1" si="39"/>
        <v>1.6091018983998619E-7</v>
      </c>
      <c r="O181" s="24">
        <f t="shared" ca="1" si="40"/>
        <v>14669025499579.244</v>
      </c>
      <c r="P181" s="15">
        <f t="shared" ca="1" si="41"/>
        <v>4216758313687.7021</v>
      </c>
      <c r="Q181" s="15">
        <f t="shared" ca="1" si="42"/>
        <v>333767249396.81958</v>
      </c>
      <c r="R181">
        <f t="shared" ca="1" si="33"/>
        <v>4.0113612382829122E-4</v>
      </c>
    </row>
    <row r="182" spans="1:18" x14ac:dyDescent="0.2">
      <c r="A182" s="98">
        <v>28932</v>
      </c>
      <c r="B182" s="98">
        <v>2.2942600007809233E-2</v>
      </c>
      <c r="C182" s="98">
        <v>1</v>
      </c>
      <c r="D182" s="100">
        <f t="shared" si="30"/>
        <v>2.8932000000000002</v>
      </c>
      <c r="E182" s="100">
        <f t="shared" si="30"/>
        <v>2.2942600007809233E-2</v>
      </c>
      <c r="F182" s="15">
        <f t="shared" si="31"/>
        <v>2.8932000000000002</v>
      </c>
      <c r="G182" s="15">
        <f t="shared" si="31"/>
        <v>2.2942600007809233E-2</v>
      </c>
      <c r="H182" s="15">
        <f t="shared" si="34"/>
        <v>8.3706062400000008</v>
      </c>
      <c r="I182" s="15">
        <f t="shared" si="35"/>
        <v>24.217837973568002</v>
      </c>
      <c r="J182" s="15">
        <f t="shared" si="36"/>
        <v>70.067048825126946</v>
      </c>
      <c r="K182" s="15">
        <f t="shared" si="37"/>
        <v>6.637753034259368E-2</v>
      </c>
      <c r="L182" s="15">
        <f t="shared" si="38"/>
        <v>0.19204347078719206</v>
      </c>
      <c r="M182" s="15">
        <f t="shared" ca="1" si="32"/>
        <v>2.2371463884637524E-2</v>
      </c>
      <c r="N182" s="15">
        <f t="shared" ca="1" si="39"/>
        <v>3.2619647119160934E-7</v>
      </c>
      <c r="O182" s="24">
        <f t="shared" ca="1" si="40"/>
        <v>14669025499579.244</v>
      </c>
      <c r="P182" s="15">
        <f t="shared" ca="1" si="41"/>
        <v>4216758313687.7021</v>
      </c>
      <c r="Q182" s="15">
        <f t="shared" ca="1" si="42"/>
        <v>333767249396.81958</v>
      </c>
      <c r="R182">
        <f t="shared" ca="1" si="33"/>
        <v>5.7113612317170881E-4</v>
      </c>
    </row>
    <row r="183" spans="1:18" x14ac:dyDescent="0.2">
      <c r="A183" s="98">
        <v>28932</v>
      </c>
      <c r="B183" s="98">
        <v>2.297260000341339E-2</v>
      </c>
      <c r="C183" s="98">
        <v>1</v>
      </c>
      <c r="D183" s="100">
        <f t="shared" si="30"/>
        <v>2.8932000000000002</v>
      </c>
      <c r="E183" s="100">
        <f t="shared" si="30"/>
        <v>2.297260000341339E-2</v>
      </c>
      <c r="F183" s="15">
        <f t="shared" si="31"/>
        <v>2.8932000000000002</v>
      </c>
      <c r="G183" s="15">
        <f t="shared" si="31"/>
        <v>2.297260000341339E-2</v>
      </c>
      <c r="H183" s="15">
        <f t="shared" si="34"/>
        <v>8.3706062400000008</v>
      </c>
      <c r="I183" s="15">
        <f t="shared" si="35"/>
        <v>24.217837973568002</v>
      </c>
      <c r="J183" s="15">
        <f t="shared" si="36"/>
        <v>70.067048825126946</v>
      </c>
      <c r="K183" s="15">
        <f t="shared" si="37"/>
        <v>6.6464326329875631E-2</v>
      </c>
      <c r="L183" s="15">
        <f t="shared" si="38"/>
        <v>0.19229458893759618</v>
      </c>
      <c r="M183" s="15">
        <f t="shared" ca="1" si="32"/>
        <v>2.2371463884637524E-2</v>
      </c>
      <c r="N183" s="15">
        <f t="shared" ca="1" si="39"/>
        <v>3.6136463329691239E-7</v>
      </c>
      <c r="O183" s="24">
        <f t="shared" ca="1" si="40"/>
        <v>14669025499579.244</v>
      </c>
      <c r="P183" s="15">
        <f t="shared" ca="1" si="41"/>
        <v>4216758313687.7021</v>
      </c>
      <c r="Q183" s="15">
        <f t="shared" ca="1" si="42"/>
        <v>333767249396.81958</v>
      </c>
      <c r="R183">
        <f t="shared" ca="1" si="33"/>
        <v>6.0113611877586626E-4</v>
      </c>
    </row>
    <row r="184" spans="1:18" x14ac:dyDescent="0.2">
      <c r="A184" s="98">
        <v>29023</v>
      </c>
      <c r="B184" s="98">
        <v>2.2620150004513562E-2</v>
      </c>
      <c r="C184" s="98">
        <v>1</v>
      </c>
      <c r="D184" s="100">
        <f t="shared" si="30"/>
        <v>2.9022999999999999</v>
      </c>
      <c r="E184" s="100">
        <f t="shared" si="30"/>
        <v>2.2620150004513562E-2</v>
      </c>
      <c r="F184" s="15">
        <f t="shared" si="31"/>
        <v>2.9022999999999999</v>
      </c>
      <c r="G184" s="15">
        <f t="shared" si="31"/>
        <v>2.2620150004513562E-2</v>
      </c>
      <c r="H184" s="15">
        <f t="shared" si="34"/>
        <v>8.4233452899999985</v>
      </c>
      <c r="I184" s="15">
        <f t="shared" si="35"/>
        <v>24.447075035166996</v>
      </c>
      <c r="J184" s="15">
        <f t="shared" si="36"/>
        <v>70.952745874565167</v>
      </c>
      <c r="K184" s="15">
        <f t="shared" si="37"/>
        <v>6.565046135809971E-2</v>
      </c>
      <c r="L184" s="15">
        <f t="shared" si="38"/>
        <v>0.19053733399961278</v>
      </c>
      <c r="M184" s="15">
        <f t="shared" ca="1" si="32"/>
        <v>2.2463382708319254E-2</v>
      </c>
      <c r="N184" s="15">
        <f t="shared" ca="1" si="39"/>
        <v>2.4575985156073675E-8</v>
      </c>
      <c r="O184" s="24">
        <f t="shared" ca="1" si="40"/>
        <v>15375393202480.434</v>
      </c>
      <c r="P184" s="15">
        <f t="shared" ca="1" si="41"/>
        <v>4311616127680.0562</v>
      </c>
      <c r="Q184" s="15">
        <f t="shared" ca="1" si="42"/>
        <v>344036801084.03625</v>
      </c>
      <c r="R184">
        <f t="shared" ca="1" si="33"/>
        <v>1.5676729619430729E-4</v>
      </c>
    </row>
    <row r="185" spans="1:18" x14ac:dyDescent="0.2">
      <c r="A185" s="98">
        <v>29045.5</v>
      </c>
      <c r="B185" s="98">
        <v>2.2888775005412754E-2</v>
      </c>
      <c r="C185" s="98">
        <v>1</v>
      </c>
      <c r="D185" s="100">
        <f t="shared" si="30"/>
        <v>2.90455</v>
      </c>
      <c r="E185" s="100">
        <f t="shared" si="30"/>
        <v>2.2888775005412754E-2</v>
      </c>
      <c r="F185" s="15">
        <f t="shared" si="31"/>
        <v>2.90455</v>
      </c>
      <c r="G185" s="15">
        <f t="shared" si="31"/>
        <v>2.2888775005412754E-2</v>
      </c>
      <c r="H185" s="15">
        <f t="shared" si="34"/>
        <v>8.4364107024999999</v>
      </c>
      <c r="I185" s="15">
        <f t="shared" si="35"/>
        <v>24.503976705946375</v>
      </c>
      <c r="J185" s="15">
        <f t="shared" si="36"/>
        <v>71.173025541256536</v>
      </c>
      <c r="K185" s="15">
        <f t="shared" si="37"/>
        <v>6.6481591441971619E-2</v>
      </c>
      <c r="L185" s="15">
        <f t="shared" si="38"/>
        <v>0.19309910642277867</v>
      </c>
      <c r="M185" s="15">
        <f t="shared" ca="1" si="32"/>
        <v>2.2486133086606359E-2</v>
      </c>
      <c r="N185" s="15">
        <f t="shared" ca="1" si="39"/>
        <v>1.6212051478009499E-7</v>
      </c>
      <c r="O185" s="24">
        <f t="shared" ca="1" si="40"/>
        <v>15552843546597.045</v>
      </c>
      <c r="P185" s="15">
        <f t="shared" ca="1" si="41"/>
        <v>4335259012591.9346</v>
      </c>
      <c r="Q185" s="15">
        <f t="shared" ca="1" si="42"/>
        <v>346603713179.84924</v>
      </c>
      <c r="R185">
        <f t="shared" ca="1" si="33"/>
        <v>4.0264191880639427E-4</v>
      </c>
    </row>
    <row r="186" spans="1:18" x14ac:dyDescent="0.2">
      <c r="A186" s="98">
        <v>29967</v>
      </c>
      <c r="B186" s="98">
        <v>2.3899350002466235E-2</v>
      </c>
      <c r="C186" s="98">
        <v>1</v>
      </c>
      <c r="D186" s="100">
        <f t="shared" si="30"/>
        <v>2.9967000000000001</v>
      </c>
      <c r="E186" s="100">
        <f t="shared" si="30"/>
        <v>2.3899350002466235E-2</v>
      </c>
      <c r="F186" s="15">
        <f t="shared" si="31"/>
        <v>2.9967000000000001</v>
      </c>
      <c r="G186" s="15">
        <f t="shared" si="31"/>
        <v>2.3899350002466235E-2</v>
      </c>
      <c r="H186" s="15">
        <f t="shared" si="34"/>
        <v>8.9802108900000004</v>
      </c>
      <c r="I186" s="15">
        <f t="shared" si="35"/>
        <v>26.910997974063001</v>
      </c>
      <c r="J186" s="15">
        <f t="shared" si="36"/>
        <v>80.644187628874604</v>
      </c>
      <c r="K186" s="15">
        <f t="shared" si="37"/>
        <v>7.1619182152390576E-2</v>
      </c>
      <c r="L186" s="15">
        <f t="shared" si="38"/>
        <v>0.21462120315606883</v>
      </c>
      <c r="M186" s="15">
        <f t="shared" ca="1" si="32"/>
        <v>2.3425789039132932E-2</v>
      </c>
      <c r="N186" s="15">
        <f t="shared" ca="1" si="39"/>
        <v>2.242599859931663E-7</v>
      </c>
      <c r="O186" s="24">
        <f t="shared" ca="1" si="40"/>
        <v>23795285557882.379</v>
      </c>
      <c r="P186" s="15">
        <f t="shared" ca="1" si="41"/>
        <v>5369088197474.1172</v>
      </c>
      <c r="Q186" s="15">
        <f t="shared" ca="1" si="42"/>
        <v>461400084675.05975</v>
      </c>
      <c r="R186">
        <f t="shared" ca="1" si="33"/>
        <v>4.7356096333330336E-4</v>
      </c>
    </row>
    <row r="187" spans="1:18" x14ac:dyDescent="0.2">
      <c r="A187" s="98">
        <v>30022.5</v>
      </c>
      <c r="B187" s="98">
        <v>2.4868625005183276E-2</v>
      </c>
      <c r="C187" s="98">
        <v>1</v>
      </c>
      <c r="D187" s="100">
        <f t="shared" si="30"/>
        <v>3.0022500000000001</v>
      </c>
      <c r="E187" s="100">
        <f t="shared" si="30"/>
        <v>2.4868625005183276E-2</v>
      </c>
      <c r="F187" s="15">
        <f t="shared" si="31"/>
        <v>3.0022500000000001</v>
      </c>
      <c r="G187" s="15">
        <f t="shared" si="31"/>
        <v>2.4868625005183276E-2</v>
      </c>
      <c r="H187" s="15">
        <f t="shared" si="34"/>
        <v>9.0135050625000002</v>
      </c>
      <c r="I187" s="15">
        <f t="shared" si="35"/>
        <v>27.060795573890626</v>
      </c>
      <c r="J187" s="15">
        <f t="shared" si="36"/>
        <v>81.243273511713141</v>
      </c>
      <c r="K187" s="15">
        <f t="shared" si="37"/>
        <v>7.4661829421811488E-2</v>
      </c>
      <c r="L187" s="15">
        <f t="shared" si="38"/>
        <v>0.22415347738163355</v>
      </c>
      <c r="M187" s="15">
        <f t="shared" ca="1" si="32"/>
        <v>2.3482875064913599E-2</v>
      </c>
      <c r="N187" s="15">
        <f t="shared" ca="1" si="39"/>
        <v>1.9203028969574128E-6</v>
      </c>
      <c r="O187" s="24">
        <f t="shared" ca="1" si="40"/>
        <v>24353775312855.938</v>
      </c>
      <c r="P187" s="15">
        <f t="shared" ca="1" si="41"/>
        <v>5435506210017.041</v>
      </c>
      <c r="Q187" s="15">
        <f t="shared" ca="1" si="42"/>
        <v>468929869906.38062</v>
      </c>
      <c r="R187">
        <f t="shared" ca="1" si="33"/>
        <v>1.3857499402696767E-3</v>
      </c>
    </row>
    <row r="188" spans="1:18" x14ac:dyDescent="0.2">
      <c r="A188" s="98">
        <v>30130.5</v>
      </c>
      <c r="B188" s="98">
        <v>2.7798025002994109E-2</v>
      </c>
      <c r="C188" s="98">
        <v>1</v>
      </c>
      <c r="D188" s="100">
        <f t="shared" si="30"/>
        <v>3.0130499999999998</v>
      </c>
      <c r="E188" s="100">
        <f t="shared" si="30"/>
        <v>2.7798025002994109E-2</v>
      </c>
      <c r="F188" s="15">
        <f t="shared" si="31"/>
        <v>3.0130499999999998</v>
      </c>
      <c r="G188" s="15">
        <f t="shared" si="31"/>
        <v>2.7798025002994109E-2</v>
      </c>
      <c r="H188" s="15">
        <f t="shared" si="34"/>
        <v>9.0784703024999995</v>
      </c>
      <c r="I188" s="15">
        <f t="shared" si="35"/>
        <v>27.353884944947623</v>
      </c>
      <c r="J188" s="15">
        <f t="shared" si="36"/>
        <v>82.418623033374431</v>
      </c>
      <c r="K188" s="15">
        <f t="shared" si="37"/>
        <v>8.3756839235271399E-2</v>
      </c>
      <c r="L188" s="15">
        <f t="shared" si="38"/>
        <v>0.25236354445783449</v>
      </c>
      <c r="M188" s="15">
        <f t="shared" ca="1" si="32"/>
        <v>2.359412177916316E-2</v>
      </c>
      <c r="N188" s="15">
        <f t="shared" ca="1" si="39"/>
        <v>1.7672802315336245E-5</v>
      </c>
      <c r="O188" s="24">
        <f t="shared" ca="1" si="40"/>
        <v>25461239678409.27</v>
      </c>
      <c r="P188" s="15">
        <f t="shared" ca="1" si="41"/>
        <v>5566128733775.7256</v>
      </c>
      <c r="Q188" s="15">
        <f t="shared" ca="1" si="42"/>
        <v>483787696447.28473</v>
      </c>
      <c r="R188">
        <f t="shared" ca="1" si="33"/>
        <v>4.2039032238309487E-3</v>
      </c>
    </row>
    <row r="189" spans="1:18" x14ac:dyDescent="0.2">
      <c r="A189" s="98">
        <v>30163.5</v>
      </c>
      <c r="B189" s="98">
        <v>2.6168675001827069E-2</v>
      </c>
      <c r="C189" s="98">
        <v>1</v>
      </c>
      <c r="D189" s="100">
        <f t="shared" si="30"/>
        <v>3.0163500000000001</v>
      </c>
      <c r="E189" s="100">
        <f t="shared" si="30"/>
        <v>2.6168675001827069E-2</v>
      </c>
      <c r="F189" s="15">
        <f t="shared" si="31"/>
        <v>3.0163500000000001</v>
      </c>
      <c r="G189" s="15">
        <f t="shared" si="31"/>
        <v>2.6168675001827069E-2</v>
      </c>
      <c r="H189" s="15">
        <f t="shared" si="34"/>
        <v>9.0983673224999997</v>
      </c>
      <c r="I189" s="15">
        <f t="shared" si="35"/>
        <v>27.443860273222874</v>
      </c>
      <c r="J189" s="15">
        <f t="shared" si="36"/>
        <v>82.780287935135817</v>
      </c>
      <c r="K189" s="15">
        <f t="shared" si="37"/>
        <v>7.8933882841761074E-2</v>
      </c>
      <c r="L189" s="15">
        <f t="shared" si="38"/>
        <v>0.23809221750974602</v>
      </c>
      <c r="M189" s="15">
        <f t="shared" ca="1" si="32"/>
        <v>2.3628156095571499E-2</v>
      </c>
      <c r="N189" s="15">
        <f t="shared" ca="1" si="39"/>
        <v>6.4542363130419932E-6</v>
      </c>
      <c r="O189" s="24">
        <f t="shared" ca="1" si="40"/>
        <v>25805101356955.762</v>
      </c>
      <c r="P189" s="15">
        <f t="shared" ca="1" si="41"/>
        <v>5606405098760.2744</v>
      </c>
      <c r="Q189" s="15">
        <f t="shared" ca="1" si="42"/>
        <v>488381905182.14264</v>
      </c>
      <c r="R189">
        <f t="shared" ca="1" si="33"/>
        <v>2.5405189062555691E-3</v>
      </c>
    </row>
    <row r="190" spans="1:18" x14ac:dyDescent="0.2">
      <c r="A190" s="98">
        <v>30163.5</v>
      </c>
      <c r="B190" s="98">
        <v>2.6198675004707184E-2</v>
      </c>
      <c r="C190" s="98">
        <v>1</v>
      </c>
      <c r="D190" s="100">
        <f t="shared" si="30"/>
        <v>3.0163500000000001</v>
      </c>
      <c r="E190" s="100">
        <f t="shared" si="30"/>
        <v>2.6198675004707184E-2</v>
      </c>
      <c r="F190" s="15">
        <f t="shared" si="31"/>
        <v>3.0163500000000001</v>
      </c>
      <c r="G190" s="15">
        <f t="shared" si="31"/>
        <v>2.6198675004707184E-2</v>
      </c>
      <c r="H190" s="15">
        <f t="shared" si="34"/>
        <v>9.0983673224999997</v>
      </c>
      <c r="I190" s="15">
        <f t="shared" si="35"/>
        <v>27.443860273222874</v>
      </c>
      <c r="J190" s="15">
        <f t="shared" si="36"/>
        <v>82.780287935135817</v>
      </c>
      <c r="K190" s="15">
        <f t="shared" si="37"/>
        <v>7.9024373350448512E-2</v>
      </c>
      <c r="L190" s="15">
        <f t="shared" si="38"/>
        <v>0.23836516855562537</v>
      </c>
      <c r="M190" s="15">
        <f t="shared" ca="1" si="32"/>
        <v>2.3628156095571499E-2</v>
      </c>
      <c r="N190" s="15">
        <f t="shared" ca="1" si="39"/>
        <v>6.607567462224108E-6</v>
      </c>
      <c r="O190" s="24">
        <f t="shared" ca="1" si="40"/>
        <v>25805101356955.762</v>
      </c>
      <c r="P190" s="15">
        <f t="shared" ca="1" si="41"/>
        <v>5606405098760.2744</v>
      </c>
      <c r="Q190" s="15">
        <f t="shared" ca="1" si="42"/>
        <v>488381905182.14264</v>
      </c>
      <c r="R190">
        <f t="shared" ca="1" si="33"/>
        <v>2.5705189091356842E-3</v>
      </c>
    </row>
    <row r="191" spans="1:18" x14ac:dyDescent="0.2">
      <c r="A191" s="98">
        <v>30942.5</v>
      </c>
      <c r="B191" s="98">
        <v>2.5874625003780238E-2</v>
      </c>
      <c r="C191" s="98">
        <v>1</v>
      </c>
      <c r="D191" s="100">
        <f t="shared" si="30"/>
        <v>3.0942500000000002</v>
      </c>
      <c r="E191" s="100">
        <f t="shared" si="30"/>
        <v>2.5874625003780238E-2</v>
      </c>
      <c r="F191" s="15">
        <f t="shared" si="31"/>
        <v>3.0942500000000002</v>
      </c>
      <c r="G191" s="15">
        <f t="shared" si="31"/>
        <v>2.5874625003780238E-2</v>
      </c>
      <c r="H191" s="15">
        <f t="shared" si="34"/>
        <v>9.5743830625000008</v>
      </c>
      <c r="I191" s="15">
        <f t="shared" si="35"/>
        <v>29.62553479114063</v>
      </c>
      <c r="J191" s="15">
        <f t="shared" si="36"/>
        <v>91.668811027486896</v>
      </c>
      <c r="K191" s="15">
        <f t="shared" si="37"/>
        <v>8.0062558417947002E-2</v>
      </c>
      <c r="L191" s="15">
        <f t="shared" si="38"/>
        <v>0.24773357138473254</v>
      </c>
      <c r="M191" s="15">
        <f t="shared" ca="1" si="32"/>
        <v>2.4437317886884809E-2</v>
      </c>
      <c r="N191" s="15">
        <f t="shared" ca="1" si="39"/>
        <v>2.0658517482782523E-6</v>
      </c>
      <c r="O191" s="24">
        <f t="shared" ca="1" si="40"/>
        <v>34680107595866.758</v>
      </c>
      <c r="P191" s="15">
        <f t="shared" ca="1" si="41"/>
        <v>6607391898106.1787</v>
      </c>
      <c r="Q191" s="15">
        <f t="shared" ca="1" si="42"/>
        <v>604362484470.58704</v>
      </c>
      <c r="R191">
        <f t="shared" ca="1" si="33"/>
        <v>1.4373071168954296E-3</v>
      </c>
    </row>
    <row r="192" spans="1:18" x14ac:dyDescent="0.2">
      <c r="A192" s="98">
        <v>30984</v>
      </c>
      <c r="B192" s="98">
        <v>2.760120000311872E-2</v>
      </c>
      <c r="C192" s="98">
        <v>1</v>
      </c>
      <c r="D192" s="100">
        <f t="shared" si="30"/>
        <v>3.0983999999999998</v>
      </c>
      <c r="E192" s="100">
        <f t="shared" si="30"/>
        <v>2.760120000311872E-2</v>
      </c>
      <c r="F192" s="15">
        <f t="shared" si="31"/>
        <v>3.0983999999999998</v>
      </c>
      <c r="G192" s="15">
        <f t="shared" si="31"/>
        <v>2.760120000311872E-2</v>
      </c>
      <c r="H192" s="15">
        <f t="shared" si="34"/>
        <v>9.6000825599999988</v>
      </c>
      <c r="I192" s="15">
        <f t="shared" si="35"/>
        <v>29.744895803903994</v>
      </c>
      <c r="J192" s="15">
        <f t="shared" si="36"/>
        <v>92.161585158816123</v>
      </c>
      <c r="K192" s="15">
        <f t="shared" si="37"/>
        <v>8.5519558089663036E-2</v>
      </c>
      <c r="L192" s="15">
        <f t="shared" si="38"/>
        <v>0.26497379878501193</v>
      </c>
      <c r="M192" s="15">
        <f t="shared" ca="1" si="32"/>
        <v>2.448073400379993E-2</v>
      </c>
      <c r="N192" s="15">
        <f t="shared" ca="1" si="39"/>
        <v>9.7373080529046167E-6</v>
      </c>
      <c r="O192" s="24">
        <f t="shared" ca="1" si="40"/>
        <v>35194415172401.336</v>
      </c>
      <c r="P192" s="15">
        <f t="shared" ca="1" si="41"/>
        <v>6663458782434.7686</v>
      </c>
      <c r="Q192" s="15">
        <f t="shared" ca="1" si="42"/>
        <v>610953783041.9762</v>
      </c>
      <c r="R192">
        <f t="shared" ca="1" si="33"/>
        <v>3.1204659993187903E-3</v>
      </c>
    </row>
    <row r="193" spans="1:18" x14ac:dyDescent="0.2">
      <c r="A193" s="98">
        <v>31031.5</v>
      </c>
      <c r="B193" s="98">
        <v>2.5246075005270541E-2</v>
      </c>
      <c r="C193" s="98">
        <v>1</v>
      </c>
      <c r="D193" s="100">
        <f t="shared" si="30"/>
        <v>3.1031499999999999</v>
      </c>
      <c r="E193" s="100">
        <f t="shared" si="30"/>
        <v>2.5246075005270541E-2</v>
      </c>
      <c r="F193" s="15">
        <f t="shared" si="31"/>
        <v>3.1031499999999999</v>
      </c>
      <c r="G193" s="15">
        <f t="shared" si="31"/>
        <v>2.5246075005270541E-2</v>
      </c>
      <c r="H193" s="15">
        <f t="shared" si="34"/>
        <v>9.6295399224999993</v>
      </c>
      <c r="I193" s="15">
        <f t="shared" si="35"/>
        <v>29.881906810505871</v>
      </c>
      <c r="J193" s="15">
        <f t="shared" si="36"/>
        <v>92.72803911902129</v>
      </c>
      <c r="K193" s="15">
        <f t="shared" si="37"/>
        <v>7.8342357652605277E-2</v>
      </c>
      <c r="L193" s="15">
        <f t="shared" si="38"/>
        <v>0.24310808714968205</v>
      </c>
      <c r="M193" s="15">
        <f t="shared" ca="1" si="32"/>
        <v>2.4530465549532879E-2</v>
      </c>
      <c r="N193" s="15">
        <f t="shared" ca="1" si="39"/>
        <v>5.1209689314115263E-7</v>
      </c>
      <c r="O193" s="24">
        <f t="shared" ca="1" si="40"/>
        <v>35788324007159.555</v>
      </c>
      <c r="P193" s="15">
        <f t="shared" ca="1" si="41"/>
        <v>6727976761853</v>
      </c>
      <c r="Q193" s="15">
        <f t="shared" ca="1" si="42"/>
        <v>618550194618.18628</v>
      </c>
      <c r="R193">
        <f t="shared" ca="1" si="33"/>
        <v>7.1560945573766188E-4</v>
      </c>
    </row>
    <row r="194" spans="1:18" x14ac:dyDescent="0.2">
      <c r="A194" s="98">
        <v>31119</v>
      </c>
      <c r="B194" s="98">
        <v>2.5012949998199474E-2</v>
      </c>
      <c r="C194" s="98">
        <v>1</v>
      </c>
      <c r="D194" s="100">
        <f t="shared" si="30"/>
        <v>3.1118999999999999</v>
      </c>
      <c r="E194" s="100">
        <f t="shared" si="30"/>
        <v>2.5012949998199474E-2</v>
      </c>
      <c r="F194" s="15">
        <f t="shared" si="31"/>
        <v>3.1118999999999999</v>
      </c>
      <c r="G194" s="15">
        <f t="shared" si="31"/>
        <v>2.5012949998199474E-2</v>
      </c>
      <c r="H194" s="15">
        <f t="shared" si="34"/>
        <v>9.6839216099999987</v>
      </c>
      <c r="I194" s="15">
        <f t="shared" si="35"/>
        <v>30.135395658158995</v>
      </c>
      <c r="J194" s="15">
        <f t="shared" si="36"/>
        <v>93.778337748624978</v>
      </c>
      <c r="K194" s="15">
        <f t="shared" si="37"/>
        <v>7.7837799099396934E-2</v>
      </c>
      <c r="L194" s="15">
        <f t="shared" si="38"/>
        <v>0.2422234470174133</v>
      </c>
      <c r="M194" s="15">
        <f t="shared" ca="1" si="32"/>
        <v>2.4622183588755911E-2</v>
      </c>
      <c r="N194" s="15">
        <f t="shared" ca="1" si="39"/>
        <v>1.5269838674941442E-7</v>
      </c>
      <c r="O194" s="24">
        <f t="shared" ca="1" si="40"/>
        <v>36897069807594.727</v>
      </c>
      <c r="P194" s="15">
        <f t="shared" ca="1" si="41"/>
        <v>6847792493648.9023</v>
      </c>
      <c r="Q194" s="15">
        <f t="shared" ca="1" si="42"/>
        <v>632689843443.87463</v>
      </c>
      <c r="R194">
        <f t="shared" ca="1" si="33"/>
        <v>3.9076640944356311E-4</v>
      </c>
    </row>
    <row r="195" spans="1:18" x14ac:dyDescent="0.2">
      <c r="A195" s="98">
        <v>31119</v>
      </c>
      <c r="B195" s="98">
        <v>2.5112950002949219E-2</v>
      </c>
      <c r="C195" s="98">
        <v>1</v>
      </c>
      <c r="D195" s="100">
        <f t="shared" si="30"/>
        <v>3.1118999999999999</v>
      </c>
      <c r="E195" s="100">
        <f t="shared" si="30"/>
        <v>2.5112950002949219E-2</v>
      </c>
      <c r="F195" s="15">
        <f t="shared" si="31"/>
        <v>3.1118999999999999</v>
      </c>
      <c r="G195" s="15">
        <f t="shared" si="31"/>
        <v>2.5112950002949219E-2</v>
      </c>
      <c r="H195" s="15">
        <f t="shared" si="34"/>
        <v>9.6839216099999987</v>
      </c>
      <c r="I195" s="15">
        <f t="shared" si="35"/>
        <v>30.135395658158995</v>
      </c>
      <c r="J195" s="15">
        <f t="shared" si="36"/>
        <v>93.778337748624978</v>
      </c>
      <c r="K195" s="15">
        <f t="shared" si="37"/>
        <v>7.8148989114177669E-2</v>
      </c>
      <c r="L195" s="15">
        <f t="shared" si="38"/>
        <v>0.24319183922440948</v>
      </c>
      <c r="M195" s="15">
        <f t="shared" ca="1" si="32"/>
        <v>2.4622183588755911E-2</v>
      </c>
      <c r="N195" s="15">
        <f t="shared" ca="1" si="39"/>
        <v>2.4085167330015779E-7</v>
      </c>
      <c r="O195" s="24">
        <f t="shared" ca="1" si="40"/>
        <v>36897069807594.727</v>
      </c>
      <c r="P195" s="15">
        <f t="shared" ca="1" si="41"/>
        <v>6847792493648.9023</v>
      </c>
      <c r="Q195" s="15">
        <f t="shared" ca="1" si="42"/>
        <v>632689843443.87463</v>
      </c>
      <c r="R195">
        <f t="shared" ca="1" si="33"/>
        <v>4.9076641419330824E-4</v>
      </c>
    </row>
    <row r="196" spans="1:18" x14ac:dyDescent="0.2">
      <c r="A196" s="98">
        <v>31159.5</v>
      </c>
      <c r="B196" s="98">
        <v>2.7136475000588689E-2</v>
      </c>
      <c r="C196" s="98">
        <v>1</v>
      </c>
      <c r="D196" s="100">
        <f t="shared" si="30"/>
        <v>3.1159500000000002</v>
      </c>
      <c r="E196" s="100">
        <f t="shared" si="30"/>
        <v>2.7136475000588689E-2</v>
      </c>
      <c r="F196" s="15">
        <f t="shared" si="31"/>
        <v>3.1159500000000002</v>
      </c>
      <c r="G196" s="15">
        <f t="shared" si="31"/>
        <v>2.7136475000588689E-2</v>
      </c>
      <c r="H196" s="15">
        <f t="shared" si="34"/>
        <v>9.7091444025000015</v>
      </c>
      <c r="I196" s="15">
        <f t="shared" si="35"/>
        <v>30.253208500969883</v>
      </c>
      <c r="J196" s="15">
        <f t="shared" si="36"/>
        <v>94.267485028597108</v>
      </c>
      <c r="K196" s="15">
        <f t="shared" si="37"/>
        <v>8.4555899278084337E-2</v>
      </c>
      <c r="L196" s="15">
        <f t="shared" si="38"/>
        <v>0.26347195435554693</v>
      </c>
      <c r="M196" s="15">
        <f t="shared" ca="1" si="32"/>
        <v>2.4664683026430601E-2</v>
      </c>
      <c r="N196" s="15">
        <f t="shared" ca="1" si="39"/>
        <v>6.1097555635123408E-6</v>
      </c>
      <c r="O196" s="24">
        <f t="shared" ca="1" si="40"/>
        <v>37416735916191.961</v>
      </c>
      <c r="P196" s="15">
        <f t="shared" ca="1" si="41"/>
        <v>6903675542175.7803</v>
      </c>
      <c r="Q196" s="15">
        <f t="shared" ca="1" si="42"/>
        <v>639298899169.10144</v>
      </c>
      <c r="R196">
        <f t="shared" ca="1" si="33"/>
        <v>2.4717919741580885E-3</v>
      </c>
    </row>
    <row r="197" spans="1:18" x14ac:dyDescent="0.2">
      <c r="A197" s="98">
        <v>31215</v>
      </c>
      <c r="B197" s="98">
        <v>2.44057500094641E-2</v>
      </c>
      <c r="C197" s="98">
        <v>1</v>
      </c>
      <c r="D197" s="100">
        <f t="shared" si="30"/>
        <v>3.1215000000000002</v>
      </c>
      <c r="E197" s="100">
        <f t="shared" si="30"/>
        <v>2.44057500094641E-2</v>
      </c>
      <c r="F197" s="15">
        <f t="shared" si="31"/>
        <v>3.1215000000000002</v>
      </c>
      <c r="G197" s="15">
        <f t="shared" si="31"/>
        <v>2.44057500094641E-2</v>
      </c>
      <c r="H197" s="15">
        <f t="shared" si="34"/>
        <v>9.7437622500000014</v>
      </c>
      <c r="I197" s="15">
        <f t="shared" si="35"/>
        <v>30.415153863375007</v>
      </c>
      <c r="J197" s="15">
        <f t="shared" si="36"/>
        <v>94.940902784525093</v>
      </c>
      <c r="K197" s="15">
        <f t="shared" si="37"/>
        <v>7.6182548654542187E-2</v>
      </c>
      <c r="L197" s="15">
        <f t="shared" si="38"/>
        <v>0.23780382562515345</v>
      </c>
      <c r="M197" s="15">
        <f t="shared" ca="1" si="32"/>
        <v>2.4722971392671378E-2</v>
      </c>
      <c r="N197" s="15">
        <f t="shared" ca="1" si="39"/>
        <v>1.0062940596393864E-7</v>
      </c>
      <c r="O197" s="24">
        <f t="shared" ca="1" si="40"/>
        <v>38135550319260.125</v>
      </c>
      <c r="P197" s="15">
        <f t="shared" ca="1" si="41"/>
        <v>6980694590364.0635</v>
      </c>
      <c r="Q197" s="15">
        <f t="shared" ca="1" si="42"/>
        <v>648422210024.03674</v>
      </c>
      <c r="R197">
        <f t="shared" ca="1" si="33"/>
        <v>-3.1722138320727788E-4</v>
      </c>
    </row>
    <row r="198" spans="1:18" x14ac:dyDescent="0.2">
      <c r="A198" s="98">
        <v>32136</v>
      </c>
      <c r="B198" s="98">
        <v>2.6414800006023142E-2</v>
      </c>
      <c r="C198" s="98">
        <v>1</v>
      </c>
      <c r="D198" s="100">
        <f t="shared" si="30"/>
        <v>3.2136</v>
      </c>
      <c r="E198" s="100">
        <f t="shared" si="30"/>
        <v>2.6414800006023142E-2</v>
      </c>
      <c r="F198" s="15">
        <f t="shared" si="31"/>
        <v>3.2136</v>
      </c>
      <c r="G198" s="15">
        <f t="shared" si="31"/>
        <v>2.6414800006023142E-2</v>
      </c>
      <c r="H198" s="15">
        <f t="shared" si="34"/>
        <v>10.327224960000001</v>
      </c>
      <c r="I198" s="15">
        <f t="shared" si="35"/>
        <v>33.187570131455999</v>
      </c>
      <c r="J198" s="15">
        <f t="shared" si="36"/>
        <v>106.65157537444699</v>
      </c>
      <c r="K198" s="15">
        <f t="shared" si="37"/>
        <v>8.4886601299355977E-2</v>
      </c>
      <c r="L198" s="15">
        <f t="shared" si="38"/>
        <v>0.27279158193561037</v>
      </c>
      <c r="M198" s="15">
        <f t="shared" ca="1" si="32"/>
        <v>2.5698412370759038E-2</v>
      </c>
      <c r="N198" s="15">
        <f t="shared" ca="1" si="39"/>
        <v>5.1321124395929502E-7</v>
      </c>
      <c r="O198" s="24">
        <f t="shared" ca="1" si="40"/>
        <v>51214325771947.672</v>
      </c>
      <c r="P198" s="15">
        <f t="shared" ca="1" si="41"/>
        <v>8334023155259.7031</v>
      </c>
      <c r="Q198" s="15">
        <f t="shared" ca="1" si="42"/>
        <v>811272179789.59363</v>
      </c>
      <c r="R198">
        <f t="shared" ca="1" si="33"/>
        <v>7.1638763526410409E-4</v>
      </c>
    </row>
    <row r="199" spans="1:18" x14ac:dyDescent="0.2">
      <c r="A199" s="98">
        <v>32285.5</v>
      </c>
      <c r="B199" s="98">
        <v>2.7870775003975723E-2</v>
      </c>
      <c r="C199" s="98">
        <v>1</v>
      </c>
      <c r="D199" s="100">
        <f t="shared" si="30"/>
        <v>3.2285499999999998</v>
      </c>
      <c r="E199" s="100">
        <f t="shared" si="30"/>
        <v>2.7870775003975723E-2</v>
      </c>
      <c r="F199" s="15">
        <f t="shared" si="31"/>
        <v>3.2285499999999998</v>
      </c>
      <c r="G199" s="15">
        <f t="shared" si="31"/>
        <v>2.7870775003975723E-2</v>
      </c>
      <c r="H199" s="15">
        <f t="shared" si="34"/>
        <v>10.423535102499999</v>
      </c>
      <c r="I199" s="15">
        <f t="shared" si="35"/>
        <v>33.652904255176367</v>
      </c>
      <c r="J199" s="15">
        <f t="shared" si="36"/>
        <v>108.65008403304965</v>
      </c>
      <c r="K199" s="15">
        <f t="shared" si="37"/>
        <v>8.9982190639085816E-2</v>
      </c>
      <c r="L199" s="15">
        <f t="shared" si="38"/>
        <v>0.29051200158782048</v>
      </c>
      <c r="M199" s="15">
        <f t="shared" ca="1" si="32"/>
        <v>2.5858203121424523E-2</v>
      </c>
      <c r="N199" s="15">
        <f t="shared" ca="1" si="39"/>
        <v>4.0504455824356813E-6</v>
      </c>
      <c r="O199" s="24">
        <f t="shared" ca="1" si="40"/>
        <v>53546558226899.328</v>
      </c>
      <c r="P199" s="15">
        <f t="shared" ca="1" si="41"/>
        <v>8567324502996.3232</v>
      </c>
      <c r="Q199" s="15">
        <f t="shared" ca="1" si="42"/>
        <v>839791036890.99377</v>
      </c>
      <c r="R199">
        <f t="shared" ca="1" si="33"/>
        <v>2.0125718825512E-3</v>
      </c>
    </row>
    <row r="200" spans="1:18" x14ac:dyDescent="0.2">
      <c r="A200" s="98">
        <v>32956</v>
      </c>
      <c r="B200" s="98">
        <v>2.7615799997875001E-2</v>
      </c>
      <c r="C200" s="98">
        <v>1</v>
      </c>
      <c r="D200" s="100">
        <f t="shared" si="30"/>
        <v>3.2955999999999999</v>
      </c>
      <c r="E200" s="100">
        <f t="shared" si="30"/>
        <v>2.7615799997875001E-2</v>
      </c>
      <c r="F200" s="15">
        <f t="shared" si="31"/>
        <v>3.2955999999999999</v>
      </c>
      <c r="G200" s="15">
        <f t="shared" si="31"/>
        <v>2.7615799997875001E-2</v>
      </c>
      <c r="H200" s="15">
        <f t="shared" si="34"/>
        <v>10.86097936</v>
      </c>
      <c r="I200" s="15">
        <f t="shared" si="35"/>
        <v>35.793443578815996</v>
      </c>
      <c r="J200" s="15">
        <f t="shared" si="36"/>
        <v>117.96087265834599</v>
      </c>
      <c r="K200" s="15">
        <f t="shared" si="37"/>
        <v>9.1010630472996845E-2</v>
      </c>
      <c r="L200" s="15">
        <f t="shared" si="38"/>
        <v>0.2999346337868084</v>
      </c>
      <c r="M200" s="15">
        <f t="shared" ca="1" si="32"/>
        <v>2.6579850739100099E-2</v>
      </c>
      <c r="N200" s="15">
        <f t="shared" ca="1" si="39"/>
        <v>1.073190866756269E-6</v>
      </c>
      <c r="O200" s="24">
        <f t="shared" ca="1" si="40"/>
        <v>64749673866779.281</v>
      </c>
      <c r="P200" s="15">
        <f t="shared" ca="1" si="41"/>
        <v>9661746176901.0547</v>
      </c>
      <c r="Q200" s="15">
        <f t="shared" ca="1" si="42"/>
        <v>975107661529.62512</v>
      </c>
      <c r="R200">
        <f t="shared" ca="1" si="33"/>
        <v>1.0359492587749021E-3</v>
      </c>
    </row>
    <row r="201" spans="1:18" x14ac:dyDescent="0.2">
      <c r="A201" s="98"/>
      <c r="B201" s="98"/>
      <c r="C201" s="98"/>
      <c r="D201" s="100">
        <f t="shared" si="30"/>
        <v>0</v>
      </c>
      <c r="E201" s="100">
        <f t="shared" si="30"/>
        <v>0</v>
      </c>
      <c r="F201" s="15">
        <f t="shared" si="31"/>
        <v>0</v>
      </c>
      <c r="G201" s="15">
        <f t="shared" si="31"/>
        <v>0</v>
      </c>
      <c r="H201" s="15">
        <f t="shared" si="34"/>
        <v>0</v>
      </c>
      <c r="I201" s="15">
        <f t="shared" si="35"/>
        <v>0</v>
      </c>
      <c r="J201" s="15">
        <f t="shared" si="36"/>
        <v>0</v>
      </c>
      <c r="K201" s="15">
        <f t="shared" si="37"/>
        <v>0</v>
      </c>
      <c r="L201" s="15">
        <f t="shared" si="38"/>
        <v>0</v>
      </c>
      <c r="M201" s="15">
        <f t="shared" ca="1" si="32"/>
        <v>7.7456872576647622E-4</v>
      </c>
      <c r="N201" s="15">
        <f t="shared" ca="1" si="39"/>
        <v>0</v>
      </c>
      <c r="O201" s="24">
        <f t="shared" ca="1" si="40"/>
        <v>0</v>
      </c>
      <c r="P201" s="15">
        <f t="shared" ca="1" si="41"/>
        <v>0</v>
      </c>
      <c r="Q201" s="15">
        <f t="shared" ca="1" si="42"/>
        <v>0</v>
      </c>
      <c r="R201">
        <f t="shared" ca="1" si="33"/>
        <v>-7.7456872576647622E-4</v>
      </c>
    </row>
    <row r="202" spans="1:18" x14ac:dyDescent="0.2">
      <c r="A202" s="98"/>
      <c r="B202" s="98"/>
      <c r="C202" s="98"/>
      <c r="D202" s="100">
        <f t="shared" si="30"/>
        <v>0</v>
      </c>
      <c r="E202" s="100">
        <f t="shared" si="30"/>
        <v>0</v>
      </c>
      <c r="F202" s="15">
        <f t="shared" si="31"/>
        <v>0</v>
      </c>
      <c r="G202" s="15">
        <f t="shared" si="31"/>
        <v>0</v>
      </c>
      <c r="H202" s="15">
        <f t="shared" si="34"/>
        <v>0</v>
      </c>
      <c r="I202" s="15">
        <f t="shared" si="35"/>
        <v>0</v>
      </c>
      <c r="J202" s="15">
        <f t="shared" si="36"/>
        <v>0</v>
      </c>
      <c r="K202" s="15">
        <f t="shared" si="37"/>
        <v>0</v>
      </c>
      <c r="L202" s="15">
        <f t="shared" si="38"/>
        <v>0</v>
      </c>
      <c r="M202" s="15">
        <f t="shared" ca="1" si="32"/>
        <v>7.7456872576647622E-4</v>
      </c>
      <c r="N202" s="15">
        <f t="shared" ca="1" si="39"/>
        <v>0</v>
      </c>
      <c r="O202" s="24">
        <f t="shared" ca="1" si="40"/>
        <v>0</v>
      </c>
      <c r="P202" s="15">
        <f t="shared" ca="1" si="41"/>
        <v>0</v>
      </c>
      <c r="Q202" s="15">
        <f t="shared" ca="1" si="42"/>
        <v>0</v>
      </c>
      <c r="R202">
        <f t="shared" ca="1" si="33"/>
        <v>-7.7456872576647622E-4</v>
      </c>
    </row>
    <row r="203" spans="1:18" x14ac:dyDescent="0.2">
      <c r="A203" s="98"/>
      <c r="B203" s="98"/>
      <c r="C203" s="98"/>
      <c r="D203" s="100">
        <f t="shared" si="30"/>
        <v>0</v>
      </c>
      <c r="E203" s="100">
        <f t="shared" si="30"/>
        <v>0</v>
      </c>
      <c r="F203" s="15">
        <f t="shared" si="31"/>
        <v>0</v>
      </c>
      <c r="G203" s="15">
        <f t="shared" si="31"/>
        <v>0</v>
      </c>
      <c r="H203" s="15">
        <f t="shared" si="34"/>
        <v>0</v>
      </c>
      <c r="I203" s="15">
        <f t="shared" si="35"/>
        <v>0</v>
      </c>
      <c r="J203" s="15">
        <f t="shared" si="36"/>
        <v>0</v>
      </c>
      <c r="K203" s="15">
        <f t="shared" si="37"/>
        <v>0</v>
      </c>
      <c r="L203" s="15">
        <f t="shared" si="38"/>
        <v>0</v>
      </c>
      <c r="M203" s="15">
        <f t="shared" ca="1" si="32"/>
        <v>7.7456872576647622E-4</v>
      </c>
      <c r="N203" s="15">
        <f t="shared" ca="1" si="39"/>
        <v>0</v>
      </c>
      <c r="O203" s="24">
        <f t="shared" ca="1" si="40"/>
        <v>0</v>
      </c>
      <c r="P203" s="15">
        <f t="shared" ca="1" si="41"/>
        <v>0</v>
      </c>
      <c r="Q203" s="15">
        <f t="shared" ca="1" si="42"/>
        <v>0</v>
      </c>
      <c r="R203">
        <f t="shared" ca="1" si="33"/>
        <v>-7.7456872576647622E-4</v>
      </c>
    </row>
    <row r="204" spans="1:18" x14ac:dyDescent="0.2">
      <c r="A204" s="98"/>
      <c r="B204" s="98"/>
      <c r="C204" s="98"/>
      <c r="D204" s="100">
        <f t="shared" si="30"/>
        <v>0</v>
      </c>
      <c r="E204" s="100">
        <f t="shared" si="30"/>
        <v>0</v>
      </c>
      <c r="F204" s="15">
        <f t="shared" si="31"/>
        <v>0</v>
      </c>
      <c r="G204" s="15">
        <f t="shared" si="31"/>
        <v>0</v>
      </c>
      <c r="H204" s="15">
        <f t="shared" si="34"/>
        <v>0</v>
      </c>
      <c r="I204" s="15">
        <f t="shared" si="35"/>
        <v>0</v>
      </c>
      <c r="J204" s="15">
        <f t="shared" si="36"/>
        <v>0</v>
      </c>
      <c r="K204" s="15">
        <f t="shared" si="37"/>
        <v>0</v>
      </c>
      <c r="L204" s="15">
        <f t="shared" si="38"/>
        <v>0</v>
      </c>
      <c r="M204" s="15">
        <f t="shared" ca="1" si="32"/>
        <v>7.7456872576647622E-4</v>
      </c>
      <c r="N204" s="15">
        <f t="shared" ca="1" si="39"/>
        <v>0</v>
      </c>
      <c r="O204" s="24">
        <f t="shared" ca="1" si="40"/>
        <v>0</v>
      </c>
      <c r="P204" s="15">
        <f t="shared" ca="1" si="41"/>
        <v>0</v>
      </c>
      <c r="Q204" s="15">
        <f t="shared" ca="1" si="42"/>
        <v>0</v>
      </c>
      <c r="R204">
        <f t="shared" ca="1" si="33"/>
        <v>-7.7456872576647622E-4</v>
      </c>
    </row>
    <row r="205" spans="1:18" x14ac:dyDescent="0.2">
      <c r="A205" s="98"/>
      <c r="B205" s="98"/>
      <c r="C205" s="98"/>
      <c r="D205" s="100">
        <f t="shared" ref="D205:E268" si="43">A205/A$18</f>
        <v>0</v>
      </c>
      <c r="E205" s="100">
        <f t="shared" si="43"/>
        <v>0</v>
      </c>
      <c r="F205" s="15">
        <f t="shared" ref="F205:G268" si="44">$C205*D205</f>
        <v>0</v>
      </c>
      <c r="G205" s="15">
        <f t="shared" si="44"/>
        <v>0</v>
      </c>
      <c r="H205" s="15">
        <f t="shared" si="34"/>
        <v>0</v>
      </c>
      <c r="I205" s="15">
        <f t="shared" si="35"/>
        <v>0</v>
      </c>
      <c r="J205" s="15">
        <f t="shared" si="36"/>
        <v>0</v>
      </c>
      <c r="K205" s="15">
        <f t="shared" si="37"/>
        <v>0</v>
      </c>
      <c r="L205" s="15">
        <f t="shared" si="38"/>
        <v>0</v>
      </c>
      <c r="M205" s="15">
        <f t="shared" ca="1" si="32"/>
        <v>7.7456872576647622E-4</v>
      </c>
      <c r="N205" s="15">
        <f t="shared" ca="1" si="39"/>
        <v>0</v>
      </c>
      <c r="O205" s="24">
        <f t="shared" ca="1" si="40"/>
        <v>0</v>
      </c>
      <c r="P205" s="15">
        <f t="shared" ca="1" si="41"/>
        <v>0</v>
      </c>
      <c r="Q205" s="15">
        <f t="shared" ca="1" si="42"/>
        <v>0</v>
      </c>
      <c r="R205">
        <f t="shared" ca="1" si="33"/>
        <v>-7.7456872576647622E-4</v>
      </c>
    </row>
    <row r="206" spans="1:18" x14ac:dyDescent="0.2">
      <c r="A206" s="98"/>
      <c r="B206" s="98"/>
      <c r="C206" s="98"/>
      <c r="D206" s="100">
        <f t="shared" si="43"/>
        <v>0</v>
      </c>
      <c r="E206" s="100">
        <f t="shared" si="43"/>
        <v>0</v>
      </c>
      <c r="F206" s="15">
        <f t="shared" si="44"/>
        <v>0</v>
      </c>
      <c r="G206" s="15">
        <f t="shared" si="44"/>
        <v>0</v>
      </c>
      <c r="H206" s="15">
        <f t="shared" si="34"/>
        <v>0</v>
      </c>
      <c r="I206" s="15">
        <f t="shared" si="35"/>
        <v>0</v>
      </c>
      <c r="J206" s="15">
        <f t="shared" si="36"/>
        <v>0</v>
      </c>
      <c r="K206" s="15">
        <f t="shared" si="37"/>
        <v>0</v>
      </c>
      <c r="L206" s="15">
        <f t="shared" si="38"/>
        <v>0</v>
      </c>
      <c r="M206" s="15">
        <f t="shared" ca="1" si="32"/>
        <v>7.7456872576647622E-4</v>
      </c>
      <c r="N206" s="15">
        <f t="shared" ca="1" si="39"/>
        <v>0</v>
      </c>
      <c r="O206" s="24">
        <f t="shared" ca="1" si="40"/>
        <v>0</v>
      </c>
      <c r="P206" s="15">
        <f t="shared" ca="1" si="41"/>
        <v>0</v>
      </c>
      <c r="Q206" s="15">
        <f t="shared" ca="1" si="42"/>
        <v>0</v>
      </c>
      <c r="R206">
        <f t="shared" ca="1" si="33"/>
        <v>-7.7456872576647622E-4</v>
      </c>
    </row>
    <row r="207" spans="1:18" x14ac:dyDescent="0.2">
      <c r="A207" s="98"/>
      <c r="B207" s="98"/>
      <c r="C207" s="98"/>
      <c r="D207" s="100">
        <f t="shared" si="43"/>
        <v>0</v>
      </c>
      <c r="E207" s="100">
        <f t="shared" si="43"/>
        <v>0</v>
      </c>
      <c r="F207" s="15">
        <f t="shared" si="44"/>
        <v>0</v>
      </c>
      <c r="G207" s="15">
        <f t="shared" si="44"/>
        <v>0</v>
      </c>
      <c r="H207" s="15">
        <f t="shared" si="34"/>
        <v>0</v>
      </c>
      <c r="I207" s="15">
        <f t="shared" si="35"/>
        <v>0</v>
      </c>
      <c r="J207" s="15">
        <f t="shared" si="36"/>
        <v>0</v>
      </c>
      <c r="K207" s="15">
        <f t="shared" si="37"/>
        <v>0</v>
      </c>
      <c r="L207" s="15">
        <f t="shared" si="38"/>
        <v>0</v>
      </c>
      <c r="M207" s="15">
        <f t="shared" ca="1" si="32"/>
        <v>7.7456872576647622E-4</v>
      </c>
      <c r="N207" s="15">
        <f t="shared" ca="1" si="39"/>
        <v>0</v>
      </c>
      <c r="O207" s="24">
        <f t="shared" ca="1" si="40"/>
        <v>0</v>
      </c>
      <c r="P207" s="15">
        <f t="shared" ca="1" si="41"/>
        <v>0</v>
      </c>
      <c r="Q207" s="15">
        <f t="shared" ca="1" si="42"/>
        <v>0</v>
      </c>
      <c r="R207">
        <f t="shared" ca="1" si="33"/>
        <v>-7.7456872576647622E-4</v>
      </c>
    </row>
    <row r="208" spans="1:18" x14ac:dyDescent="0.2">
      <c r="A208" s="98"/>
      <c r="B208" s="98"/>
      <c r="C208" s="98"/>
      <c r="D208" s="100">
        <f t="shared" si="43"/>
        <v>0</v>
      </c>
      <c r="E208" s="100">
        <f t="shared" si="43"/>
        <v>0</v>
      </c>
      <c r="F208" s="15">
        <f t="shared" si="44"/>
        <v>0</v>
      </c>
      <c r="G208" s="15">
        <f t="shared" si="44"/>
        <v>0</v>
      </c>
      <c r="H208" s="15">
        <f t="shared" si="34"/>
        <v>0</v>
      </c>
      <c r="I208" s="15">
        <f t="shared" si="35"/>
        <v>0</v>
      </c>
      <c r="J208" s="15">
        <f t="shared" si="36"/>
        <v>0</v>
      </c>
      <c r="K208" s="15">
        <f t="shared" si="37"/>
        <v>0</v>
      </c>
      <c r="L208" s="15">
        <f t="shared" si="38"/>
        <v>0</v>
      </c>
      <c r="M208" s="15">
        <f t="shared" ca="1" si="32"/>
        <v>7.7456872576647622E-4</v>
      </c>
      <c r="N208" s="15">
        <f t="shared" ca="1" si="39"/>
        <v>0</v>
      </c>
      <c r="O208" s="24">
        <f t="shared" ca="1" si="40"/>
        <v>0</v>
      </c>
      <c r="P208" s="15">
        <f t="shared" ca="1" si="41"/>
        <v>0</v>
      </c>
      <c r="Q208" s="15">
        <f t="shared" ca="1" si="42"/>
        <v>0</v>
      </c>
      <c r="R208">
        <f t="shared" ca="1" si="33"/>
        <v>-7.7456872576647622E-4</v>
      </c>
    </row>
    <row r="209" spans="1:18" x14ac:dyDescent="0.2">
      <c r="A209" s="98"/>
      <c r="B209" s="98"/>
      <c r="C209" s="98"/>
      <c r="D209" s="100">
        <f t="shared" si="43"/>
        <v>0</v>
      </c>
      <c r="E209" s="100">
        <f t="shared" si="43"/>
        <v>0</v>
      </c>
      <c r="F209" s="15">
        <f t="shared" si="44"/>
        <v>0</v>
      </c>
      <c r="G209" s="15">
        <f t="shared" si="44"/>
        <v>0</v>
      </c>
      <c r="H209" s="15">
        <f t="shared" si="34"/>
        <v>0</v>
      </c>
      <c r="I209" s="15">
        <f t="shared" si="35"/>
        <v>0</v>
      </c>
      <c r="J209" s="15">
        <f t="shared" si="36"/>
        <v>0</v>
      </c>
      <c r="K209" s="15">
        <f t="shared" si="37"/>
        <v>0</v>
      </c>
      <c r="L209" s="15">
        <f t="shared" si="38"/>
        <v>0</v>
      </c>
      <c r="M209" s="15">
        <f t="shared" ref="M209:M272" ca="1" si="45">+E$4+E$5*D209+E$6*D209^2</f>
        <v>7.7456872576647622E-4</v>
      </c>
      <c r="N209" s="15">
        <f t="shared" ca="1" si="39"/>
        <v>0</v>
      </c>
      <c r="O209" s="24">
        <f t="shared" ca="1" si="40"/>
        <v>0</v>
      </c>
      <c r="P209" s="15">
        <f t="shared" ca="1" si="41"/>
        <v>0</v>
      </c>
      <c r="Q209" s="15">
        <f t="shared" ca="1" si="42"/>
        <v>0</v>
      </c>
      <c r="R209">
        <f t="shared" ref="R209:R272" ca="1" si="46">+E209-M209</f>
        <v>-7.7456872576647622E-4</v>
      </c>
    </row>
    <row r="210" spans="1:18" x14ac:dyDescent="0.2">
      <c r="A210" s="98"/>
      <c r="B210" s="98"/>
      <c r="C210" s="98"/>
      <c r="D210" s="100">
        <f t="shared" si="43"/>
        <v>0</v>
      </c>
      <c r="E210" s="100">
        <f t="shared" si="43"/>
        <v>0</v>
      </c>
      <c r="F210" s="15">
        <f t="shared" si="44"/>
        <v>0</v>
      </c>
      <c r="G210" s="15">
        <f t="shared" si="44"/>
        <v>0</v>
      </c>
      <c r="H210" s="15">
        <f t="shared" ref="H210:H273" si="47">C210*D210*D210</f>
        <v>0</v>
      </c>
      <c r="I210" s="15">
        <f t="shared" ref="I210:I273" si="48">C210*D210*D210*D210</f>
        <v>0</v>
      </c>
      <c r="J210" s="15">
        <f t="shared" ref="J210:J273" si="49">C210*D210*D210*D210*D210</f>
        <v>0</v>
      </c>
      <c r="K210" s="15">
        <f t="shared" ref="K210:K273" si="50">C210*E210*D210</f>
        <v>0</v>
      </c>
      <c r="L210" s="15">
        <f t="shared" ref="L210:L273" si="51">C210*E210*D210*D210</f>
        <v>0</v>
      </c>
      <c r="M210" s="15">
        <f t="shared" ca="1" si="45"/>
        <v>7.7456872576647622E-4</v>
      </c>
      <c r="N210" s="15">
        <f t="shared" ref="N210:N273" ca="1" si="52">C210*(M210-E210)^2</f>
        <v>0</v>
      </c>
      <c r="O210" s="24">
        <f t="shared" ref="O210:O273" ca="1" si="53">(C210*O$1-O$2*F210+O$3*H210)^2</f>
        <v>0</v>
      </c>
      <c r="P210" s="15">
        <f t="shared" ref="P210:P273" ca="1" si="54">(-C210*O$2+O$4*F210-O$5*H210)^2</f>
        <v>0</v>
      </c>
      <c r="Q210" s="15">
        <f t="shared" ref="Q210:Q273" ca="1" si="55">+(C210*O$3-F210*O$5+H210*O$6)^2</f>
        <v>0</v>
      </c>
      <c r="R210">
        <f t="shared" ca="1" si="46"/>
        <v>-7.7456872576647622E-4</v>
      </c>
    </row>
    <row r="211" spans="1:18" x14ac:dyDescent="0.2">
      <c r="A211" s="98"/>
      <c r="B211" s="98"/>
      <c r="C211" s="98"/>
      <c r="D211" s="100">
        <f t="shared" si="43"/>
        <v>0</v>
      </c>
      <c r="E211" s="100">
        <f t="shared" si="43"/>
        <v>0</v>
      </c>
      <c r="F211" s="15">
        <f t="shared" si="44"/>
        <v>0</v>
      </c>
      <c r="G211" s="15">
        <f t="shared" si="44"/>
        <v>0</v>
      </c>
      <c r="H211" s="15">
        <f t="shared" si="47"/>
        <v>0</v>
      </c>
      <c r="I211" s="15">
        <f t="shared" si="48"/>
        <v>0</v>
      </c>
      <c r="J211" s="15">
        <f t="shared" si="49"/>
        <v>0</v>
      </c>
      <c r="K211" s="15">
        <f t="shared" si="50"/>
        <v>0</v>
      </c>
      <c r="L211" s="15">
        <f t="shared" si="51"/>
        <v>0</v>
      </c>
      <c r="M211" s="15">
        <f t="shared" ca="1" si="45"/>
        <v>7.7456872576647622E-4</v>
      </c>
      <c r="N211" s="15">
        <f t="shared" ca="1" si="52"/>
        <v>0</v>
      </c>
      <c r="O211" s="24">
        <f t="shared" ca="1" si="53"/>
        <v>0</v>
      </c>
      <c r="P211" s="15">
        <f t="shared" ca="1" si="54"/>
        <v>0</v>
      </c>
      <c r="Q211" s="15">
        <f t="shared" ca="1" si="55"/>
        <v>0</v>
      </c>
      <c r="R211">
        <f t="shared" ca="1" si="46"/>
        <v>-7.7456872576647622E-4</v>
      </c>
    </row>
    <row r="212" spans="1:18" x14ac:dyDescent="0.2">
      <c r="A212" s="98"/>
      <c r="B212" s="98"/>
      <c r="C212" s="98"/>
      <c r="D212" s="100">
        <f t="shared" si="43"/>
        <v>0</v>
      </c>
      <c r="E212" s="100">
        <f t="shared" si="43"/>
        <v>0</v>
      </c>
      <c r="F212" s="15">
        <f t="shared" si="44"/>
        <v>0</v>
      </c>
      <c r="G212" s="15">
        <f t="shared" si="44"/>
        <v>0</v>
      </c>
      <c r="H212" s="15">
        <f t="shared" si="47"/>
        <v>0</v>
      </c>
      <c r="I212" s="15">
        <f t="shared" si="48"/>
        <v>0</v>
      </c>
      <c r="J212" s="15">
        <f t="shared" si="49"/>
        <v>0</v>
      </c>
      <c r="K212" s="15">
        <f t="shared" si="50"/>
        <v>0</v>
      </c>
      <c r="L212" s="15">
        <f t="shared" si="51"/>
        <v>0</v>
      </c>
      <c r="M212" s="15">
        <f t="shared" ca="1" si="45"/>
        <v>7.7456872576647622E-4</v>
      </c>
      <c r="N212" s="15">
        <f t="shared" ca="1" si="52"/>
        <v>0</v>
      </c>
      <c r="O212" s="24">
        <f t="shared" ca="1" si="53"/>
        <v>0</v>
      </c>
      <c r="P212" s="15">
        <f t="shared" ca="1" si="54"/>
        <v>0</v>
      </c>
      <c r="Q212" s="15">
        <f t="shared" ca="1" si="55"/>
        <v>0</v>
      </c>
      <c r="R212">
        <f t="shared" ca="1" si="46"/>
        <v>-7.7456872576647622E-4</v>
      </c>
    </row>
    <row r="213" spans="1:18" x14ac:dyDescent="0.2">
      <c r="A213" s="98"/>
      <c r="B213" s="98"/>
      <c r="C213" s="98"/>
      <c r="D213" s="100">
        <f t="shared" si="43"/>
        <v>0</v>
      </c>
      <c r="E213" s="100">
        <f t="shared" si="43"/>
        <v>0</v>
      </c>
      <c r="F213" s="15">
        <f t="shared" si="44"/>
        <v>0</v>
      </c>
      <c r="G213" s="15">
        <f t="shared" si="44"/>
        <v>0</v>
      </c>
      <c r="H213" s="15">
        <f t="shared" si="47"/>
        <v>0</v>
      </c>
      <c r="I213" s="15">
        <f t="shared" si="48"/>
        <v>0</v>
      </c>
      <c r="J213" s="15">
        <f t="shared" si="49"/>
        <v>0</v>
      </c>
      <c r="K213" s="15">
        <f t="shared" si="50"/>
        <v>0</v>
      </c>
      <c r="L213" s="15">
        <f t="shared" si="51"/>
        <v>0</v>
      </c>
      <c r="M213" s="15">
        <f t="shared" ca="1" si="45"/>
        <v>7.7456872576647622E-4</v>
      </c>
      <c r="N213" s="15">
        <f t="shared" ca="1" si="52"/>
        <v>0</v>
      </c>
      <c r="O213" s="24">
        <f t="shared" ca="1" si="53"/>
        <v>0</v>
      </c>
      <c r="P213" s="15">
        <f t="shared" ca="1" si="54"/>
        <v>0</v>
      </c>
      <c r="Q213" s="15">
        <f t="shared" ca="1" si="55"/>
        <v>0</v>
      </c>
      <c r="R213">
        <f t="shared" ca="1" si="46"/>
        <v>-7.7456872576647622E-4</v>
      </c>
    </row>
    <row r="214" spans="1:18" x14ac:dyDescent="0.2">
      <c r="A214" s="98"/>
      <c r="B214" s="98"/>
      <c r="C214" s="98"/>
      <c r="D214" s="100">
        <f t="shared" si="43"/>
        <v>0</v>
      </c>
      <c r="E214" s="100">
        <f t="shared" si="43"/>
        <v>0</v>
      </c>
      <c r="F214" s="15">
        <f t="shared" si="44"/>
        <v>0</v>
      </c>
      <c r="G214" s="15">
        <f t="shared" si="44"/>
        <v>0</v>
      </c>
      <c r="H214" s="15">
        <f t="shared" si="47"/>
        <v>0</v>
      </c>
      <c r="I214" s="15">
        <f t="shared" si="48"/>
        <v>0</v>
      </c>
      <c r="J214" s="15">
        <f t="shared" si="49"/>
        <v>0</v>
      </c>
      <c r="K214" s="15">
        <f t="shared" si="50"/>
        <v>0</v>
      </c>
      <c r="L214" s="15">
        <f t="shared" si="51"/>
        <v>0</v>
      </c>
      <c r="M214" s="15">
        <f t="shared" ca="1" si="45"/>
        <v>7.7456872576647622E-4</v>
      </c>
      <c r="N214" s="15">
        <f t="shared" ca="1" si="52"/>
        <v>0</v>
      </c>
      <c r="O214" s="24">
        <f t="shared" ca="1" si="53"/>
        <v>0</v>
      </c>
      <c r="P214" s="15">
        <f t="shared" ca="1" si="54"/>
        <v>0</v>
      </c>
      <c r="Q214" s="15">
        <f t="shared" ca="1" si="55"/>
        <v>0</v>
      </c>
      <c r="R214">
        <f t="shared" ca="1" si="46"/>
        <v>-7.7456872576647622E-4</v>
      </c>
    </row>
    <row r="215" spans="1:18" x14ac:dyDescent="0.2">
      <c r="A215" s="98"/>
      <c r="B215" s="98"/>
      <c r="C215" s="98"/>
      <c r="D215" s="100">
        <f t="shared" si="43"/>
        <v>0</v>
      </c>
      <c r="E215" s="100">
        <f t="shared" si="43"/>
        <v>0</v>
      </c>
      <c r="F215" s="15">
        <f t="shared" si="44"/>
        <v>0</v>
      </c>
      <c r="G215" s="15">
        <f t="shared" si="44"/>
        <v>0</v>
      </c>
      <c r="H215" s="15">
        <f t="shared" si="47"/>
        <v>0</v>
      </c>
      <c r="I215" s="15">
        <f t="shared" si="48"/>
        <v>0</v>
      </c>
      <c r="J215" s="15">
        <f t="shared" si="49"/>
        <v>0</v>
      </c>
      <c r="K215" s="15">
        <f t="shared" si="50"/>
        <v>0</v>
      </c>
      <c r="L215" s="15">
        <f t="shared" si="51"/>
        <v>0</v>
      </c>
      <c r="M215" s="15">
        <f t="shared" ca="1" si="45"/>
        <v>7.7456872576647622E-4</v>
      </c>
      <c r="N215" s="15">
        <f t="shared" ca="1" si="52"/>
        <v>0</v>
      </c>
      <c r="O215" s="24">
        <f t="shared" ca="1" si="53"/>
        <v>0</v>
      </c>
      <c r="P215" s="15">
        <f t="shared" ca="1" si="54"/>
        <v>0</v>
      </c>
      <c r="Q215" s="15">
        <f t="shared" ca="1" si="55"/>
        <v>0</v>
      </c>
      <c r="R215">
        <f t="shared" ca="1" si="46"/>
        <v>-7.7456872576647622E-4</v>
      </c>
    </row>
    <row r="216" spans="1:18" x14ac:dyDescent="0.2">
      <c r="A216" s="98"/>
      <c r="B216" s="98"/>
      <c r="C216" s="98"/>
      <c r="D216" s="100">
        <f t="shared" si="43"/>
        <v>0</v>
      </c>
      <c r="E216" s="100">
        <f t="shared" si="43"/>
        <v>0</v>
      </c>
      <c r="F216" s="15">
        <f t="shared" si="44"/>
        <v>0</v>
      </c>
      <c r="G216" s="15">
        <f t="shared" si="44"/>
        <v>0</v>
      </c>
      <c r="H216" s="15">
        <f t="shared" si="47"/>
        <v>0</v>
      </c>
      <c r="I216" s="15">
        <f t="shared" si="48"/>
        <v>0</v>
      </c>
      <c r="J216" s="15">
        <f t="shared" si="49"/>
        <v>0</v>
      </c>
      <c r="K216" s="15">
        <f t="shared" si="50"/>
        <v>0</v>
      </c>
      <c r="L216" s="15">
        <f t="shared" si="51"/>
        <v>0</v>
      </c>
      <c r="M216" s="15">
        <f t="shared" ca="1" si="45"/>
        <v>7.7456872576647622E-4</v>
      </c>
      <c r="N216" s="15">
        <f t="shared" ca="1" si="52"/>
        <v>0</v>
      </c>
      <c r="O216" s="24">
        <f t="shared" ca="1" si="53"/>
        <v>0</v>
      </c>
      <c r="P216" s="15">
        <f t="shared" ca="1" si="54"/>
        <v>0</v>
      </c>
      <c r="Q216" s="15">
        <f t="shared" ca="1" si="55"/>
        <v>0</v>
      </c>
      <c r="R216">
        <f t="shared" ca="1" si="46"/>
        <v>-7.7456872576647622E-4</v>
      </c>
    </row>
    <row r="217" spans="1:18" x14ac:dyDescent="0.2">
      <c r="A217" s="98"/>
      <c r="B217" s="98"/>
      <c r="C217" s="98"/>
      <c r="D217" s="100">
        <f t="shared" si="43"/>
        <v>0</v>
      </c>
      <c r="E217" s="100">
        <f t="shared" si="43"/>
        <v>0</v>
      </c>
      <c r="F217" s="15">
        <f t="shared" si="44"/>
        <v>0</v>
      </c>
      <c r="G217" s="15">
        <f t="shared" si="44"/>
        <v>0</v>
      </c>
      <c r="H217" s="15">
        <f t="shared" si="47"/>
        <v>0</v>
      </c>
      <c r="I217" s="15">
        <f t="shared" si="48"/>
        <v>0</v>
      </c>
      <c r="J217" s="15">
        <f t="shared" si="49"/>
        <v>0</v>
      </c>
      <c r="K217" s="15">
        <f t="shared" si="50"/>
        <v>0</v>
      </c>
      <c r="L217" s="15">
        <f t="shared" si="51"/>
        <v>0</v>
      </c>
      <c r="M217" s="15">
        <f t="shared" ca="1" si="45"/>
        <v>7.7456872576647622E-4</v>
      </c>
      <c r="N217" s="15">
        <f t="shared" ca="1" si="52"/>
        <v>0</v>
      </c>
      <c r="O217" s="24">
        <f t="shared" ca="1" si="53"/>
        <v>0</v>
      </c>
      <c r="P217" s="15">
        <f t="shared" ca="1" si="54"/>
        <v>0</v>
      </c>
      <c r="Q217" s="15">
        <f t="shared" ca="1" si="55"/>
        <v>0</v>
      </c>
      <c r="R217">
        <f t="shared" ca="1" si="46"/>
        <v>-7.7456872576647622E-4</v>
      </c>
    </row>
    <row r="218" spans="1:18" x14ac:dyDescent="0.2">
      <c r="A218" s="98"/>
      <c r="B218" s="98"/>
      <c r="C218" s="98"/>
      <c r="D218" s="100">
        <f t="shared" si="43"/>
        <v>0</v>
      </c>
      <c r="E218" s="100">
        <f t="shared" si="43"/>
        <v>0</v>
      </c>
      <c r="F218" s="15">
        <f t="shared" si="44"/>
        <v>0</v>
      </c>
      <c r="G218" s="15">
        <f t="shared" si="44"/>
        <v>0</v>
      </c>
      <c r="H218" s="15">
        <f t="shared" si="47"/>
        <v>0</v>
      </c>
      <c r="I218" s="15">
        <f t="shared" si="48"/>
        <v>0</v>
      </c>
      <c r="J218" s="15">
        <f t="shared" si="49"/>
        <v>0</v>
      </c>
      <c r="K218" s="15">
        <f t="shared" si="50"/>
        <v>0</v>
      </c>
      <c r="L218" s="15">
        <f t="shared" si="51"/>
        <v>0</v>
      </c>
      <c r="M218" s="15">
        <f t="shared" ca="1" si="45"/>
        <v>7.7456872576647622E-4</v>
      </c>
      <c r="N218" s="15">
        <f t="shared" ca="1" si="52"/>
        <v>0</v>
      </c>
      <c r="O218" s="24">
        <f t="shared" ca="1" si="53"/>
        <v>0</v>
      </c>
      <c r="P218" s="15">
        <f t="shared" ca="1" si="54"/>
        <v>0</v>
      </c>
      <c r="Q218" s="15">
        <f t="shared" ca="1" si="55"/>
        <v>0</v>
      </c>
      <c r="R218">
        <f t="shared" ca="1" si="46"/>
        <v>-7.7456872576647622E-4</v>
      </c>
    </row>
    <row r="219" spans="1:18" x14ac:dyDescent="0.2">
      <c r="A219" s="98"/>
      <c r="B219" s="98"/>
      <c r="C219" s="98"/>
      <c r="D219" s="100">
        <f t="shared" si="43"/>
        <v>0</v>
      </c>
      <c r="E219" s="100">
        <f t="shared" si="43"/>
        <v>0</v>
      </c>
      <c r="F219" s="15">
        <f t="shared" si="44"/>
        <v>0</v>
      </c>
      <c r="G219" s="15">
        <f t="shared" si="44"/>
        <v>0</v>
      </c>
      <c r="H219" s="15">
        <f t="shared" si="47"/>
        <v>0</v>
      </c>
      <c r="I219" s="15">
        <f t="shared" si="48"/>
        <v>0</v>
      </c>
      <c r="J219" s="15">
        <f t="shared" si="49"/>
        <v>0</v>
      </c>
      <c r="K219" s="15">
        <f t="shared" si="50"/>
        <v>0</v>
      </c>
      <c r="L219" s="15">
        <f t="shared" si="51"/>
        <v>0</v>
      </c>
      <c r="M219" s="15">
        <f t="shared" ca="1" si="45"/>
        <v>7.7456872576647622E-4</v>
      </c>
      <c r="N219" s="15">
        <f t="shared" ca="1" si="52"/>
        <v>0</v>
      </c>
      <c r="O219" s="24">
        <f t="shared" ca="1" si="53"/>
        <v>0</v>
      </c>
      <c r="P219" s="15">
        <f t="shared" ca="1" si="54"/>
        <v>0</v>
      </c>
      <c r="Q219" s="15">
        <f t="shared" ca="1" si="55"/>
        <v>0</v>
      </c>
      <c r="R219">
        <f t="shared" ca="1" si="46"/>
        <v>-7.7456872576647622E-4</v>
      </c>
    </row>
    <row r="220" spans="1:18" x14ac:dyDescent="0.2">
      <c r="A220" s="98"/>
      <c r="B220" s="98"/>
      <c r="C220" s="98"/>
      <c r="D220" s="100">
        <f t="shared" si="43"/>
        <v>0</v>
      </c>
      <c r="E220" s="100">
        <f t="shared" si="43"/>
        <v>0</v>
      </c>
      <c r="F220" s="15">
        <f t="shared" si="44"/>
        <v>0</v>
      </c>
      <c r="G220" s="15">
        <f t="shared" si="44"/>
        <v>0</v>
      </c>
      <c r="H220" s="15">
        <f t="shared" si="47"/>
        <v>0</v>
      </c>
      <c r="I220" s="15">
        <f t="shared" si="48"/>
        <v>0</v>
      </c>
      <c r="J220" s="15">
        <f t="shared" si="49"/>
        <v>0</v>
      </c>
      <c r="K220" s="15">
        <f t="shared" si="50"/>
        <v>0</v>
      </c>
      <c r="L220" s="15">
        <f t="shared" si="51"/>
        <v>0</v>
      </c>
      <c r="M220" s="15">
        <f t="shared" ca="1" si="45"/>
        <v>7.7456872576647622E-4</v>
      </c>
      <c r="N220" s="15">
        <f t="shared" ca="1" si="52"/>
        <v>0</v>
      </c>
      <c r="O220" s="24">
        <f t="shared" ca="1" si="53"/>
        <v>0</v>
      </c>
      <c r="P220" s="15">
        <f t="shared" ca="1" si="54"/>
        <v>0</v>
      </c>
      <c r="Q220" s="15">
        <f t="shared" ca="1" si="55"/>
        <v>0</v>
      </c>
      <c r="R220">
        <f t="shared" ca="1" si="46"/>
        <v>-7.7456872576647622E-4</v>
      </c>
    </row>
    <row r="221" spans="1:18" x14ac:dyDescent="0.2">
      <c r="A221" s="98"/>
      <c r="B221" s="98"/>
      <c r="C221" s="98"/>
      <c r="D221" s="100">
        <f t="shared" si="43"/>
        <v>0</v>
      </c>
      <c r="E221" s="100">
        <f t="shared" si="43"/>
        <v>0</v>
      </c>
      <c r="F221" s="15">
        <f t="shared" si="44"/>
        <v>0</v>
      </c>
      <c r="G221" s="15">
        <f t="shared" si="44"/>
        <v>0</v>
      </c>
      <c r="H221" s="15">
        <f t="shared" si="47"/>
        <v>0</v>
      </c>
      <c r="I221" s="15">
        <f t="shared" si="48"/>
        <v>0</v>
      </c>
      <c r="J221" s="15">
        <f t="shared" si="49"/>
        <v>0</v>
      </c>
      <c r="K221" s="15">
        <f t="shared" si="50"/>
        <v>0</v>
      </c>
      <c r="L221" s="15">
        <f t="shared" si="51"/>
        <v>0</v>
      </c>
      <c r="M221" s="15">
        <f t="shared" ca="1" si="45"/>
        <v>7.7456872576647622E-4</v>
      </c>
      <c r="N221" s="15">
        <f t="shared" ca="1" si="52"/>
        <v>0</v>
      </c>
      <c r="O221" s="24">
        <f t="shared" ca="1" si="53"/>
        <v>0</v>
      </c>
      <c r="P221" s="15">
        <f t="shared" ca="1" si="54"/>
        <v>0</v>
      </c>
      <c r="Q221" s="15">
        <f t="shared" ca="1" si="55"/>
        <v>0</v>
      </c>
      <c r="R221">
        <f t="shared" ca="1" si="46"/>
        <v>-7.7456872576647622E-4</v>
      </c>
    </row>
    <row r="222" spans="1:18" x14ac:dyDescent="0.2">
      <c r="A222" s="98"/>
      <c r="B222" s="98"/>
      <c r="C222" s="98"/>
      <c r="D222" s="100">
        <f t="shared" si="43"/>
        <v>0</v>
      </c>
      <c r="E222" s="100">
        <f t="shared" si="43"/>
        <v>0</v>
      </c>
      <c r="F222" s="15">
        <f t="shared" si="44"/>
        <v>0</v>
      </c>
      <c r="G222" s="15">
        <f t="shared" si="44"/>
        <v>0</v>
      </c>
      <c r="H222" s="15">
        <f t="shared" si="47"/>
        <v>0</v>
      </c>
      <c r="I222" s="15">
        <f t="shared" si="48"/>
        <v>0</v>
      </c>
      <c r="J222" s="15">
        <f t="shared" si="49"/>
        <v>0</v>
      </c>
      <c r="K222" s="15">
        <f t="shared" si="50"/>
        <v>0</v>
      </c>
      <c r="L222" s="15">
        <f t="shared" si="51"/>
        <v>0</v>
      </c>
      <c r="M222" s="15">
        <f t="shared" ca="1" si="45"/>
        <v>7.7456872576647622E-4</v>
      </c>
      <c r="N222" s="15">
        <f t="shared" ca="1" si="52"/>
        <v>0</v>
      </c>
      <c r="O222" s="24">
        <f t="shared" ca="1" si="53"/>
        <v>0</v>
      </c>
      <c r="P222" s="15">
        <f t="shared" ca="1" si="54"/>
        <v>0</v>
      </c>
      <c r="Q222" s="15">
        <f t="shared" ca="1" si="55"/>
        <v>0</v>
      </c>
      <c r="R222">
        <f t="shared" ca="1" si="46"/>
        <v>-7.7456872576647622E-4</v>
      </c>
    </row>
    <row r="223" spans="1:18" x14ac:dyDescent="0.2">
      <c r="A223" s="98"/>
      <c r="B223" s="98"/>
      <c r="C223" s="98"/>
      <c r="D223" s="100">
        <f t="shared" si="43"/>
        <v>0</v>
      </c>
      <c r="E223" s="100">
        <f t="shared" si="43"/>
        <v>0</v>
      </c>
      <c r="F223" s="15">
        <f t="shared" si="44"/>
        <v>0</v>
      </c>
      <c r="G223" s="15">
        <f t="shared" si="44"/>
        <v>0</v>
      </c>
      <c r="H223" s="15">
        <f t="shared" si="47"/>
        <v>0</v>
      </c>
      <c r="I223" s="15">
        <f t="shared" si="48"/>
        <v>0</v>
      </c>
      <c r="J223" s="15">
        <f t="shared" si="49"/>
        <v>0</v>
      </c>
      <c r="K223" s="15">
        <f t="shared" si="50"/>
        <v>0</v>
      </c>
      <c r="L223" s="15">
        <f t="shared" si="51"/>
        <v>0</v>
      </c>
      <c r="M223" s="15">
        <f t="shared" ca="1" si="45"/>
        <v>7.7456872576647622E-4</v>
      </c>
      <c r="N223" s="15">
        <f t="shared" ca="1" si="52"/>
        <v>0</v>
      </c>
      <c r="O223" s="24">
        <f t="shared" ca="1" si="53"/>
        <v>0</v>
      </c>
      <c r="P223" s="15">
        <f t="shared" ca="1" si="54"/>
        <v>0</v>
      </c>
      <c r="Q223" s="15">
        <f t="shared" ca="1" si="55"/>
        <v>0</v>
      </c>
      <c r="R223">
        <f t="shared" ca="1" si="46"/>
        <v>-7.7456872576647622E-4</v>
      </c>
    </row>
    <row r="224" spans="1:18" x14ac:dyDescent="0.2">
      <c r="A224" s="98"/>
      <c r="B224" s="98"/>
      <c r="C224" s="98"/>
      <c r="D224" s="100">
        <f t="shared" si="43"/>
        <v>0</v>
      </c>
      <c r="E224" s="100">
        <f t="shared" si="43"/>
        <v>0</v>
      </c>
      <c r="F224" s="15">
        <f t="shared" si="44"/>
        <v>0</v>
      </c>
      <c r="G224" s="15">
        <f t="shared" si="44"/>
        <v>0</v>
      </c>
      <c r="H224" s="15">
        <f t="shared" si="47"/>
        <v>0</v>
      </c>
      <c r="I224" s="15">
        <f t="shared" si="48"/>
        <v>0</v>
      </c>
      <c r="J224" s="15">
        <f t="shared" si="49"/>
        <v>0</v>
      </c>
      <c r="K224" s="15">
        <f t="shared" si="50"/>
        <v>0</v>
      </c>
      <c r="L224" s="15">
        <f t="shared" si="51"/>
        <v>0</v>
      </c>
      <c r="M224" s="15">
        <f t="shared" ca="1" si="45"/>
        <v>7.7456872576647622E-4</v>
      </c>
      <c r="N224" s="15">
        <f t="shared" ca="1" si="52"/>
        <v>0</v>
      </c>
      <c r="O224" s="24">
        <f t="shared" ca="1" si="53"/>
        <v>0</v>
      </c>
      <c r="P224" s="15">
        <f t="shared" ca="1" si="54"/>
        <v>0</v>
      </c>
      <c r="Q224" s="15">
        <f t="shared" ca="1" si="55"/>
        <v>0</v>
      </c>
      <c r="R224">
        <f t="shared" ca="1" si="46"/>
        <v>-7.7456872576647622E-4</v>
      </c>
    </row>
    <row r="225" spans="1:18" x14ac:dyDescent="0.2">
      <c r="A225" s="98"/>
      <c r="B225" s="98"/>
      <c r="C225" s="98"/>
      <c r="D225" s="100">
        <f t="shared" si="43"/>
        <v>0</v>
      </c>
      <c r="E225" s="100">
        <f t="shared" si="43"/>
        <v>0</v>
      </c>
      <c r="F225" s="15">
        <f t="shared" si="44"/>
        <v>0</v>
      </c>
      <c r="G225" s="15">
        <f t="shared" si="44"/>
        <v>0</v>
      </c>
      <c r="H225" s="15">
        <f t="shared" si="47"/>
        <v>0</v>
      </c>
      <c r="I225" s="15">
        <f t="shared" si="48"/>
        <v>0</v>
      </c>
      <c r="J225" s="15">
        <f t="shared" si="49"/>
        <v>0</v>
      </c>
      <c r="K225" s="15">
        <f t="shared" si="50"/>
        <v>0</v>
      </c>
      <c r="L225" s="15">
        <f t="shared" si="51"/>
        <v>0</v>
      </c>
      <c r="M225" s="15">
        <f t="shared" ca="1" si="45"/>
        <v>7.7456872576647622E-4</v>
      </c>
      <c r="N225" s="15">
        <f t="shared" ca="1" si="52"/>
        <v>0</v>
      </c>
      <c r="O225" s="24">
        <f t="shared" ca="1" si="53"/>
        <v>0</v>
      </c>
      <c r="P225" s="15">
        <f t="shared" ca="1" si="54"/>
        <v>0</v>
      </c>
      <c r="Q225" s="15">
        <f t="shared" ca="1" si="55"/>
        <v>0</v>
      </c>
      <c r="R225">
        <f t="shared" ca="1" si="46"/>
        <v>-7.7456872576647622E-4</v>
      </c>
    </row>
    <row r="226" spans="1:18" x14ac:dyDescent="0.2">
      <c r="A226" s="98"/>
      <c r="B226" s="98"/>
      <c r="C226" s="98"/>
      <c r="D226" s="100">
        <f t="shared" si="43"/>
        <v>0</v>
      </c>
      <c r="E226" s="100">
        <f t="shared" si="43"/>
        <v>0</v>
      </c>
      <c r="F226" s="15">
        <f t="shared" si="44"/>
        <v>0</v>
      </c>
      <c r="G226" s="15">
        <f t="shared" si="44"/>
        <v>0</v>
      </c>
      <c r="H226" s="15">
        <f t="shared" si="47"/>
        <v>0</v>
      </c>
      <c r="I226" s="15">
        <f t="shared" si="48"/>
        <v>0</v>
      </c>
      <c r="J226" s="15">
        <f t="shared" si="49"/>
        <v>0</v>
      </c>
      <c r="K226" s="15">
        <f t="shared" si="50"/>
        <v>0</v>
      </c>
      <c r="L226" s="15">
        <f t="shared" si="51"/>
        <v>0</v>
      </c>
      <c r="M226" s="15">
        <f t="shared" ca="1" si="45"/>
        <v>7.7456872576647622E-4</v>
      </c>
      <c r="N226" s="15">
        <f t="shared" ca="1" si="52"/>
        <v>0</v>
      </c>
      <c r="O226" s="24">
        <f t="shared" ca="1" si="53"/>
        <v>0</v>
      </c>
      <c r="P226" s="15">
        <f t="shared" ca="1" si="54"/>
        <v>0</v>
      </c>
      <c r="Q226" s="15">
        <f t="shared" ca="1" si="55"/>
        <v>0</v>
      </c>
      <c r="R226">
        <f t="shared" ca="1" si="46"/>
        <v>-7.7456872576647622E-4</v>
      </c>
    </row>
    <row r="227" spans="1:18" x14ac:dyDescent="0.2">
      <c r="A227" s="98"/>
      <c r="B227" s="98"/>
      <c r="C227" s="98"/>
      <c r="D227" s="100">
        <f t="shared" si="43"/>
        <v>0</v>
      </c>
      <c r="E227" s="100">
        <f t="shared" si="43"/>
        <v>0</v>
      </c>
      <c r="F227" s="15">
        <f t="shared" si="44"/>
        <v>0</v>
      </c>
      <c r="G227" s="15">
        <f t="shared" si="44"/>
        <v>0</v>
      </c>
      <c r="H227" s="15">
        <f t="shared" si="47"/>
        <v>0</v>
      </c>
      <c r="I227" s="15">
        <f t="shared" si="48"/>
        <v>0</v>
      </c>
      <c r="J227" s="15">
        <f t="shared" si="49"/>
        <v>0</v>
      </c>
      <c r="K227" s="15">
        <f t="shared" si="50"/>
        <v>0</v>
      </c>
      <c r="L227" s="15">
        <f t="shared" si="51"/>
        <v>0</v>
      </c>
      <c r="M227" s="15">
        <f t="shared" ca="1" si="45"/>
        <v>7.7456872576647622E-4</v>
      </c>
      <c r="N227" s="15">
        <f t="shared" ca="1" si="52"/>
        <v>0</v>
      </c>
      <c r="O227" s="24">
        <f t="shared" ca="1" si="53"/>
        <v>0</v>
      </c>
      <c r="P227" s="15">
        <f t="shared" ca="1" si="54"/>
        <v>0</v>
      </c>
      <c r="Q227" s="15">
        <f t="shared" ca="1" si="55"/>
        <v>0</v>
      </c>
      <c r="R227">
        <f t="shared" ca="1" si="46"/>
        <v>-7.7456872576647622E-4</v>
      </c>
    </row>
    <row r="228" spans="1:18" x14ac:dyDescent="0.2">
      <c r="A228" s="98"/>
      <c r="B228" s="98"/>
      <c r="C228" s="98"/>
      <c r="D228" s="100">
        <f t="shared" si="43"/>
        <v>0</v>
      </c>
      <c r="E228" s="100">
        <f t="shared" si="43"/>
        <v>0</v>
      </c>
      <c r="F228" s="15">
        <f t="shared" si="44"/>
        <v>0</v>
      </c>
      <c r="G228" s="15">
        <f t="shared" si="44"/>
        <v>0</v>
      </c>
      <c r="H228" s="15">
        <f t="shared" si="47"/>
        <v>0</v>
      </c>
      <c r="I228" s="15">
        <f t="shared" si="48"/>
        <v>0</v>
      </c>
      <c r="J228" s="15">
        <f t="shared" si="49"/>
        <v>0</v>
      </c>
      <c r="K228" s="15">
        <f t="shared" si="50"/>
        <v>0</v>
      </c>
      <c r="L228" s="15">
        <f t="shared" si="51"/>
        <v>0</v>
      </c>
      <c r="M228" s="15">
        <f t="shared" ca="1" si="45"/>
        <v>7.7456872576647622E-4</v>
      </c>
      <c r="N228" s="15">
        <f t="shared" ca="1" si="52"/>
        <v>0</v>
      </c>
      <c r="O228" s="24">
        <f t="shared" ca="1" si="53"/>
        <v>0</v>
      </c>
      <c r="P228" s="15">
        <f t="shared" ca="1" si="54"/>
        <v>0</v>
      </c>
      <c r="Q228" s="15">
        <f t="shared" ca="1" si="55"/>
        <v>0</v>
      </c>
      <c r="R228">
        <f t="shared" ca="1" si="46"/>
        <v>-7.7456872576647622E-4</v>
      </c>
    </row>
    <row r="229" spans="1:18" x14ac:dyDescent="0.2">
      <c r="A229" s="98"/>
      <c r="B229" s="98"/>
      <c r="C229" s="98"/>
      <c r="D229" s="100">
        <f t="shared" si="43"/>
        <v>0</v>
      </c>
      <c r="E229" s="100">
        <f t="shared" si="43"/>
        <v>0</v>
      </c>
      <c r="F229" s="15">
        <f t="shared" si="44"/>
        <v>0</v>
      </c>
      <c r="G229" s="15">
        <f t="shared" si="44"/>
        <v>0</v>
      </c>
      <c r="H229" s="15">
        <f t="shared" si="47"/>
        <v>0</v>
      </c>
      <c r="I229" s="15">
        <f t="shared" si="48"/>
        <v>0</v>
      </c>
      <c r="J229" s="15">
        <f t="shared" si="49"/>
        <v>0</v>
      </c>
      <c r="K229" s="15">
        <f t="shared" si="50"/>
        <v>0</v>
      </c>
      <c r="L229" s="15">
        <f t="shared" si="51"/>
        <v>0</v>
      </c>
      <c r="M229" s="15">
        <f t="shared" ca="1" si="45"/>
        <v>7.7456872576647622E-4</v>
      </c>
      <c r="N229" s="15">
        <f t="shared" ca="1" si="52"/>
        <v>0</v>
      </c>
      <c r="O229" s="24">
        <f t="shared" ca="1" si="53"/>
        <v>0</v>
      </c>
      <c r="P229" s="15">
        <f t="shared" ca="1" si="54"/>
        <v>0</v>
      </c>
      <c r="Q229" s="15">
        <f t="shared" ca="1" si="55"/>
        <v>0</v>
      </c>
      <c r="R229">
        <f t="shared" ca="1" si="46"/>
        <v>-7.7456872576647622E-4</v>
      </c>
    </row>
    <row r="230" spans="1:18" x14ac:dyDescent="0.2">
      <c r="A230" s="98"/>
      <c r="B230" s="98"/>
      <c r="C230" s="98"/>
      <c r="D230" s="100">
        <f t="shared" si="43"/>
        <v>0</v>
      </c>
      <c r="E230" s="100">
        <f t="shared" si="43"/>
        <v>0</v>
      </c>
      <c r="F230" s="15">
        <f t="shared" si="44"/>
        <v>0</v>
      </c>
      <c r="G230" s="15">
        <f t="shared" si="44"/>
        <v>0</v>
      </c>
      <c r="H230" s="15">
        <f t="shared" si="47"/>
        <v>0</v>
      </c>
      <c r="I230" s="15">
        <f t="shared" si="48"/>
        <v>0</v>
      </c>
      <c r="J230" s="15">
        <f t="shared" si="49"/>
        <v>0</v>
      </c>
      <c r="K230" s="15">
        <f t="shared" si="50"/>
        <v>0</v>
      </c>
      <c r="L230" s="15">
        <f t="shared" si="51"/>
        <v>0</v>
      </c>
      <c r="M230" s="15">
        <f t="shared" ca="1" si="45"/>
        <v>7.7456872576647622E-4</v>
      </c>
      <c r="N230" s="15">
        <f t="shared" ca="1" si="52"/>
        <v>0</v>
      </c>
      <c r="O230" s="24">
        <f t="shared" ca="1" si="53"/>
        <v>0</v>
      </c>
      <c r="P230" s="15">
        <f t="shared" ca="1" si="54"/>
        <v>0</v>
      </c>
      <c r="Q230" s="15">
        <f t="shared" ca="1" si="55"/>
        <v>0</v>
      </c>
      <c r="R230">
        <f t="shared" ca="1" si="46"/>
        <v>-7.7456872576647622E-4</v>
      </c>
    </row>
    <row r="231" spans="1:18" x14ac:dyDescent="0.2">
      <c r="A231" s="98"/>
      <c r="B231" s="98"/>
      <c r="C231" s="98"/>
      <c r="D231" s="100">
        <f t="shared" si="43"/>
        <v>0</v>
      </c>
      <c r="E231" s="100">
        <f t="shared" si="43"/>
        <v>0</v>
      </c>
      <c r="F231" s="15">
        <f t="shared" si="44"/>
        <v>0</v>
      </c>
      <c r="G231" s="15">
        <f t="shared" si="44"/>
        <v>0</v>
      </c>
      <c r="H231" s="15">
        <f t="shared" si="47"/>
        <v>0</v>
      </c>
      <c r="I231" s="15">
        <f t="shared" si="48"/>
        <v>0</v>
      </c>
      <c r="J231" s="15">
        <f t="shared" si="49"/>
        <v>0</v>
      </c>
      <c r="K231" s="15">
        <f t="shared" si="50"/>
        <v>0</v>
      </c>
      <c r="L231" s="15">
        <f t="shared" si="51"/>
        <v>0</v>
      </c>
      <c r="M231" s="15">
        <f t="shared" ca="1" si="45"/>
        <v>7.7456872576647622E-4</v>
      </c>
      <c r="N231" s="15">
        <f t="shared" ca="1" si="52"/>
        <v>0</v>
      </c>
      <c r="O231" s="24">
        <f t="shared" ca="1" si="53"/>
        <v>0</v>
      </c>
      <c r="P231" s="15">
        <f t="shared" ca="1" si="54"/>
        <v>0</v>
      </c>
      <c r="Q231" s="15">
        <f t="shared" ca="1" si="55"/>
        <v>0</v>
      </c>
      <c r="R231">
        <f t="shared" ca="1" si="46"/>
        <v>-7.7456872576647622E-4</v>
      </c>
    </row>
    <row r="232" spans="1:18" x14ac:dyDescent="0.2">
      <c r="A232" s="98"/>
      <c r="B232" s="98"/>
      <c r="C232" s="98"/>
      <c r="D232" s="100">
        <f t="shared" si="43"/>
        <v>0</v>
      </c>
      <c r="E232" s="100">
        <f t="shared" si="43"/>
        <v>0</v>
      </c>
      <c r="F232" s="15">
        <f t="shared" si="44"/>
        <v>0</v>
      </c>
      <c r="G232" s="15">
        <f t="shared" si="44"/>
        <v>0</v>
      </c>
      <c r="H232" s="15">
        <f t="shared" si="47"/>
        <v>0</v>
      </c>
      <c r="I232" s="15">
        <f t="shared" si="48"/>
        <v>0</v>
      </c>
      <c r="J232" s="15">
        <f t="shared" si="49"/>
        <v>0</v>
      </c>
      <c r="K232" s="15">
        <f t="shared" si="50"/>
        <v>0</v>
      </c>
      <c r="L232" s="15">
        <f t="shared" si="51"/>
        <v>0</v>
      </c>
      <c r="M232" s="15">
        <f t="shared" ca="1" si="45"/>
        <v>7.7456872576647622E-4</v>
      </c>
      <c r="N232" s="15">
        <f t="shared" ca="1" si="52"/>
        <v>0</v>
      </c>
      <c r="O232" s="24">
        <f t="shared" ca="1" si="53"/>
        <v>0</v>
      </c>
      <c r="P232" s="15">
        <f t="shared" ca="1" si="54"/>
        <v>0</v>
      </c>
      <c r="Q232" s="15">
        <f t="shared" ca="1" si="55"/>
        <v>0</v>
      </c>
      <c r="R232">
        <f t="shared" ca="1" si="46"/>
        <v>-7.7456872576647622E-4</v>
      </c>
    </row>
    <row r="233" spans="1:18" x14ac:dyDescent="0.2">
      <c r="A233" s="98"/>
      <c r="B233" s="98"/>
      <c r="C233" s="98"/>
      <c r="D233" s="100">
        <f t="shared" si="43"/>
        <v>0</v>
      </c>
      <c r="E233" s="100">
        <f t="shared" si="43"/>
        <v>0</v>
      </c>
      <c r="F233" s="15">
        <f t="shared" si="44"/>
        <v>0</v>
      </c>
      <c r="G233" s="15">
        <f t="shared" si="44"/>
        <v>0</v>
      </c>
      <c r="H233" s="15">
        <f t="shared" si="47"/>
        <v>0</v>
      </c>
      <c r="I233" s="15">
        <f t="shared" si="48"/>
        <v>0</v>
      </c>
      <c r="J233" s="15">
        <f t="shared" si="49"/>
        <v>0</v>
      </c>
      <c r="K233" s="15">
        <f t="shared" si="50"/>
        <v>0</v>
      </c>
      <c r="L233" s="15">
        <f t="shared" si="51"/>
        <v>0</v>
      </c>
      <c r="M233" s="15">
        <f t="shared" ca="1" si="45"/>
        <v>7.7456872576647622E-4</v>
      </c>
      <c r="N233" s="15">
        <f t="shared" ca="1" si="52"/>
        <v>0</v>
      </c>
      <c r="O233" s="24">
        <f t="shared" ca="1" si="53"/>
        <v>0</v>
      </c>
      <c r="P233" s="15">
        <f t="shared" ca="1" si="54"/>
        <v>0</v>
      </c>
      <c r="Q233" s="15">
        <f t="shared" ca="1" si="55"/>
        <v>0</v>
      </c>
      <c r="R233">
        <f t="shared" ca="1" si="46"/>
        <v>-7.7456872576647622E-4</v>
      </c>
    </row>
    <row r="234" spans="1:18" x14ac:dyDescent="0.2">
      <c r="A234" s="98"/>
      <c r="B234" s="98"/>
      <c r="C234" s="98"/>
      <c r="D234" s="100">
        <f t="shared" si="43"/>
        <v>0</v>
      </c>
      <c r="E234" s="100">
        <f t="shared" si="43"/>
        <v>0</v>
      </c>
      <c r="F234" s="15">
        <f t="shared" si="44"/>
        <v>0</v>
      </c>
      <c r="G234" s="15">
        <f t="shared" si="44"/>
        <v>0</v>
      </c>
      <c r="H234" s="15">
        <f t="shared" si="47"/>
        <v>0</v>
      </c>
      <c r="I234" s="15">
        <f t="shared" si="48"/>
        <v>0</v>
      </c>
      <c r="J234" s="15">
        <f t="shared" si="49"/>
        <v>0</v>
      </c>
      <c r="K234" s="15">
        <f t="shared" si="50"/>
        <v>0</v>
      </c>
      <c r="L234" s="15">
        <f t="shared" si="51"/>
        <v>0</v>
      </c>
      <c r="M234" s="15">
        <f t="shared" ca="1" si="45"/>
        <v>7.7456872576647622E-4</v>
      </c>
      <c r="N234" s="15">
        <f t="shared" ca="1" si="52"/>
        <v>0</v>
      </c>
      <c r="O234" s="24">
        <f t="shared" ca="1" si="53"/>
        <v>0</v>
      </c>
      <c r="P234" s="15">
        <f t="shared" ca="1" si="54"/>
        <v>0</v>
      </c>
      <c r="Q234" s="15">
        <f t="shared" ca="1" si="55"/>
        <v>0</v>
      </c>
      <c r="R234">
        <f t="shared" ca="1" si="46"/>
        <v>-7.7456872576647622E-4</v>
      </c>
    </row>
    <row r="235" spans="1:18" x14ac:dyDescent="0.2">
      <c r="A235" s="98"/>
      <c r="B235" s="98"/>
      <c r="C235" s="98"/>
      <c r="D235" s="100">
        <f t="shared" si="43"/>
        <v>0</v>
      </c>
      <c r="E235" s="100">
        <f t="shared" si="43"/>
        <v>0</v>
      </c>
      <c r="F235" s="15">
        <f t="shared" si="44"/>
        <v>0</v>
      </c>
      <c r="G235" s="15">
        <f t="shared" si="44"/>
        <v>0</v>
      </c>
      <c r="H235" s="15">
        <f t="shared" si="47"/>
        <v>0</v>
      </c>
      <c r="I235" s="15">
        <f t="shared" si="48"/>
        <v>0</v>
      </c>
      <c r="J235" s="15">
        <f t="shared" si="49"/>
        <v>0</v>
      </c>
      <c r="K235" s="15">
        <f t="shared" si="50"/>
        <v>0</v>
      </c>
      <c r="L235" s="15">
        <f t="shared" si="51"/>
        <v>0</v>
      </c>
      <c r="M235" s="15">
        <f t="shared" ca="1" si="45"/>
        <v>7.7456872576647622E-4</v>
      </c>
      <c r="N235" s="15">
        <f t="shared" ca="1" si="52"/>
        <v>0</v>
      </c>
      <c r="O235" s="24">
        <f t="shared" ca="1" si="53"/>
        <v>0</v>
      </c>
      <c r="P235" s="15">
        <f t="shared" ca="1" si="54"/>
        <v>0</v>
      </c>
      <c r="Q235" s="15">
        <f t="shared" ca="1" si="55"/>
        <v>0</v>
      </c>
      <c r="R235">
        <f t="shared" ca="1" si="46"/>
        <v>-7.7456872576647622E-4</v>
      </c>
    </row>
    <row r="236" spans="1:18" x14ac:dyDescent="0.2">
      <c r="A236" s="98"/>
      <c r="B236" s="98"/>
      <c r="C236" s="98"/>
      <c r="D236" s="100">
        <f t="shared" si="43"/>
        <v>0</v>
      </c>
      <c r="E236" s="100">
        <f t="shared" si="43"/>
        <v>0</v>
      </c>
      <c r="F236" s="15">
        <f t="shared" si="44"/>
        <v>0</v>
      </c>
      <c r="G236" s="15">
        <f t="shared" si="44"/>
        <v>0</v>
      </c>
      <c r="H236" s="15">
        <f t="shared" si="47"/>
        <v>0</v>
      </c>
      <c r="I236" s="15">
        <f t="shared" si="48"/>
        <v>0</v>
      </c>
      <c r="J236" s="15">
        <f t="shared" si="49"/>
        <v>0</v>
      </c>
      <c r="K236" s="15">
        <f t="shared" si="50"/>
        <v>0</v>
      </c>
      <c r="L236" s="15">
        <f t="shared" si="51"/>
        <v>0</v>
      </c>
      <c r="M236" s="15">
        <f t="shared" ca="1" si="45"/>
        <v>7.7456872576647622E-4</v>
      </c>
      <c r="N236" s="15">
        <f t="shared" ca="1" si="52"/>
        <v>0</v>
      </c>
      <c r="O236" s="24">
        <f t="shared" ca="1" si="53"/>
        <v>0</v>
      </c>
      <c r="P236" s="15">
        <f t="shared" ca="1" si="54"/>
        <v>0</v>
      </c>
      <c r="Q236" s="15">
        <f t="shared" ca="1" si="55"/>
        <v>0</v>
      </c>
      <c r="R236">
        <f t="shared" ca="1" si="46"/>
        <v>-7.7456872576647622E-4</v>
      </c>
    </row>
    <row r="237" spans="1:18" x14ac:dyDescent="0.2">
      <c r="A237" s="98"/>
      <c r="B237" s="98"/>
      <c r="C237" s="98"/>
      <c r="D237" s="100">
        <f t="shared" si="43"/>
        <v>0</v>
      </c>
      <c r="E237" s="100">
        <f t="shared" si="43"/>
        <v>0</v>
      </c>
      <c r="F237" s="15">
        <f t="shared" si="44"/>
        <v>0</v>
      </c>
      <c r="G237" s="15">
        <f t="shared" si="44"/>
        <v>0</v>
      </c>
      <c r="H237" s="15">
        <f t="shared" si="47"/>
        <v>0</v>
      </c>
      <c r="I237" s="15">
        <f t="shared" si="48"/>
        <v>0</v>
      </c>
      <c r="J237" s="15">
        <f t="shared" si="49"/>
        <v>0</v>
      </c>
      <c r="K237" s="15">
        <f t="shared" si="50"/>
        <v>0</v>
      </c>
      <c r="L237" s="15">
        <f t="shared" si="51"/>
        <v>0</v>
      </c>
      <c r="M237" s="15">
        <f t="shared" ca="1" si="45"/>
        <v>7.7456872576647622E-4</v>
      </c>
      <c r="N237" s="15">
        <f t="shared" ca="1" si="52"/>
        <v>0</v>
      </c>
      <c r="O237" s="24">
        <f t="shared" ca="1" si="53"/>
        <v>0</v>
      </c>
      <c r="P237" s="15">
        <f t="shared" ca="1" si="54"/>
        <v>0</v>
      </c>
      <c r="Q237" s="15">
        <f t="shared" ca="1" si="55"/>
        <v>0</v>
      </c>
      <c r="R237">
        <f t="shared" ca="1" si="46"/>
        <v>-7.7456872576647622E-4</v>
      </c>
    </row>
    <row r="238" spans="1:18" x14ac:dyDescent="0.2">
      <c r="A238" s="98"/>
      <c r="B238" s="98"/>
      <c r="C238" s="98"/>
      <c r="D238" s="100">
        <f t="shared" si="43"/>
        <v>0</v>
      </c>
      <c r="E238" s="100">
        <f t="shared" si="43"/>
        <v>0</v>
      </c>
      <c r="F238" s="15">
        <f t="shared" si="44"/>
        <v>0</v>
      </c>
      <c r="G238" s="15">
        <f t="shared" si="44"/>
        <v>0</v>
      </c>
      <c r="H238" s="15">
        <f t="shared" si="47"/>
        <v>0</v>
      </c>
      <c r="I238" s="15">
        <f t="shared" si="48"/>
        <v>0</v>
      </c>
      <c r="J238" s="15">
        <f t="shared" si="49"/>
        <v>0</v>
      </c>
      <c r="K238" s="15">
        <f t="shared" si="50"/>
        <v>0</v>
      </c>
      <c r="L238" s="15">
        <f t="shared" si="51"/>
        <v>0</v>
      </c>
      <c r="M238" s="15">
        <f t="shared" ca="1" si="45"/>
        <v>7.7456872576647622E-4</v>
      </c>
      <c r="N238" s="15">
        <f t="shared" ca="1" si="52"/>
        <v>0</v>
      </c>
      <c r="O238" s="24">
        <f t="shared" ca="1" si="53"/>
        <v>0</v>
      </c>
      <c r="P238" s="15">
        <f t="shared" ca="1" si="54"/>
        <v>0</v>
      </c>
      <c r="Q238" s="15">
        <f t="shared" ca="1" si="55"/>
        <v>0</v>
      </c>
      <c r="R238">
        <f t="shared" ca="1" si="46"/>
        <v>-7.7456872576647622E-4</v>
      </c>
    </row>
    <row r="239" spans="1:18" x14ac:dyDescent="0.2">
      <c r="A239" s="98"/>
      <c r="B239" s="98"/>
      <c r="C239" s="98"/>
      <c r="D239" s="100">
        <f t="shared" si="43"/>
        <v>0</v>
      </c>
      <c r="E239" s="100">
        <f t="shared" si="43"/>
        <v>0</v>
      </c>
      <c r="F239" s="15">
        <f t="shared" si="44"/>
        <v>0</v>
      </c>
      <c r="G239" s="15">
        <f t="shared" si="44"/>
        <v>0</v>
      </c>
      <c r="H239" s="15">
        <f t="shared" si="47"/>
        <v>0</v>
      </c>
      <c r="I239" s="15">
        <f t="shared" si="48"/>
        <v>0</v>
      </c>
      <c r="J239" s="15">
        <f t="shared" si="49"/>
        <v>0</v>
      </c>
      <c r="K239" s="15">
        <f t="shared" si="50"/>
        <v>0</v>
      </c>
      <c r="L239" s="15">
        <f t="shared" si="51"/>
        <v>0</v>
      </c>
      <c r="M239" s="15">
        <f t="shared" ca="1" si="45"/>
        <v>7.7456872576647622E-4</v>
      </c>
      <c r="N239" s="15">
        <f t="shared" ca="1" si="52"/>
        <v>0</v>
      </c>
      <c r="O239" s="24">
        <f t="shared" ca="1" si="53"/>
        <v>0</v>
      </c>
      <c r="P239" s="15">
        <f t="shared" ca="1" si="54"/>
        <v>0</v>
      </c>
      <c r="Q239" s="15">
        <f t="shared" ca="1" si="55"/>
        <v>0</v>
      </c>
      <c r="R239">
        <f t="shared" ca="1" si="46"/>
        <v>-7.7456872576647622E-4</v>
      </c>
    </row>
    <row r="240" spans="1:18" x14ac:dyDescent="0.2">
      <c r="A240" s="98"/>
      <c r="B240" s="98"/>
      <c r="C240" s="98"/>
      <c r="D240" s="100">
        <f t="shared" si="43"/>
        <v>0</v>
      </c>
      <c r="E240" s="100">
        <f t="shared" si="43"/>
        <v>0</v>
      </c>
      <c r="F240" s="15">
        <f t="shared" si="44"/>
        <v>0</v>
      </c>
      <c r="G240" s="15">
        <f t="shared" si="44"/>
        <v>0</v>
      </c>
      <c r="H240" s="15">
        <f t="shared" si="47"/>
        <v>0</v>
      </c>
      <c r="I240" s="15">
        <f t="shared" si="48"/>
        <v>0</v>
      </c>
      <c r="J240" s="15">
        <f t="shared" si="49"/>
        <v>0</v>
      </c>
      <c r="K240" s="15">
        <f t="shared" si="50"/>
        <v>0</v>
      </c>
      <c r="L240" s="15">
        <f t="shared" si="51"/>
        <v>0</v>
      </c>
      <c r="M240" s="15">
        <f t="shared" ca="1" si="45"/>
        <v>7.7456872576647622E-4</v>
      </c>
      <c r="N240" s="15">
        <f t="shared" ca="1" si="52"/>
        <v>0</v>
      </c>
      <c r="O240" s="24">
        <f t="shared" ca="1" si="53"/>
        <v>0</v>
      </c>
      <c r="P240" s="15">
        <f t="shared" ca="1" si="54"/>
        <v>0</v>
      </c>
      <c r="Q240" s="15">
        <f t="shared" ca="1" si="55"/>
        <v>0</v>
      </c>
      <c r="R240">
        <f t="shared" ca="1" si="46"/>
        <v>-7.7456872576647622E-4</v>
      </c>
    </row>
    <row r="241" spans="1:18" x14ac:dyDescent="0.2">
      <c r="A241" s="98"/>
      <c r="B241" s="98"/>
      <c r="C241" s="98"/>
      <c r="D241" s="100">
        <f t="shared" si="43"/>
        <v>0</v>
      </c>
      <c r="E241" s="100">
        <f t="shared" si="43"/>
        <v>0</v>
      </c>
      <c r="F241" s="15">
        <f t="shared" si="44"/>
        <v>0</v>
      </c>
      <c r="G241" s="15">
        <f t="shared" si="44"/>
        <v>0</v>
      </c>
      <c r="H241" s="15">
        <f t="shared" si="47"/>
        <v>0</v>
      </c>
      <c r="I241" s="15">
        <f t="shared" si="48"/>
        <v>0</v>
      </c>
      <c r="J241" s="15">
        <f t="shared" si="49"/>
        <v>0</v>
      </c>
      <c r="K241" s="15">
        <f t="shared" si="50"/>
        <v>0</v>
      </c>
      <c r="L241" s="15">
        <f t="shared" si="51"/>
        <v>0</v>
      </c>
      <c r="M241" s="15">
        <f t="shared" ca="1" si="45"/>
        <v>7.7456872576647622E-4</v>
      </c>
      <c r="N241" s="15">
        <f t="shared" ca="1" si="52"/>
        <v>0</v>
      </c>
      <c r="O241" s="24">
        <f t="shared" ca="1" si="53"/>
        <v>0</v>
      </c>
      <c r="P241" s="15">
        <f t="shared" ca="1" si="54"/>
        <v>0</v>
      </c>
      <c r="Q241" s="15">
        <f t="shared" ca="1" si="55"/>
        <v>0</v>
      </c>
      <c r="R241">
        <f t="shared" ca="1" si="46"/>
        <v>-7.7456872576647622E-4</v>
      </c>
    </row>
    <row r="242" spans="1:18" x14ac:dyDescent="0.2">
      <c r="A242" s="98"/>
      <c r="B242" s="98"/>
      <c r="C242" s="98"/>
      <c r="D242" s="100">
        <f t="shared" si="43"/>
        <v>0</v>
      </c>
      <c r="E242" s="100">
        <f t="shared" si="43"/>
        <v>0</v>
      </c>
      <c r="F242" s="15">
        <f t="shared" si="44"/>
        <v>0</v>
      </c>
      <c r="G242" s="15">
        <f t="shared" si="44"/>
        <v>0</v>
      </c>
      <c r="H242" s="15">
        <f t="shared" si="47"/>
        <v>0</v>
      </c>
      <c r="I242" s="15">
        <f t="shared" si="48"/>
        <v>0</v>
      </c>
      <c r="J242" s="15">
        <f t="shared" si="49"/>
        <v>0</v>
      </c>
      <c r="K242" s="15">
        <f t="shared" si="50"/>
        <v>0</v>
      </c>
      <c r="L242" s="15">
        <f t="shared" si="51"/>
        <v>0</v>
      </c>
      <c r="M242" s="15">
        <f t="shared" ca="1" si="45"/>
        <v>7.7456872576647622E-4</v>
      </c>
      <c r="N242" s="15">
        <f t="shared" ca="1" si="52"/>
        <v>0</v>
      </c>
      <c r="O242" s="24">
        <f t="shared" ca="1" si="53"/>
        <v>0</v>
      </c>
      <c r="P242" s="15">
        <f t="shared" ca="1" si="54"/>
        <v>0</v>
      </c>
      <c r="Q242" s="15">
        <f t="shared" ca="1" si="55"/>
        <v>0</v>
      </c>
      <c r="R242">
        <f t="shared" ca="1" si="46"/>
        <v>-7.7456872576647622E-4</v>
      </c>
    </row>
    <row r="243" spans="1:18" x14ac:dyDescent="0.2">
      <c r="A243" s="98"/>
      <c r="B243" s="98"/>
      <c r="C243" s="98"/>
      <c r="D243" s="100">
        <f t="shared" si="43"/>
        <v>0</v>
      </c>
      <c r="E243" s="100">
        <f t="shared" si="43"/>
        <v>0</v>
      </c>
      <c r="F243" s="15">
        <f t="shared" si="44"/>
        <v>0</v>
      </c>
      <c r="G243" s="15">
        <f t="shared" si="44"/>
        <v>0</v>
      </c>
      <c r="H243" s="15">
        <f t="shared" si="47"/>
        <v>0</v>
      </c>
      <c r="I243" s="15">
        <f t="shared" si="48"/>
        <v>0</v>
      </c>
      <c r="J243" s="15">
        <f t="shared" si="49"/>
        <v>0</v>
      </c>
      <c r="K243" s="15">
        <f t="shared" si="50"/>
        <v>0</v>
      </c>
      <c r="L243" s="15">
        <f t="shared" si="51"/>
        <v>0</v>
      </c>
      <c r="M243" s="15">
        <f t="shared" ca="1" si="45"/>
        <v>7.7456872576647622E-4</v>
      </c>
      <c r="N243" s="15">
        <f t="shared" ca="1" si="52"/>
        <v>0</v>
      </c>
      <c r="O243" s="24">
        <f t="shared" ca="1" si="53"/>
        <v>0</v>
      </c>
      <c r="P243" s="15">
        <f t="shared" ca="1" si="54"/>
        <v>0</v>
      </c>
      <c r="Q243" s="15">
        <f t="shared" ca="1" si="55"/>
        <v>0</v>
      </c>
      <c r="R243">
        <f t="shared" ca="1" si="46"/>
        <v>-7.7456872576647622E-4</v>
      </c>
    </row>
    <row r="244" spans="1:18" x14ac:dyDescent="0.2">
      <c r="A244" s="98"/>
      <c r="B244" s="98"/>
      <c r="C244" s="98"/>
      <c r="D244" s="100">
        <f t="shared" si="43"/>
        <v>0</v>
      </c>
      <c r="E244" s="100">
        <f t="shared" si="43"/>
        <v>0</v>
      </c>
      <c r="F244" s="15">
        <f t="shared" si="44"/>
        <v>0</v>
      </c>
      <c r="G244" s="15">
        <f t="shared" si="44"/>
        <v>0</v>
      </c>
      <c r="H244" s="15">
        <f t="shared" si="47"/>
        <v>0</v>
      </c>
      <c r="I244" s="15">
        <f t="shared" si="48"/>
        <v>0</v>
      </c>
      <c r="J244" s="15">
        <f t="shared" si="49"/>
        <v>0</v>
      </c>
      <c r="K244" s="15">
        <f t="shared" si="50"/>
        <v>0</v>
      </c>
      <c r="L244" s="15">
        <f t="shared" si="51"/>
        <v>0</v>
      </c>
      <c r="M244" s="15">
        <f t="shared" ca="1" si="45"/>
        <v>7.7456872576647622E-4</v>
      </c>
      <c r="N244" s="15">
        <f t="shared" ca="1" si="52"/>
        <v>0</v>
      </c>
      <c r="O244" s="24">
        <f t="shared" ca="1" si="53"/>
        <v>0</v>
      </c>
      <c r="P244" s="15">
        <f t="shared" ca="1" si="54"/>
        <v>0</v>
      </c>
      <c r="Q244" s="15">
        <f t="shared" ca="1" si="55"/>
        <v>0</v>
      </c>
      <c r="R244">
        <f t="shared" ca="1" si="46"/>
        <v>-7.7456872576647622E-4</v>
      </c>
    </row>
    <row r="245" spans="1:18" x14ac:dyDescent="0.2">
      <c r="A245" s="98"/>
      <c r="B245" s="98"/>
      <c r="C245" s="98"/>
      <c r="D245" s="100">
        <f t="shared" si="43"/>
        <v>0</v>
      </c>
      <c r="E245" s="100">
        <f t="shared" si="43"/>
        <v>0</v>
      </c>
      <c r="F245" s="15">
        <f t="shared" si="44"/>
        <v>0</v>
      </c>
      <c r="G245" s="15">
        <f t="shared" si="44"/>
        <v>0</v>
      </c>
      <c r="H245" s="15">
        <f t="shared" si="47"/>
        <v>0</v>
      </c>
      <c r="I245" s="15">
        <f t="shared" si="48"/>
        <v>0</v>
      </c>
      <c r="J245" s="15">
        <f t="shared" si="49"/>
        <v>0</v>
      </c>
      <c r="K245" s="15">
        <f t="shared" si="50"/>
        <v>0</v>
      </c>
      <c r="L245" s="15">
        <f t="shared" si="51"/>
        <v>0</v>
      </c>
      <c r="M245" s="15">
        <f t="shared" ca="1" si="45"/>
        <v>7.7456872576647622E-4</v>
      </c>
      <c r="N245" s="15">
        <f t="shared" ca="1" si="52"/>
        <v>0</v>
      </c>
      <c r="O245" s="24">
        <f t="shared" ca="1" si="53"/>
        <v>0</v>
      </c>
      <c r="P245" s="15">
        <f t="shared" ca="1" si="54"/>
        <v>0</v>
      </c>
      <c r="Q245" s="15">
        <f t="shared" ca="1" si="55"/>
        <v>0</v>
      </c>
      <c r="R245">
        <f t="shared" ca="1" si="46"/>
        <v>-7.7456872576647622E-4</v>
      </c>
    </row>
    <row r="246" spans="1:18" x14ac:dyDescent="0.2">
      <c r="A246" s="98"/>
      <c r="B246" s="98"/>
      <c r="C246" s="98"/>
      <c r="D246" s="100">
        <f t="shared" si="43"/>
        <v>0</v>
      </c>
      <c r="E246" s="100">
        <f t="shared" si="43"/>
        <v>0</v>
      </c>
      <c r="F246" s="15">
        <f t="shared" si="44"/>
        <v>0</v>
      </c>
      <c r="G246" s="15">
        <f t="shared" si="44"/>
        <v>0</v>
      </c>
      <c r="H246" s="15">
        <f t="shared" si="47"/>
        <v>0</v>
      </c>
      <c r="I246" s="15">
        <f t="shared" si="48"/>
        <v>0</v>
      </c>
      <c r="J246" s="15">
        <f t="shared" si="49"/>
        <v>0</v>
      </c>
      <c r="K246" s="15">
        <f t="shared" si="50"/>
        <v>0</v>
      </c>
      <c r="L246" s="15">
        <f t="shared" si="51"/>
        <v>0</v>
      </c>
      <c r="M246" s="15">
        <f t="shared" ca="1" si="45"/>
        <v>7.7456872576647622E-4</v>
      </c>
      <c r="N246" s="15">
        <f t="shared" ca="1" si="52"/>
        <v>0</v>
      </c>
      <c r="O246" s="24">
        <f t="shared" ca="1" si="53"/>
        <v>0</v>
      </c>
      <c r="P246" s="15">
        <f t="shared" ca="1" si="54"/>
        <v>0</v>
      </c>
      <c r="Q246" s="15">
        <f t="shared" ca="1" si="55"/>
        <v>0</v>
      </c>
      <c r="R246">
        <f t="shared" ca="1" si="46"/>
        <v>-7.7456872576647622E-4</v>
      </c>
    </row>
    <row r="247" spans="1:18" x14ac:dyDescent="0.2">
      <c r="A247" s="98"/>
      <c r="B247" s="98"/>
      <c r="C247" s="98"/>
      <c r="D247" s="100">
        <f t="shared" si="43"/>
        <v>0</v>
      </c>
      <c r="E247" s="100">
        <f t="shared" si="43"/>
        <v>0</v>
      </c>
      <c r="F247" s="15">
        <f t="shared" si="44"/>
        <v>0</v>
      </c>
      <c r="G247" s="15">
        <f t="shared" si="44"/>
        <v>0</v>
      </c>
      <c r="H247" s="15">
        <f t="shared" si="47"/>
        <v>0</v>
      </c>
      <c r="I247" s="15">
        <f t="shared" si="48"/>
        <v>0</v>
      </c>
      <c r="J247" s="15">
        <f t="shared" si="49"/>
        <v>0</v>
      </c>
      <c r="K247" s="15">
        <f t="shared" si="50"/>
        <v>0</v>
      </c>
      <c r="L247" s="15">
        <f t="shared" si="51"/>
        <v>0</v>
      </c>
      <c r="M247" s="15">
        <f t="shared" ca="1" si="45"/>
        <v>7.7456872576647622E-4</v>
      </c>
      <c r="N247" s="15">
        <f t="shared" ca="1" si="52"/>
        <v>0</v>
      </c>
      <c r="O247" s="24">
        <f t="shared" ca="1" si="53"/>
        <v>0</v>
      </c>
      <c r="P247" s="15">
        <f t="shared" ca="1" si="54"/>
        <v>0</v>
      </c>
      <c r="Q247" s="15">
        <f t="shared" ca="1" si="55"/>
        <v>0</v>
      </c>
      <c r="R247">
        <f t="shared" ca="1" si="46"/>
        <v>-7.7456872576647622E-4</v>
      </c>
    </row>
    <row r="248" spans="1:18" x14ac:dyDescent="0.2">
      <c r="A248" s="98"/>
      <c r="B248" s="98"/>
      <c r="C248" s="98"/>
      <c r="D248" s="100">
        <f t="shared" si="43"/>
        <v>0</v>
      </c>
      <c r="E248" s="100">
        <f t="shared" si="43"/>
        <v>0</v>
      </c>
      <c r="F248" s="15">
        <f t="shared" si="44"/>
        <v>0</v>
      </c>
      <c r="G248" s="15">
        <f t="shared" si="44"/>
        <v>0</v>
      </c>
      <c r="H248" s="15">
        <f t="shared" si="47"/>
        <v>0</v>
      </c>
      <c r="I248" s="15">
        <f t="shared" si="48"/>
        <v>0</v>
      </c>
      <c r="J248" s="15">
        <f t="shared" si="49"/>
        <v>0</v>
      </c>
      <c r="K248" s="15">
        <f t="shared" si="50"/>
        <v>0</v>
      </c>
      <c r="L248" s="15">
        <f t="shared" si="51"/>
        <v>0</v>
      </c>
      <c r="M248" s="15">
        <f t="shared" ca="1" si="45"/>
        <v>7.7456872576647622E-4</v>
      </c>
      <c r="N248" s="15">
        <f t="shared" ca="1" si="52"/>
        <v>0</v>
      </c>
      <c r="O248" s="24">
        <f t="shared" ca="1" si="53"/>
        <v>0</v>
      </c>
      <c r="P248" s="15">
        <f t="shared" ca="1" si="54"/>
        <v>0</v>
      </c>
      <c r="Q248" s="15">
        <f t="shared" ca="1" si="55"/>
        <v>0</v>
      </c>
      <c r="R248">
        <f t="shared" ca="1" si="46"/>
        <v>-7.7456872576647622E-4</v>
      </c>
    </row>
    <row r="249" spans="1:18" x14ac:dyDescent="0.2">
      <c r="A249" s="98"/>
      <c r="B249" s="98"/>
      <c r="C249" s="98"/>
      <c r="D249" s="100">
        <f t="shared" si="43"/>
        <v>0</v>
      </c>
      <c r="E249" s="100">
        <f t="shared" si="43"/>
        <v>0</v>
      </c>
      <c r="F249" s="15">
        <f t="shared" si="44"/>
        <v>0</v>
      </c>
      <c r="G249" s="15">
        <f t="shared" si="44"/>
        <v>0</v>
      </c>
      <c r="H249" s="15">
        <f t="shared" si="47"/>
        <v>0</v>
      </c>
      <c r="I249" s="15">
        <f t="shared" si="48"/>
        <v>0</v>
      </c>
      <c r="J249" s="15">
        <f t="shared" si="49"/>
        <v>0</v>
      </c>
      <c r="K249" s="15">
        <f t="shared" si="50"/>
        <v>0</v>
      </c>
      <c r="L249" s="15">
        <f t="shared" si="51"/>
        <v>0</v>
      </c>
      <c r="M249" s="15">
        <f t="shared" ca="1" si="45"/>
        <v>7.7456872576647622E-4</v>
      </c>
      <c r="N249" s="15">
        <f t="shared" ca="1" si="52"/>
        <v>0</v>
      </c>
      <c r="O249" s="24">
        <f t="shared" ca="1" si="53"/>
        <v>0</v>
      </c>
      <c r="P249" s="15">
        <f t="shared" ca="1" si="54"/>
        <v>0</v>
      </c>
      <c r="Q249" s="15">
        <f t="shared" ca="1" si="55"/>
        <v>0</v>
      </c>
      <c r="R249">
        <f t="shared" ca="1" si="46"/>
        <v>-7.7456872576647622E-4</v>
      </c>
    </row>
    <row r="250" spans="1:18" x14ac:dyDescent="0.2">
      <c r="A250" s="98"/>
      <c r="B250" s="98"/>
      <c r="C250" s="98"/>
      <c r="D250" s="100">
        <f t="shared" si="43"/>
        <v>0</v>
      </c>
      <c r="E250" s="100">
        <f t="shared" si="43"/>
        <v>0</v>
      </c>
      <c r="F250" s="15">
        <f t="shared" si="44"/>
        <v>0</v>
      </c>
      <c r="G250" s="15">
        <f t="shared" si="44"/>
        <v>0</v>
      </c>
      <c r="H250" s="15">
        <f t="shared" si="47"/>
        <v>0</v>
      </c>
      <c r="I250" s="15">
        <f t="shared" si="48"/>
        <v>0</v>
      </c>
      <c r="J250" s="15">
        <f t="shared" si="49"/>
        <v>0</v>
      </c>
      <c r="K250" s="15">
        <f t="shared" si="50"/>
        <v>0</v>
      </c>
      <c r="L250" s="15">
        <f t="shared" si="51"/>
        <v>0</v>
      </c>
      <c r="M250" s="15">
        <f t="shared" ca="1" si="45"/>
        <v>7.7456872576647622E-4</v>
      </c>
      <c r="N250" s="15">
        <f t="shared" ca="1" si="52"/>
        <v>0</v>
      </c>
      <c r="O250" s="24">
        <f t="shared" ca="1" si="53"/>
        <v>0</v>
      </c>
      <c r="P250" s="15">
        <f t="shared" ca="1" si="54"/>
        <v>0</v>
      </c>
      <c r="Q250" s="15">
        <f t="shared" ca="1" si="55"/>
        <v>0</v>
      </c>
      <c r="R250">
        <f t="shared" ca="1" si="46"/>
        <v>-7.7456872576647622E-4</v>
      </c>
    </row>
    <row r="251" spans="1:18" x14ac:dyDescent="0.2">
      <c r="A251" s="98"/>
      <c r="B251" s="98"/>
      <c r="C251" s="98"/>
      <c r="D251" s="100">
        <f t="shared" si="43"/>
        <v>0</v>
      </c>
      <c r="E251" s="100">
        <f t="shared" si="43"/>
        <v>0</v>
      </c>
      <c r="F251" s="15">
        <f t="shared" si="44"/>
        <v>0</v>
      </c>
      <c r="G251" s="15">
        <f t="shared" si="44"/>
        <v>0</v>
      </c>
      <c r="H251" s="15">
        <f t="shared" si="47"/>
        <v>0</v>
      </c>
      <c r="I251" s="15">
        <f t="shared" si="48"/>
        <v>0</v>
      </c>
      <c r="J251" s="15">
        <f t="shared" si="49"/>
        <v>0</v>
      </c>
      <c r="K251" s="15">
        <f t="shared" si="50"/>
        <v>0</v>
      </c>
      <c r="L251" s="15">
        <f t="shared" si="51"/>
        <v>0</v>
      </c>
      <c r="M251" s="15">
        <f t="shared" ca="1" si="45"/>
        <v>7.7456872576647622E-4</v>
      </c>
      <c r="N251" s="15">
        <f t="shared" ca="1" si="52"/>
        <v>0</v>
      </c>
      <c r="O251" s="24">
        <f t="shared" ca="1" si="53"/>
        <v>0</v>
      </c>
      <c r="P251" s="15">
        <f t="shared" ca="1" si="54"/>
        <v>0</v>
      </c>
      <c r="Q251" s="15">
        <f t="shared" ca="1" si="55"/>
        <v>0</v>
      </c>
      <c r="R251">
        <f t="shared" ca="1" si="46"/>
        <v>-7.7456872576647622E-4</v>
      </c>
    </row>
    <row r="252" spans="1:18" x14ac:dyDescent="0.2">
      <c r="A252" s="98"/>
      <c r="B252" s="98"/>
      <c r="C252" s="98"/>
      <c r="D252" s="100">
        <f t="shared" si="43"/>
        <v>0</v>
      </c>
      <c r="E252" s="100">
        <f t="shared" si="43"/>
        <v>0</v>
      </c>
      <c r="F252" s="15">
        <f t="shared" si="44"/>
        <v>0</v>
      </c>
      <c r="G252" s="15">
        <f t="shared" si="44"/>
        <v>0</v>
      </c>
      <c r="H252" s="15">
        <f t="shared" si="47"/>
        <v>0</v>
      </c>
      <c r="I252" s="15">
        <f t="shared" si="48"/>
        <v>0</v>
      </c>
      <c r="J252" s="15">
        <f t="shared" si="49"/>
        <v>0</v>
      </c>
      <c r="K252" s="15">
        <f t="shared" si="50"/>
        <v>0</v>
      </c>
      <c r="L252" s="15">
        <f t="shared" si="51"/>
        <v>0</v>
      </c>
      <c r="M252" s="15">
        <f t="shared" ca="1" si="45"/>
        <v>7.7456872576647622E-4</v>
      </c>
      <c r="N252" s="15">
        <f t="shared" ca="1" si="52"/>
        <v>0</v>
      </c>
      <c r="O252" s="24">
        <f t="shared" ca="1" si="53"/>
        <v>0</v>
      </c>
      <c r="P252" s="15">
        <f t="shared" ca="1" si="54"/>
        <v>0</v>
      </c>
      <c r="Q252" s="15">
        <f t="shared" ca="1" si="55"/>
        <v>0</v>
      </c>
      <c r="R252">
        <f t="shared" ca="1" si="46"/>
        <v>-7.7456872576647622E-4</v>
      </c>
    </row>
    <row r="253" spans="1:18" x14ac:dyDescent="0.2">
      <c r="A253" s="98"/>
      <c r="B253" s="98"/>
      <c r="C253" s="98"/>
      <c r="D253" s="100">
        <f t="shared" si="43"/>
        <v>0</v>
      </c>
      <c r="E253" s="100">
        <f t="shared" si="43"/>
        <v>0</v>
      </c>
      <c r="F253" s="15">
        <f t="shared" si="44"/>
        <v>0</v>
      </c>
      <c r="G253" s="15">
        <f t="shared" si="44"/>
        <v>0</v>
      </c>
      <c r="H253" s="15">
        <f t="shared" si="47"/>
        <v>0</v>
      </c>
      <c r="I253" s="15">
        <f t="shared" si="48"/>
        <v>0</v>
      </c>
      <c r="J253" s="15">
        <f t="shared" si="49"/>
        <v>0</v>
      </c>
      <c r="K253" s="15">
        <f t="shared" si="50"/>
        <v>0</v>
      </c>
      <c r="L253" s="15">
        <f t="shared" si="51"/>
        <v>0</v>
      </c>
      <c r="M253" s="15">
        <f t="shared" ca="1" si="45"/>
        <v>7.7456872576647622E-4</v>
      </c>
      <c r="N253" s="15">
        <f t="shared" ca="1" si="52"/>
        <v>0</v>
      </c>
      <c r="O253" s="24">
        <f t="shared" ca="1" si="53"/>
        <v>0</v>
      </c>
      <c r="P253" s="15">
        <f t="shared" ca="1" si="54"/>
        <v>0</v>
      </c>
      <c r="Q253" s="15">
        <f t="shared" ca="1" si="55"/>
        <v>0</v>
      </c>
      <c r="R253">
        <f t="shared" ca="1" si="46"/>
        <v>-7.7456872576647622E-4</v>
      </c>
    </row>
    <row r="254" spans="1:18" x14ac:dyDescent="0.2">
      <c r="A254" s="98"/>
      <c r="B254" s="98"/>
      <c r="C254" s="98"/>
      <c r="D254" s="100">
        <f t="shared" si="43"/>
        <v>0</v>
      </c>
      <c r="E254" s="100">
        <f t="shared" si="43"/>
        <v>0</v>
      </c>
      <c r="F254" s="15">
        <f t="shared" si="44"/>
        <v>0</v>
      </c>
      <c r="G254" s="15">
        <f t="shared" si="44"/>
        <v>0</v>
      </c>
      <c r="H254" s="15">
        <f t="shared" si="47"/>
        <v>0</v>
      </c>
      <c r="I254" s="15">
        <f t="shared" si="48"/>
        <v>0</v>
      </c>
      <c r="J254" s="15">
        <f t="shared" si="49"/>
        <v>0</v>
      </c>
      <c r="K254" s="15">
        <f t="shared" si="50"/>
        <v>0</v>
      </c>
      <c r="L254" s="15">
        <f t="shared" si="51"/>
        <v>0</v>
      </c>
      <c r="M254" s="15">
        <f t="shared" ca="1" si="45"/>
        <v>7.7456872576647622E-4</v>
      </c>
      <c r="N254" s="15">
        <f t="shared" ca="1" si="52"/>
        <v>0</v>
      </c>
      <c r="O254" s="24">
        <f t="shared" ca="1" si="53"/>
        <v>0</v>
      </c>
      <c r="P254" s="15">
        <f t="shared" ca="1" si="54"/>
        <v>0</v>
      </c>
      <c r="Q254" s="15">
        <f t="shared" ca="1" si="55"/>
        <v>0</v>
      </c>
      <c r="R254">
        <f t="shared" ca="1" si="46"/>
        <v>-7.7456872576647622E-4</v>
      </c>
    </row>
    <row r="255" spans="1:18" x14ac:dyDescent="0.2">
      <c r="A255" s="98"/>
      <c r="B255" s="98"/>
      <c r="C255" s="98"/>
      <c r="D255" s="100">
        <f t="shared" si="43"/>
        <v>0</v>
      </c>
      <c r="E255" s="100">
        <f t="shared" si="43"/>
        <v>0</v>
      </c>
      <c r="F255" s="15">
        <f t="shared" si="44"/>
        <v>0</v>
      </c>
      <c r="G255" s="15">
        <f t="shared" si="44"/>
        <v>0</v>
      </c>
      <c r="H255" s="15">
        <f t="shared" si="47"/>
        <v>0</v>
      </c>
      <c r="I255" s="15">
        <f t="shared" si="48"/>
        <v>0</v>
      </c>
      <c r="J255" s="15">
        <f t="shared" si="49"/>
        <v>0</v>
      </c>
      <c r="K255" s="15">
        <f t="shared" si="50"/>
        <v>0</v>
      </c>
      <c r="L255" s="15">
        <f t="shared" si="51"/>
        <v>0</v>
      </c>
      <c r="M255" s="15">
        <f t="shared" ca="1" si="45"/>
        <v>7.7456872576647622E-4</v>
      </c>
      <c r="N255" s="15">
        <f t="shared" ca="1" si="52"/>
        <v>0</v>
      </c>
      <c r="O255" s="24">
        <f t="shared" ca="1" si="53"/>
        <v>0</v>
      </c>
      <c r="P255" s="15">
        <f t="shared" ca="1" si="54"/>
        <v>0</v>
      </c>
      <c r="Q255" s="15">
        <f t="shared" ca="1" si="55"/>
        <v>0</v>
      </c>
      <c r="R255">
        <f t="shared" ca="1" si="46"/>
        <v>-7.7456872576647622E-4</v>
      </c>
    </row>
    <row r="256" spans="1:18" x14ac:dyDescent="0.2">
      <c r="A256" s="98"/>
      <c r="B256" s="98"/>
      <c r="C256" s="98"/>
      <c r="D256" s="100">
        <f t="shared" si="43"/>
        <v>0</v>
      </c>
      <c r="E256" s="100">
        <f t="shared" si="43"/>
        <v>0</v>
      </c>
      <c r="F256" s="15">
        <f t="shared" si="44"/>
        <v>0</v>
      </c>
      <c r="G256" s="15">
        <f t="shared" si="44"/>
        <v>0</v>
      </c>
      <c r="H256" s="15">
        <f t="shared" si="47"/>
        <v>0</v>
      </c>
      <c r="I256" s="15">
        <f t="shared" si="48"/>
        <v>0</v>
      </c>
      <c r="J256" s="15">
        <f t="shared" si="49"/>
        <v>0</v>
      </c>
      <c r="K256" s="15">
        <f t="shared" si="50"/>
        <v>0</v>
      </c>
      <c r="L256" s="15">
        <f t="shared" si="51"/>
        <v>0</v>
      </c>
      <c r="M256" s="15">
        <f t="shared" ca="1" si="45"/>
        <v>7.7456872576647622E-4</v>
      </c>
      <c r="N256" s="15">
        <f t="shared" ca="1" si="52"/>
        <v>0</v>
      </c>
      <c r="O256" s="24">
        <f t="shared" ca="1" si="53"/>
        <v>0</v>
      </c>
      <c r="P256" s="15">
        <f t="shared" ca="1" si="54"/>
        <v>0</v>
      </c>
      <c r="Q256" s="15">
        <f t="shared" ca="1" si="55"/>
        <v>0</v>
      </c>
      <c r="R256">
        <f t="shared" ca="1" si="46"/>
        <v>-7.7456872576647622E-4</v>
      </c>
    </row>
    <row r="257" spans="1:18" x14ac:dyDescent="0.2">
      <c r="A257" s="98"/>
      <c r="B257" s="98"/>
      <c r="C257" s="98"/>
      <c r="D257" s="100">
        <f t="shared" si="43"/>
        <v>0</v>
      </c>
      <c r="E257" s="100">
        <f t="shared" si="43"/>
        <v>0</v>
      </c>
      <c r="F257" s="15">
        <f t="shared" si="44"/>
        <v>0</v>
      </c>
      <c r="G257" s="15">
        <f t="shared" si="44"/>
        <v>0</v>
      </c>
      <c r="H257" s="15">
        <f t="shared" si="47"/>
        <v>0</v>
      </c>
      <c r="I257" s="15">
        <f t="shared" si="48"/>
        <v>0</v>
      </c>
      <c r="J257" s="15">
        <f t="shared" si="49"/>
        <v>0</v>
      </c>
      <c r="K257" s="15">
        <f t="shared" si="50"/>
        <v>0</v>
      </c>
      <c r="L257" s="15">
        <f t="shared" si="51"/>
        <v>0</v>
      </c>
      <c r="M257" s="15">
        <f t="shared" ca="1" si="45"/>
        <v>7.7456872576647622E-4</v>
      </c>
      <c r="N257" s="15">
        <f t="shared" ca="1" si="52"/>
        <v>0</v>
      </c>
      <c r="O257" s="24">
        <f t="shared" ca="1" si="53"/>
        <v>0</v>
      </c>
      <c r="P257" s="15">
        <f t="shared" ca="1" si="54"/>
        <v>0</v>
      </c>
      <c r="Q257" s="15">
        <f t="shared" ca="1" si="55"/>
        <v>0</v>
      </c>
      <c r="R257">
        <f t="shared" ca="1" si="46"/>
        <v>-7.7456872576647622E-4</v>
      </c>
    </row>
    <row r="258" spans="1:18" x14ac:dyDescent="0.2">
      <c r="A258" s="98"/>
      <c r="B258" s="98"/>
      <c r="C258" s="98"/>
      <c r="D258" s="100">
        <f t="shared" si="43"/>
        <v>0</v>
      </c>
      <c r="E258" s="100">
        <f t="shared" si="43"/>
        <v>0</v>
      </c>
      <c r="F258" s="15">
        <f t="shared" si="44"/>
        <v>0</v>
      </c>
      <c r="G258" s="15">
        <f t="shared" si="44"/>
        <v>0</v>
      </c>
      <c r="H258" s="15">
        <f t="shared" si="47"/>
        <v>0</v>
      </c>
      <c r="I258" s="15">
        <f t="shared" si="48"/>
        <v>0</v>
      </c>
      <c r="J258" s="15">
        <f t="shared" si="49"/>
        <v>0</v>
      </c>
      <c r="K258" s="15">
        <f t="shared" si="50"/>
        <v>0</v>
      </c>
      <c r="L258" s="15">
        <f t="shared" si="51"/>
        <v>0</v>
      </c>
      <c r="M258" s="15">
        <f t="shared" ca="1" si="45"/>
        <v>7.7456872576647622E-4</v>
      </c>
      <c r="N258" s="15">
        <f t="shared" ca="1" si="52"/>
        <v>0</v>
      </c>
      <c r="O258" s="24">
        <f t="shared" ca="1" si="53"/>
        <v>0</v>
      </c>
      <c r="P258" s="15">
        <f t="shared" ca="1" si="54"/>
        <v>0</v>
      </c>
      <c r="Q258" s="15">
        <f t="shared" ca="1" si="55"/>
        <v>0</v>
      </c>
      <c r="R258">
        <f t="shared" ca="1" si="46"/>
        <v>-7.7456872576647622E-4</v>
      </c>
    </row>
    <row r="259" spans="1:18" x14ac:dyDescent="0.2">
      <c r="A259" s="98"/>
      <c r="B259" s="98"/>
      <c r="C259" s="98"/>
      <c r="D259" s="100">
        <f t="shared" si="43"/>
        <v>0</v>
      </c>
      <c r="E259" s="100">
        <f t="shared" si="43"/>
        <v>0</v>
      </c>
      <c r="F259" s="15">
        <f t="shared" si="44"/>
        <v>0</v>
      </c>
      <c r="G259" s="15">
        <f t="shared" si="44"/>
        <v>0</v>
      </c>
      <c r="H259" s="15">
        <f t="shared" si="47"/>
        <v>0</v>
      </c>
      <c r="I259" s="15">
        <f t="shared" si="48"/>
        <v>0</v>
      </c>
      <c r="J259" s="15">
        <f t="shared" si="49"/>
        <v>0</v>
      </c>
      <c r="K259" s="15">
        <f t="shared" si="50"/>
        <v>0</v>
      </c>
      <c r="L259" s="15">
        <f t="shared" si="51"/>
        <v>0</v>
      </c>
      <c r="M259" s="15">
        <f t="shared" ca="1" si="45"/>
        <v>7.7456872576647622E-4</v>
      </c>
      <c r="N259" s="15">
        <f t="shared" ca="1" si="52"/>
        <v>0</v>
      </c>
      <c r="O259" s="24">
        <f t="shared" ca="1" si="53"/>
        <v>0</v>
      </c>
      <c r="P259" s="15">
        <f t="shared" ca="1" si="54"/>
        <v>0</v>
      </c>
      <c r="Q259" s="15">
        <f t="shared" ca="1" si="55"/>
        <v>0</v>
      </c>
      <c r="R259">
        <f t="shared" ca="1" si="46"/>
        <v>-7.7456872576647622E-4</v>
      </c>
    </row>
    <row r="260" spans="1:18" x14ac:dyDescent="0.2">
      <c r="A260" s="98"/>
      <c r="B260" s="98"/>
      <c r="C260" s="98"/>
      <c r="D260" s="100">
        <f t="shared" si="43"/>
        <v>0</v>
      </c>
      <c r="E260" s="100">
        <f t="shared" si="43"/>
        <v>0</v>
      </c>
      <c r="F260" s="15">
        <f t="shared" si="44"/>
        <v>0</v>
      </c>
      <c r="G260" s="15">
        <f t="shared" si="44"/>
        <v>0</v>
      </c>
      <c r="H260" s="15">
        <f t="shared" si="47"/>
        <v>0</v>
      </c>
      <c r="I260" s="15">
        <f t="shared" si="48"/>
        <v>0</v>
      </c>
      <c r="J260" s="15">
        <f t="shared" si="49"/>
        <v>0</v>
      </c>
      <c r="K260" s="15">
        <f t="shared" si="50"/>
        <v>0</v>
      </c>
      <c r="L260" s="15">
        <f t="shared" si="51"/>
        <v>0</v>
      </c>
      <c r="M260" s="15">
        <f t="shared" ca="1" si="45"/>
        <v>7.7456872576647622E-4</v>
      </c>
      <c r="N260" s="15">
        <f t="shared" ca="1" si="52"/>
        <v>0</v>
      </c>
      <c r="O260" s="24">
        <f t="shared" ca="1" si="53"/>
        <v>0</v>
      </c>
      <c r="P260" s="15">
        <f t="shared" ca="1" si="54"/>
        <v>0</v>
      </c>
      <c r="Q260" s="15">
        <f t="shared" ca="1" si="55"/>
        <v>0</v>
      </c>
      <c r="R260">
        <f t="shared" ca="1" si="46"/>
        <v>-7.7456872576647622E-4</v>
      </c>
    </row>
    <row r="261" spans="1:18" x14ac:dyDescent="0.2">
      <c r="A261" s="98"/>
      <c r="B261" s="98"/>
      <c r="C261" s="98"/>
      <c r="D261" s="100">
        <f t="shared" si="43"/>
        <v>0</v>
      </c>
      <c r="E261" s="100">
        <f t="shared" si="43"/>
        <v>0</v>
      </c>
      <c r="F261" s="15">
        <f t="shared" si="44"/>
        <v>0</v>
      </c>
      <c r="G261" s="15">
        <f t="shared" si="44"/>
        <v>0</v>
      </c>
      <c r="H261" s="15">
        <f t="shared" si="47"/>
        <v>0</v>
      </c>
      <c r="I261" s="15">
        <f t="shared" si="48"/>
        <v>0</v>
      </c>
      <c r="J261" s="15">
        <f t="shared" si="49"/>
        <v>0</v>
      </c>
      <c r="K261" s="15">
        <f t="shared" si="50"/>
        <v>0</v>
      </c>
      <c r="L261" s="15">
        <f t="shared" si="51"/>
        <v>0</v>
      </c>
      <c r="M261" s="15">
        <f t="shared" ca="1" si="45"/>
        <v>7.7456872576647622E-4</v>
      </c>
      <c r="N261" s="15">
        <f t="shared" ca="1" si="52"/>
        <v>0</v>
      </c>
      <c r="O261" s="24">
        <f t="shared" ca="1" si="53"/>
        <v>0</v>
      </c>
      <c r="P261" s="15">
        <f t="shared" ca="1" si="54"/>
        <v>0</v>
      </c>
      <c r="Q261" s="15">
        <f t="shared" ca="1" si="55"/>
        <v>0</v>
      </c>
      <c r="R261">
        <f t="shared" ca="1" si="46"/>
        <v>-7.7456872576647622E-4</v>
      </c>
    </row>
    <row r="262" spans="1:18" x14ac:dyDescent="0.2">
      <c r="A262" s="98"/>
      <c r="B262" s="98"/>
      <c r="C262" s="98"/>
      <c r="D262" s="100">
        <f t="shared" si="43"/>
        <v>0</v>
      </c>
      <c r="E262" s="100">
        <f t="shared" si="43"/>
        <v>0</v>
      </c>
      <c r="F262" s="15">
        <f t="shared" si="44"/>
        <v>0</v>
      </c>
      <c r="G262" s="15">
        <f t="shared" si="44"/>
        <v>0</v>
      </c>
      <c r="H262" s="15">
        <f t="shared" si="47"/>
        <v>0</v>
      </c>
      <c r="I262" s="15">
        <f t="shared" si="48"/>
        <v>0</v>
      </c>
      <c r="J262" s="15">
        <f t="shared" si="49"/>
        <v>0</v>
      </c>
      <c r="K262" s="15">
        <f t="shared" si="50"/>
        <v>0</v>
      </c>
      <c r="L262" s="15">
        <f t="shared" si="51"/>
        <v>0</v>
      </c>
      <c r="M262" s="15">
        <f t="shared" ca="1" si="45"/>
        <v>7.7456872576647622E-4</v>
      </c>
      <c r="N262" s="15">
        <f t="shared" ca="1" si="52"/>
        <v>0</v>
      </c>
      <c r="O262" s="24">
        <f t="shared" ca="1" si="53"/>
        <v>0</v>
      </c>
      <c r="P262" s="15">
        <f t="shared" ca="1" si="54"/>
        <v>0</v>
      </c>
      <c r="Q262" s="15">
        <f t="shared" ca="1" si="55"/>
        <v>0</v>
      </c>
      <c r="R262">
        <f t="shared" ca="1" si="46"/>
        <v>-7.7456872576647622E-4</v>
      </c>
    </row>
    <row r="263" spans="1:18" x14ac:dyDescent="0.2">
      <c r="A263" s="98"/>
      <c r="B263" s="98"/>
      <c r="C263" s="98"/>
      <c r="D263" s="100">
        <f t="shared" si="43"/>
        <v>0</v>
      </c>
      <c r="E263" s="100">
        <f t="shared" si="43"/>
        <v>0</v>
      </c>
      <c r="F263" s="15">
        <f t="shared" si="44"/>
        <v>0</v>
      </c>
      <c r="G263" s="15">
        <f t="shared" si="44"/>
        <v>0</v>
      </c>
      <c r="H263" s="15">
        <f t="shared" si="47"/>
        <v>0</v>
      </c>
      <c r="I263" s="15">
        <f t="shared" si="48"/>
        <v>0</v>
      </c>
      <c r="J263" s="15">
        <f t="shared" si="49"/>
        <v>0</v>
      </c>
      <c r="K263" s="15">
        <f t="shared" si="50"/>
        <v>0</v>
      </c>
      <c r="L263" s="15">
        <f t="shared" si="51"/>
        <v>0</v>
      </c>
      <c r="M263" s="15">
        <f t="shared" ca="1" si="45"/>
        <v>7.7456872576647622E-4</v>
      </c>
      <c r="N263" s="15">
        <f t="shared" ca="1" si="52"/>
        <v>0</v>
      </c>
      <c r="O263" s="24">
        <f t="shared" ca="1" si="53"/>
        <v>0</v>
      </c>
      <c r="P263" s="15">
        <f t="shared" ca="1" si="54"/>
        <v>0</v>
      </c>
      <c r="Q263" s="15">
        <f t="shared" ca="1" si="55"/>
        <v>0</v>
      </c>
      <c r="R263">
        <f t="shared" ca="1" si="46"/>
        <v>-7.7456872576647622E-4</v>
      </c>
    </row>
    <row r="264" spans="1:18" x14ac:dyDescent="0.2">
      <c r="A264" s="98"/>
      <c r="B264" s="98"/>
      <c r="C264" s="98"/>
      <c r="D264" s="100">
        <f t="shared" si="43"/>
        <v>0</v>
      </c>
      <c r="E264" s="100">
        <f t="shared" si="43"/>
        <v>0</v>
      </c>
      <c r="F264" s="15">
        <f t="shared" si="44"/>
        <v>0</v>
      </c>
      <c r="G264" s="15">
        <f t="shared" si="44"/>
        <v>0</v>
      </c>
      <c r="H264" s="15">
        <f t="shared" si="47"/>
        <v>0</v>
      </c>
      <c r="I264" s="15">
        <f t="shared" si="48"/>
        <v>0</v>
      </c>
      <c r="J264" s="15">
        <f t="shared" si="49"/>
        <v>0</v>
      </c>
      <c r="K264" s="15">
        <f t="shared" si="50"/>
        <v>0</v>
      </c>
      <c r="L264" s="15">
        <f t="shared" si="51"/>
        <v>0</v>
      </c>
      <c r="M264" s="15">
        <f t="shared" ca="1" si="45"/>
        <v>7.7456872576647622E-4</v>
      </c>
      <c r="N264" s="15">
        <f t="shared" ca="1" si="52"/>
        <v>0</v>
      </c>
      <c r="O264" s="24">
        <f t="shared" ca="1" si="53"/>
        <v>0</v>
      </c>
      <c r="P264" s="15">
        <f t="shared" ca="1" si="54"/>
        <v>0</v>
      </c>
      <c r="Q264" s="15">
        <f t="shared" ca="1" si="55"/>
        <v>0</v>
      </c>
      <c r="R264">
        <f t="shared" ca="1" si="46"/>
        <v>-7.7456872576647622E-4</v>
      </c>
    </row>
    <row r="265" spans="1:18" x14ac:dyDescent="0.2">
      <c r="A265" s="98"/>
      <c r="B265" s="98"/>
      <c r="C265" s="98"/>
      <c r="D265" s="100">
        <f t="shared" si="43"/>
        <v>0</v>
      </c>
      <c r="E265" s="100">
        <f t="shared" si="43"/>
        <v>0</v>
      </c>
      <c r="F265" s="15">
        <f t="shared" si="44"/>
        <v>0</v>
      </c>
      <c r="G265" s="15">
        <f t="shared" si="44"/>
        <v>0</v>
      </c>
      <c r="H265" s="15">
        <f t="shared" si="47"/>
        <v>0</v>
      </c>
      <c r="I265" s="15">
        <f t="shared" si="48"/>
        <v>0</v>
      </c>
      <c r="J265" s="15">
        <f t="shared" si="49"/>
        <v>0</v>
      </c>
      <c r="K265" s="15">
        <f t="shared" si="50"/>
        <v>0</v>
      </c>
      <c r="L265" s="15">
        <f t="shared" si="51"/>
        <v>0</v>
      </c>
      <c r="M265" s="15">
        <f t="shared" ca="1" si="45"/>
        <v>7.7456872576647622E-4</v>
      </c>
      <c r="N265" s="15">
        <f t="shared" ca="1" si="52"/>
        <v>0</v>
      </c>
      <c r="O265" s="24">
        <f t="shared" ca="1" si="53"/>
        <v>0</v>
      </c>
      <c r="P265" s="15">
        <f t="shared" ca="1" si="54"/>
        <v>0</v>
      </c>
      <c r="Q265" s="15">
        <f t="shared" ca="1" si="55"/>
        <v>0</v>
      </c>
      <c r="R265">
        <f t="shared" ca="1" si="46"/>
        <v>-7.7456872576647622E-4</v>
      </c>
    </row>
    <row r="266" spans="1:18" x14ac:dyDescent="0.2">
      <c r="A266" s="98"/>
      <c r="B266" s="98"/>
      <c r="C266" s="98"/>
      <c r="D266" s="100">
        <f t="shared" si="43"/>
        <v>0</v>
      </c>
      <c r="E266" s="100">
        <f t="shared" si="43"/>
        <v>0</v>
      </c>
      <c r="F266" s="15">
        <f t="shared" si="44"/>
        <v>0</v>
      </c>
      <c r="G266" s="15">
        <f t="shared" si="44"/>
        <v>0</v>
      </c>
      <c r="H266" s="15">
        <f t="shared" si="47"/>
        <v>0</v>
      </c>
      <c r="I266" s="15">
        <f t="shared" si="48"/>
        <v>0</v>
      </c>
      <c r="J266" s="15">
        <f t="shared" si="49"/>
        <v>0</v>
      </c>
      <c r="K266" s="15">
        <f t="shared" si="50"/>
        <v>0</v>
      </c>
      <c r="L266" s="15">
        <f t="shared" si="51"/>
        <v>0</v>
      </c>
      <c r="M266" s="15">
        <f t="shared" ca="1" si="45"/>
        <v>7.7456872576647622E-4</v>
      </c>
      <c r="N266" s="15">
        <f t="shared" ca="1" si="52"/>
        <v>0</v>
      </c>
      <c r="O266" s="24">
        <f t="shared" ca="1" si="53"/>
        <v>0</v>
      </c>
      <c r="P266" s="15">
        <f t="shared" ca="1" si="54"/>
        <v>0</v>
      </c>
      <c r="Q266" s="15">
        <f t="shared" ca="1" si="55"/>
        <v>0</v>
      </c>
      <c r="R266">
        <f t="shared" ca="1" si="46"/>
        <v>-7.7456872576647622E-4</v>
      </c>
    </row>
    <row r="267" spans="1:18" x14ac:dyDescent="0.2">
      <c r="A267" s="98"/>
      <c r="B267" s="98"/>
      <c r="C267" s="98"/>
      <c r="D267" s="100">
        <f t="shared" si="43"/>
        <v>0</v>
      </c>
      <c r="E267" s="100">
        <f t="shared" si="43"/>
        <v>0</v>
      </c>
      <c r="F267" s="15">
        <f t="shared" si="44"/>
        <v>0</v>
      </c>
      <c r="G267" s="15">
        <f t="shared" si="44"/>
        <v>0</v>
      </c>
      <c r="H267" s="15">
        <f t="shared" si="47"/>
        <v>0</v>
      </c>
      <c r="I267" s="15">
        <f t="shared" si="48"/>
        <v>0</v>
      </c>
      <c r="J267" s="15">
        <f t="shared" si="49"/>
        <v>0</v>
      </c>
      <c r="K267" s="15">
        <f t="shared" si="50"/>
        <v>0</v>
      </c>
      <c r="L267" s="15">
        <f t="shared" si="51"/>
        <v>0</v>
      </c>
      <c r="M267" s="15">
        <f t="shared" ca="1" si="45"/>
        <v>7.7456872576647622E-4</v>
      </c>
      <c r="N267" s="15">
        <f t="shared" ca="1" si="52"/>
        <v>0</v>
      </c>
      <c r="O267" s="24">
        <f t="shared" ca="1" si="53"/>
        <v>0</v>
      </c>
      <c r="P267" s="15">
        <f t="shared" ca="1" si="54"/>
        <v>0</v>
      </c>
      <c r="Q267" s="15">
        <f t="shared" ca="1" si="55"/>
        <v>0</v>
      </c>
      <c r="R267">
        <f t="shared" ca="1" si="46"/>
        <v>-7.7456872576647622E-4</v>
      </c>
    </row>
    <row r="268" spans="1:18" x14ac:dyDescent="0.2">
      <c r="A268" s="98"/>
      <c r="B268" s="98"/>
      <c r="C268" s="98"/>
      <c r="D268" s="100">
        <f t="shared" si="43"/>
        <v>0</v>
      </c>
      <c r="E268" s="100">
        <f t="shared" si="43"/>
        <v>0</v>
      </c>
      <c r="F268" s="15">
        <f t="shared" si="44"/>
        <v>0</v>
      </c>
      <c r="G268" s="15">
        <f t="shared" si="44"/>
        <v>0</v>
      </c>
      <c r="H268" s="15">
        <f t="shared" si="47"/>
        <v>0</v>
      </c>
      <c r="I268" s="15">
        <f t="shared" si="48"/>
        <v>0</v>
      </c>
      <c r="J268" s="15">
        <f t="shared" si="49"/>
        <v>0</v>
      </c>
      <c r="K268" s="15">
        <f t="shared" si="50"/>
        <v>0</v>
      </c>
      <c r="L268" s="15">
        <f t="shared" si="51"/>
        <v>0</v>
      </c>
      <c r="M268" s="15">
        <f t="shared" ca="1" si="45"/>
        <v>7.7456872576647622E-4</v>
      </c>
      <c r="N268" s="15">
        <f t="shared" ca="1" si="52"/>
        <v>0</v>
      </c>
      <c r="O268" s="24">
        <f t="shared" ca="1" si="53"/>
        <v>0</v>
      </c>
      <c r="P268" s="15">
        <f t="shared" ca="1" si="54"/>
        <v>0</v>
      </c>
      <c r="Q268" s="15">
        <f t="shared" ca="1" si="55"/>
        <v>0</v>
      </c>
      <c r="R268">
        <f t="shared" ca="1" si="46"/>
        <v>-7.7456872576647622E-4</v>
      </c>
    </row>
    <row r="269" spans="1:18" x14ac:dyDescent="0.2">
      <c r="A269" s="98"/>
      <c r="B269" s="98"/>
      <c r="C269" s="98"/>
      <c r="D269" s="100">
        <f t="shared" ref="D269:E332" si="56">A269/A$18</f>
        <v>0</v>
      </c>
      <c r="E269" s="100">
        <f t="shared" si="56"/>
        <v>0</v>
      </c>
      <c r="F269" s="15">
        <f t="shared" ref="F269:G332" si="57">$C269*D269</f>
        <v>0</v>
      </c>
      <c r="G269" s="15">
        <f t="shared" si="57"/>
        <v>0</v>
      </c>
      <c r="H269" s="15">
        <f t="shared" si="47"/>
        <v>0</v>
      </c>
      <c r="I269" s="15">
        <f t="shared" si="48"/>
        <v>0</v>
      </c>
      <c r="J269" s="15">
        <f t="shared" si="49"/>
        <v>0</v>
      </c>
      <c r="K269" s="15">
        <f t="shared" si="50"/>
        <v>0</v>
      </c>
      <c r="L269" s="15">
        <f t="shared" si="51"/>
        <v>0</v>
      </c>
      <c r="M269" s="15">
        <f t="shared" ca="1" si="45"/>
        <v>7.7456872576647622E-4</v>
      </c>
      <c r="N269" s="15">
        <f t="shared" ca="1" si="52"/>
        <v>0</v>
      </c>
      <c r="O269" s="24">
        <f t="shared" ca="1" si="53"/>
        <v>0</v>
      </c>
      <c r="P269" s="15">
        <f t="shared" ca="1" si="54"/>
        <v>0</v>
      </c>
      <c r="Q269" s="15">
        <f t="shared" ca="1" si="55"/>
        <v>0</v>
      </c>
      <c r="R269">
        <f t="shared" ca="1" si="46"/>
        <v>-7.7456872576647622E-4</v>
      </c>
    </row>
    <row r="270" spans="1:18" x14ac:dyDescent="0.2">
      <c r="A270" s="98"/>
      <c r="B270" s="98"/>
      <c r="C270" s="98"/>
      <c r="D270" s="100">
        <f t="shared" si="56"/>
        <v>0</v>
      </c>
      <c r="E270" s="100">
        <f t="shared" si="56"/>
        <v>0</v>
      </c>
      <c r="F270" s="15">
        <f t="shared" si="57"/>
        <v>0</v>
      </c>
      <c r="G270" s="15">
        <f t="shared" si="57"/>
        <v>0</v>
      </c>
      <c r="H270" s="15">
        <f t="shared" si="47"/>
        <v>0</v>
      </c>
      <c r="I270" s="15">
        <f t="shared" si="48"/>
        <v>0</v>
      </c>
      <c r="J270" s="15">
        <f t="shared" si="49"/>
        <v>0</v>
      </c>
      <c r="K270" s="15">
        <f t="shared" si="50"/>
        <v>0</v>
      </c>
      <c r="L270" s="15">
        <f t="shared" si="51"/>
        <v>0</v>
      </c>
      <c r="M270" s="15">
        <f t="shared" ca="1" si="45"/>
        <v>7.7456872576647622E-4</v>
      </c>
      <c r="N270" s="15">
        <f t="shared" ca="1" si="52"/>
        <v>0</v>
      </c>
      <c r="O270" s="24">
        <f t="shared" ca="1" si="53"/>
        <v>0</v>
      </c>
      <c r="P270" s="15">
        <f t="shared" ca="1" si="54"/>
        <v>0</v>
      </c>
      <c r="Q270" s="15">
        <f t="shared" ca="1" si="55"/>
        <v>0</v>
      </c>
      <c r="R270">
        <f t="shared" ca="1" si="46"/>
        <v>-7.7456872576647622E-4</v>
      </c>
    </row>
    <row r="271" spans="1:18" x14ac:dyDescent="0.2">
      <c r="A271" s="98"/>
      <c r="B271" s="98"/>
      <c r="C271" s="98"/>
      <c r="D271" s="100">
        <f t="shared" si="56"/>
        <v>0</v>
      </c>
      <c r="E271" s="100">
        <f t="shared" si="56"/>
        <v>0</v>
      </c>
      <c r="F271" s="15">
        <f t="shared" si="57"/>
        <v>0</v>
      </c>
      <c r="G271" s="15">
        <f t="shared" si="57"/>
        <v>0</v>
      </c>
      <c r="H271" s="15">
        <f t="shared" si="47"/>
        <v>0</v>
      </c>
      <c r="I271" s="15">
        <f t="shared" si="48"/>
        <v>0</v>
      </c>
      <c r="J271" s="15">
        <f t="shared" si="49"/>
        <v>0</v>
      </c>
      <c r="K271" s="15">
        <f t="shared" si="50"/>
        <v>0</v>
      </c>
      <c r="L271" s="15">
        <f t="shared" si="51"/>
        <v>0</v>
      </c>
      <c r="M271" s="15">
        <f t="shared" ca="1" si="45"/>
        <v>7.7456872576647622E-4</v>
      </c>
      <c r="N271" s="15">
        <f t="shared" ca="1" si="52"/>
        <v>0</v>
      </c>
      <c r="O271" s="24">
        <f t="shared" ca="1" si="53"/>
        <v>0</v>
      </c>
      <c r="P271" s="15">
        <f t="shared" ca="1" si="54"/>
        <v>0</v>
      </c>
      <c r="Q271" s="15">
        <f t="shared" ca="1" si="55"/>
        <v>0</v>
      </c>
      <c r="R271">
        <f t="shared" ca="1" si="46"/>
        <v>-7.7456872576647622E-4</v>
      </c>
    </row>
    <row r="272" spans="1:18" x14ac:dyDescent="0.2">
      <c r="A272" s="98"/>
      <c r="B272" s="98"/>
      <c r="C272" s="98"/>
      <c r="D272" s="100">
        <f t="shared" si="56"/>
        <v>0</v>
      </c>
      <c r="E272" s="100">
        <f t="shared" si="56"/>
        <v>0</v>
      </c>
      <c r="F272" s="15">
        <f t="shared" si="57"/>
        <v>0</v>
      </c>
      <c r="G272" s="15">
        <f t="shared" si="57"/>
        <v>0</v>
      </c>
      <c r="H272" s="15">
        <f t="shared" si="47"/>
        <v>0</v>
      </c>
      <c r="I272" s="15">
        <f t="shared" si="48"/>
        <v>0</v>
      </c>
      <c r="J272" s="15">
        <f t="shared" si="49"/>
        <v>0</v>
      </c>
      <c r="K272" s="15">
        <f t="shared" si="50"/>
        <v>0</v>
      </c>
      <c r="L272" s="15">
        <f t="shared" si="51"/>
        <v>0</v>
      </c>
      <c r="M272" s="15">
        <f t="shared" ca="1" si="45"/>
        <v>7.7456872576647622E-4</v>
      </c>
      <c r="N272" s="15">
        <f t="shared" ca="1" si="52"/>
        <v>0</v>
      </c>
      <c r="O272" s="24">
        <f t="shared" ca="1" si="53"/>
        <v>0</v>
      </c>
      <c r="P272" s="15">
        <f t="shared" ca="1" si="54"/>
        <v>0</v>
      </c>
      <c r="Q272" s="15">
        <f t="shared" ca="1" si="55"/>
        <v>0</v>
      </c>
      <c r="R272">
        <f t="shared" ca="1" si="46"/>
        <v>-7.7456872576647622E-4</v>
      </c>
    </row>
    <row r="273" spans="1:18" x14ac:dyDescent="0.2">
      <c r="A273" s="98"/>
      <c r="B273" s="98"/>
      <c r="C273" s="98"/>
      <c r="D273" s="100">
        <f t="shared" si="56"/>
        <v>0</v>
      </c>
      <c r="E273" s="100">
        <f t="shared" si="56"/>
        <v>0</v>
      </c>
      <c r="F273" s="15">
        <f t="shared" si="57"/>
        <v>0</v>
      </c>
      <c r="G273" s="15">
        <f t="shared" si="57"/>
        <v>0</v>
      </c>
      <c r="H273" s="15">
        <f t="shared" si="47"/>
        <v>0</v>
      </c>
      <c r="I273" s="15">
        <f t="shared" si="48"/>
        <v>0</v>
      </c>
      <c r="J273" s="15">
        <f t="shared" si="49"/>
        <v>0</v>
      </c>
      <c r="K273" s="15">
        <f t="shared" si="50"/>
        <v>0</v>
      </c>
      <c r="L273" s="15">
        <f t="shared" si="51"/>
        <v>0</v>
      </c>
      <c r="M273" s="15">
        <f t="shared" ref="M273:M333" ca="1" si="58">+E$4+E$5*D273+E$6*D273^2</f>
        <v>7.7456872576647622E-4</v>
      </c>
      <c r="N273" s="15">
        <f t="shared" ca="1" si="52"/>
        <v>0</v>
      </c>
      <c r="O273" s="24">
        <f t="shared" ca="1" si="53"/>
        <v>0</v>
      </c>
      <c r="P273" s="15">
        <f t="shared" ca="1" si="54"/>
        <v>0</v>
      </c>
      <c r="Q273" s="15">
        <f t="shared" ca="1" si="55"/>
        <v>0</v>
      </c>
      <c r="R273">
        <f t="shared" ref="R273:R333" ca="1" si="59">+E273-M273</f>
        <v>-7.7456872576647622E-4</v>
      </c>
    </row>
    <row r="274" spans="1:18" x14ac:dyDescent="0.2">
      <c r="A274" s="98"/>
      <c r="B274" s="98"/>
      <c r="C274" s="98"/>
      <c r="D274" s="100">
        <f t="shared" si="56"/>
        <v>0</v>
      </c>
      <c r="E274" s="100">
        <f t="shared" si="56"/>
        <v>0</v>
      </c>
      <c r="F274" s="15">
        <f t="shared" si="57"/>
        <v>0</v>
      </c>
      <c r="G274" s="15">
        <f t="shared" si="57"/>
        <v>0</v>
      </c>
      <c r="H274" s="15">
        <f t="shared" ref="H274:H332" si="60">C274*D274*D274</f>
        <v>0</v>
      </c>
      <c r="I274" s="15">
        <f t="shared" ref="I274:I332" si="61">C274*D274*D274*D274</f>
        <v>0</v>
      </c>
      <c r="J274" s="15">
        <f t="shared" ref="J274:J332" si="62">C274*D274*D274*D274*D274</f>
        <v>0</v>
      </c>
      <c r="K274" s="15">
        <f t="shared" ref="K274:K332" si="63">C274*E274*D274</f>
        <v>0</v>
      </c>
      <c r="L274" s="15">
        <f t="shared" ref="L274:L332" si="64">C274*E274*D274*D274</f>
        <v>0</v>
      </c>
      <c r="M274" s="15">
        <f t="shared" ca="1" si="58"/>
        <v>7.7456872576647622E-4</v>
      </c>
      <c r="N274" s="15">
        <f t="shared" ref="N274:N332" ca="1" si="65">C274*(M274-E274)^2</f>
        <v>0</v>
      </c>
      <c r="O274" s="24">
        <f t="shared" ref="O274:O332" ca="1" si="66">(C274*O$1-O$2*F274+O$3*H274)^2</f>
        <v>0</v>
      </c>
      <c r="P274" s="15">
        <f t="shared" ref="P274:P332" ca="1" si="67">(-C274*O$2+O$4*F274-O$5*H274)^2</f>
        <v>0</v>
      </c>
      <c r="Q274" s="15">
        <f t="shared" ref="Q274:Q332" ca="1" si="68">+(C274*O$3-F274*O$5+H274*O$6)^2</f>
        <v>0</v>
      </c>
      <c r="R274">
        <f t="shared" ca="1" si="59"/>
        <v>-7.7456872576647622E-4</v>
      </c>
    </row>
    <row r="275" spans="1:18" x14ac:dyDescent="0.2">
      <c r="A275" s="98"/>
      <c r="B275" s="98"/>
      <c r="C275" s="98"/>
      <c r="D275" s="100">
        <f t="shared" si="56"/>
        <v>0</v>
      </c>
      <c r="E275" s="100">
        <f t="shared" si="56"/>
        <v>0</v>
      </c>
      <c r="F275" s="15">
        <f t="shared" si="57"/>
        <v>0</v>
      </c>
      <c r="G275" s="15">
        <f t="shared" si="57"/>
        <v>0</v>
      </c>
      <c r="H275" s="15">
        <f t="shared" si="60"/>
        <v>0</v>
      </c>
      <c r="I275" s="15">
        <f t="shared" si="61"/>
        <v>0</v>
      </c>
      <c r="J275" s="15">
        <f t="shared" si="62"/>
        <v>0</v>
      </c>
      <c r="K275" s="15">
        <f t="shared" si="63"/>
        <v>0</v>
      </c>
      <c r="L275" s="15">
        <f t="shared" si="64"/>
        <v>0</v>
      </c>
      <c r="M275" s="15">
        <f t="shared" ca="1" si="58"/>
        <v>7.7456872576647622E-4</v>
      </c>
      <c r="N275" s="15">
        <f t="shared" ca="1" si="65"/>
        <v>0</v>
      </c>
      <c r="O275" s="24">
        <f t="shared" ca="1" si="66"/>
        <v>0</v>
      </c>
      <c r="P275" s="15">
        <f t="shared" ca="1" si="67"/>
        <v>0</v>
      </c>
      <c r="Q275" s="15">
        <f t="shared" ca="1" si="68"/>
        <v>0</v>
      </c>
      <c r="R275">
        <f t="shared" ca="1" si="59"/>
        <v>-7.7456872576647622E-4</v>
      </c>
    </row>
    <row r="276" spans="1:18" x14ac:dyDescent="0.2">
      <c r="A276" s="98"/>
      <c r="B276" s="98"/>
      <c r="C276" s="98"/>
      <c r="D276" s="100">
        <f t="shared" si="56"/>
        <v>0</v>
      </c>
      <c r="E276" s="100">
        <f t="shared" si="56"/>
        <v>0</v>
      </c>
      <c r="F276" s="15">
        <f t="shared" si="57"/>
        <v>0</v>
      </c>
      <c r="G276" s="15">
        <f t="shared" si="57"/>
        <v>0</v>
      </c>
      <c r="H276" s="15">
        <f t="shared" si="60"/>
        <v>0</v>
      </c>
      <c r="I276" s="15">
        <f t="shared" si="61"/>
        <v>0</v>
      </c>
      <c r="J276" s="15">
        <f t="shared" si="62"/>
        <v>0</v>
      </c>
      <c r="K276" s="15">
        <f t="shared" si="63"/>
        <v>0</v>
      </c>
      <c r="L276" s="15">
        <f t="shared" si="64"/>
        <v>0</v>
      </c>
      <c r="M276" s="15">
        <f t="shared" ca="1" si="58"/>
        <v>7.7456872576647622E-4</v>
      </c>
      <c r="N276" s="15">
        <f t="shared" ca="1" si="65"/>
        <v>0</v>
      </c>
      <c r="O276" s="24">
        <f t="shared" ca="1" si="66"/>
        <v>0</v>
      </c>
      <c r="P276" s="15">
        <f t="shared" ca="1" si="67"/>
        <v>0</v>
      </c>
      <c r="Q276" s="15">
        <f t="shared" ca="1" si="68"/>
        <v>0</v>
      </c>
      <c r="R276">
        <f t="shared" ca="1" si="59"/>
        <v>-7.7456872576647622E-4</v>
      </c>
    </row>
    <row r="277" spans="1:18" x14ac:dyDescent="0.2">
      <c r="A277" s="98"/>
      <c r="B277" s="98"/>
      <c r="C277" s="98"/>
      <c r="D277" s="100">
        <f t="shared" si="56"/>
        <v>0</v>
      </c>
      <c r="E277" s="100">
        <f t="shared" si="56"/>
        <v>0</v>
      </c>
      <c r="F277" s="15">
        <f t="shared" si="57"/>
        <v>0</v>
      </c>
      <c r="G277" s="15">
        <f t="shared" si="57"/>
        <v>0</v>
      </c>
      <c r="H277" s="15">
        <f t="shared" si="60"/>
        <v>0</v>
      </c>
      <c r="I277" s="15">
        <f t="shared" si="61"/>
        <v>0</v>
      </c>
      <c r="J277" s="15">
        <f t="shared" si="62"/>
        <v>0</v>
      </c>
      <c r="K277" s="15">
        <f t="shared" si="63"/>
        <v>0</v>
      </c>
      <c r="L277" s="15">
        <f t="shared" si="64"/>
        <v>0</v>
      </c>
      <c r="M277" s="15">
        <f t="shared" ca="1" si="58"/>
        <v>7.7456872576647622E-4</v>
      </c>
      <c r="N277" s="15">
        <f t="shared" ca="1" si="65"/>
        <v>0</v>
      </c>
      <c r="O277" s="24">
        <f t="shared" ca="1" si="66"/>
        <v>0</v>
      </c>
      <c r="P277" s="15">
        <f t="shared" ca="1" si="67"/>
        <v>0</v>
      </c>
      <c r="Q277" s="15">
        <f t="shared" ca="1" si="68"/>
        <v>0</v>
      </c>
      <c r="R277">
        <f t="shared" ca="1" si="59"/>
        <v>-7.7456872576647622E-4</v>
      </c>
    </row>
    <row r="278" spans="1:18" x14ac:dyDescent="0.2">
      <c r="A278" s="98"/>
      <c r="B278" s="98"/>
      <c r="C278" s="98"/>
      <c r="D278" s="100">
        <f t="shared" si="56"/>
        <v>0</v>
      </c>
      <c r="E278" s="100">
        <f t="shared" si="56"/>
        <v>0</v>
      </c>
      <c r="F278" s="15">
        <f t="shared" si="57"/>
        <v>0</v>
      </c>
      <c r="G278" s="15">
        <f t="shared" si="57"/>
        <v>0</v>
      </c>
      <c r="H278" s="15">
        <f t="shared" si="60"/>
        <v>0</v>
      </c>
      <c r="I278" s="15">
        <f t="shared" si="61"/>
        <v>0</v>
      </c>
      <c r="J278" s="15">
        <f t="shared" si="62"/>
        <v>0</v>
      </c>
      <c r="K278" s="15">
        <f t="shared" si="63"/>
        <v>0</v>
      </c>
      <c r="L278" s="15">
        <f t="shared" si="64"/>
        <v>0</v>
      </c>
      <c r="M278" s="15">
        <f t="shared" ca="1" si="58"/>
        <v>7.7456872576647622E-4</v>
      </c>
      <c r="N278" s="15">
        <f t="shared" ca="1" si="65"/>
        <v>0</v>
      </c>
      <c r="O278" s="24">
        <f t="shared" ca="1" si="66"/>
        <v>0</v>
      </c>
      <c r="P278" s="15">
        <f t="shared" ca="1" si="67"/>
        <v>0</v>
      </c>
      <c r="Q278" s="15">
        <f t="shared" ca="1" si="68"/>
        <v>0</v>
      </c>
      <c r="R278">
        <f t="shared" ca="1" si="59"/>
        <v>-7.7456872576647622E-4</v>
      </c>
    </row>
    <row r="279" spans="1:18" x14ac:dyDescent="0.2">
      <c r="A279" s="98"/>
      <c r="B279" s="98"/>
      <c r="C279" s="98"/>
      <c r="D279" s="100">
        <f t="shared" si="56"/>
        <v>0</v>
      </c>
      <c r="E279" s="100">
        <f t="shared" si="56"/>
        <v>0</v>
      </c>
      <c r="F279" s="15">
        <f t="shared" si="57"/>
        <v>0</v>
      </c>
      <c r="G279" s="15">
        <f t="shared" si="57"/>
        <v>0</v>
      </c>
      <c r="H279" s="15">
        <f t="shared" si="60"/>
        <v>0</v>
      </c>
      <c r="I279" s="15">
        <f t="shared" si="61"/>
        <v>0</v>
      </c>
      <c r="J279" s="15">
        <f t="shared" si="62"/>
        <v>0</v>
      </c>
      <c r="K279" s="15">
        <f t="shared" si="63"/>
        <v>0</v>
      </c>
      <c r="L279" s="15">
        <f t="shared" si="64"/>
        <v>0</v>
      </c>
      <c r="M279" s="15">
        <f t="shared" ca="1" si="58"/>
        <v>7.7456872576647622E-4</v>
      </c>
      <c r="N279" s="15">
        <f t="shared" ca="1" si="65"/>
        <v>0</v>
      </c>
      <c r="O279" s="24">
        <f t="shared" ca="1" si="66"/>
        <v>0</v>
      </c>
      <c r="P279" s="15">
        <f t="shared" ca="1" si="67"/>
        <v>0</v>
      </c>
      <c r="Q279" s="15">
        <f t="shared" ca="1" si="68"/>
        <v>0</v>
      </c>
      <c r="R279">
        <f t="shared" ca="1" si="59"/>
        <v>-7.7456872576647622E-4</v>
      </c>
    </row>
    <row r="280" spans="1:18" x14ac:dyDescent="0.2">
      <c r="A280" s="98"/>
      <c r="B280" s="98"/>
      <c r="C280" s="98"/>
      <c r="D280" s="100">
        <f t="shared" si="56"/>
        <v>0</v>
      </c>
      <c r="E280" s="100">
        <f t="shared" si="56"/>
        <v>0</v>
      </c>
      <c r="F280" s="15">
        <f t="shared" si="57"/>
        <v>0</v>
      </c>
      <c r="G280" s="15">
        <f t="shared" si="57"/>
        <v>0</v>
      </c>
      <c r="H280" s="15">
        <f t="shared" si="60"/>
        <v>0</v>
      </c>
      <c r="I280" s="15">
        <f t="shared" si="61"/>
        <v>0</v>
      </c>
      <c r="J280" s="15">
        <f t="shared" si="62"/>
        <v>0</v>
      </c>
      <c r="K280" s="15">
        <f t="shared" si="63"/>
        <v>0</v>
      </c>
      <c r="L280" s="15">
        <f t="shared" si="64"/>
        <v>0</v>
      </c>
      <c r="M280" s="15">
        <f t="shared" ca="1" si="58"/>
        <v>7.7456872576647622E-4</v>
      </c>
      <c r="N280" s="15">
        <f t="shared" ca="1" si="65"/>
        <v>0</v>
      </c>
      <c r="O280" s="24">
        <f t="shared" ca="1" si="66"/>
        <v>0</v>
      </c>
      <c r="P280" s="15">
        <f t="shared" ca="1" si="67"/>
        <v>0</v>
      </c>
      <c r="Q280" s="15">
        <f t="shared" ca="1" si="68"/>
        <v>0</v>
      </c>
      <c r="R280">
        <f t="shared" ca="1" si="59"/>
        <v>-7.7456872576647622E-4</v>
      </c>
    </row>
    <row r="281" spans="1:18" x14ac:dyDescent="0.2">
      <c r="A281" s="98"/>
      <c r="B281" s="98"/>
      <c r="C281" s="98"/>
      <c r="D281" s="100">
        <f t="shared" si="56"/>
        <v>0</v>
      </c>
      <c r="E281" s="100">
        <f t="shared" si="56"/>
        <v>0</v>
      </c>
      <c r="F281" s="15">
        <f t="shared" si="57"/>
        <v>0</v>
      </c>
      <c r="G281" s="15">
        <f t="shared" si="57"/>
        <v>0</v>
      </c>
      <c r="H281" s="15">
        <f t="shared" si="60"/>
        <v>0</v>
      </c>
      <c r="I281" s="15">
        <f t="shared" si="61"/>
        <v>0</v>
      </c>
      <c r="J281" s="15">
        <f t="shared" si="62"/>
        <v>0</v>
      </c>
      <c r="K281" s="15">
        <f t="shared" si="63"/>
        <v>0</v>
      </c>
      <c r="L281" s="15">
        <f t="shared" si="64"/>
        <v>0</v>
      </c>
      <c r="M281" s="15">
        <f t="shared" ca="1" si="58"/>
        <v>7.7456872576647622E-4</v>
      </c>
      <c r="N281" s="15">
        <f t="shared" ca="1" si="65"/>
        <v>0</v>
      </c>
      <c r="O281" s="24">
        <f t="shared" ca="1" si="66"/>
        <v>0</v>
      </c>
      <c r="P281" s="15">
        <f t="shared" ca="1" si="67"/>
        <v>0</v>
      </c>
      <c r="Q281" s="15">
        <f t="shared" ca="1" si="68"/>
        <v>0</v>
      </c>
      <c r="R281">
        <f t="shared" ca="1" si="59"/>
        <v>-7.7456872576647622E-4</v>
      </c>
    </row>
    <row r="282" spans="1:18" x14ac:dyDescent="0.2">
      <c r="A282" s="98"/>
      <c r="B282" s="98"/>
      <c r="C282" s="98"/>
      <c r="D282" s="100">
        <f t="shared" si="56"/>
        <v>0</v>
      </c>
      <c r="E282" s="100">
        <f t="shared" si="56"/>
        <v>0</v>
      </c>
      <c r="F282" s="15">
        <f t="shared" si="57"/>
        <v>0</v>
      </c>
      <c r="G282" s="15">
        <f t="shared" si="57"/>
        <v>0</v>
      </c>
      <c r="H282" s="15">
        <f t="shared" si="60"/>
        <v>0</v>
      </c>
      <c r="I282" s="15">
        <f t="shared" si="61"/>
        <v>0</v>
      </c>
      <c r="J282" s="15">
        <f t="shared" si="62"/>
        <v>0</v>
      </c>
      <c r="K282" s="15">
        <f t="shared" si="63"/>
        <v>0</v>
      </c>
      <c r="L282" s="15">
        <f t="shared" si="64"/>
        <v>0</v>
      </c>
      <c r="M282" s="15">
        <f t="shared" ca="1" si="58"/>
        <v>7.7456872576647622E-4</v>
      </c>
      <c r="N282" s="15">
        <f t="shared" ca="1" si="65"/>
        <v>0</v>
      </c>
      <c r="O282" s="24">
        <f t="shared" ca="1" si="66"/>
        <v>0</v>
      </c>
      <c r="P282" s="15">
        <f t="shared" ca="1" si="67"/>
        <v>0</v>
      </c>
      <c r="Q282" s="15">
        <f t="shared" ca="1" si="68"/>
        <v>0</v>
      </c>
      <c r="R282">
        <f t="shared" ca="1" si="59"/>
        <v>-7.7456872576647622E-4</v>
      </c>
    </row>
    <row r="283" spans="1:18" x14ac:dyDescent="0.2">
      <c r="A283" s="98"/>
      <c r="B283" s="98"/>
      <c r="C283" s="98"/>
      <c r="D283" s="100">
        <f t="shared" si="56"/>
        <v>0</v>
      </c>
      <c r="E283" s="100">
        <f t="shared" si="56"/>
        <v>0</v>
      </c>
      <c r="F283" s="15">
        <f t="shared" si="57"/>
        <v>0</v>
      </c>
      <c r="G283" s="15">
        <f t="shared" si="57"/>
        <v>0</v>
      </c>
      <c r="H283" s="15">
        <f t="shared" si="60"/>
        <v>0</v>
      </c>
      <c r="I283" s="15">
        <f t="shared" si="61"/>
        <v>0</v>
      </c>
      <c r="J283" s="15">
        <f t="shared" si="62"/>
        <v>0</v>
      </c>
      <c r="K283" s="15">
        <f t="shared" si="63"/>
        <v>0</v>
      </c>
      <c r="L283" s="15">
        <f t="shared" si="64"/>
        <v>0</v>
      </c>
      <c r="M283" s="15">
        <f t="shared" ca="1" si="58"/>
        <v>7.7456872576647622E-4</v>
      </c>
      <c r="N283" s="15">
        <f t="shared" ca="1" si="65"/>
        <v>0</v>
      </c>
      <c r="O283" s="24">
        <f t="shared" ca="1" si="66"/>
        <v>0</v>
      </c>
      <c r="P283" s="15">
        <f t="shared" ca="1" si="67"/>
        <v>0</v>
      </c>
      <c r="Q283" s="15">
        <f t="shared" ca="1" si="68"/>
        <v>0</v>
      </c>
      <c r="R283">
        <f t="shared" ca="1" si="59"/>
        <v>-7.7456872576647622E-4</v>
      </c>
    </row>
    <row r="284" spans="1:18" x14ac:dyDescent="0.2">
      <c r="A284" s="98"/>
      <c r="B284" s="98"/>
      <c r="C284" s="98"/>
      <c r="D284" s="100">
        <f t="shared" si="56"/>
        <v>0</v>
      </c>
      <c r="E284" s="100">
        <f t="shared" si="56"/>
        <v>0</v>
      </c>
      <c r="F284" s="15">
        <f t="shared" si="57"/>
        <v>0</v>
      </c>
      <c r="G284" s="15">
        <f t="shared" si="57"/>
        <v>0</v>
      </c>
      <c r="H284" s="15">
        <f t="shared" si="60"/>
        <v>0</v>
      </c>
      <c r="I284" s="15">
        <f t="shared" si="61"/>
        <v>0</v>
      </c>
      <c r="J284" s="15">
        <f t="shared" si="62"/>
        <v>0</v>
      </c>
      <c r="K284" s="15">
        <f t="shared" si="63"/>
        <v>0</v>
      </c>
      <c r="L284" s="15">
        <f t="shared" si="64"/>
        <v>0</v>
      </c>
      <c r="M284" s="15">
        <f t="shared" ca="1" si="58"/>
        <v>7.7456872576647622E-4</v>
      </c>
      <c r="N284" s="15">
        <f t="shared" ca="1" si="65"/>
        <v>0</v>
      </c>
      <c r="O284" s="24">
        <f t="shared" ca="1" si="66"/>
        <v>0</v>
      </c>
      <c r="P284" s="15">
        <f t="shared" ca="1" si="67"/>
        <v>0</v>
      </c>
      <c r="Q284" s="15">
        <f t="shared" ca="1" si="68"/>
        <v>0</v>
      </c>
      <c r="R284">
        <f t="shared" ca="1" si="59"/>
        <v>-7.7456872576647622E-4</v>
      </c>
    </row>
    <row r="285" spans="1:18" x14ac:dyDescent="0.2">
      <c r="A285" s="98"/>
      <c r="B285" s="98"/>
      <c r="C285" s="98"/>
      <c r="D285" s="100">
        <f t="shared" si="56"/>
        <v>0</v>
      </c>
      <c r="E285" s="100">
        <f t="shared" si="56"/>
        <v>0</v>
      </c>
      <c r="F285" s="15">
        <f t="shared" si="57"/>
        <v>0</v>
      </c>
      <c r="G285" s="15">
        <f t="shared" si="57"/>
        <v>0</v>
      </c>
      <c r="H285" s="15">
        <f t="shared" si="60"/>
        <v>0</v>
      </c>
      <c r="I285" s="15">
        <f t="shared" si="61"/>
        <v>0</v>
      </c>
      <c r="J285" s="15">
        <f t="shared" si="62"/>
        <v>0</v>
      </c>
      <c r="K285" s="15">
        <f t="shared" si="63"/>
        <v>0</v>
      </c>
      <c r="L285" s="15">
        <f t="shared" si="64"/>
        <v>0</v>
      </c>
      <c r="M285" s="15">
        <f t="shared" ca="1" si="58"/>
        <v>7.7456872576647622E-4</v>
      </c>
      <c r="N285" s="15">
        <f t="shared" ca="1" si="65"/>
        <v>0</v>
      </c>
      <c r="O285" s="24">
        <f t="shared" ca="1" si="66"/>
        <v>0</v>
      </c>
      <c r="P285" s="15">
        <f t="shared" ca="1" si="67"/>
        <v>0</v>
      </c>
      <c r="Q285" s="15">
        <f t="shared" ca="1" si="68"/>
        <v>0</v>
      </c>
      <c r="R285">
        <f t="shared" ca="1" si="59"/>
        <v>-7.7456872576647622E-4</v>
      </c>
    </row>
    <row r="286" spans="1:18" x14ac:dyDescent="0.2">
      <c r="A286" s="98"/>
      <c r="B286" s="98"/>
      <c r="C286" s="98"/>
      <c r="D286" s="100">
        <f t="shared" si="56"/>
        <v>0</v>
      </c>
      <c r="E286" s="100">
        <f t="shared" si="56"/>
        <v>0</v>
      </c>
      <c r="F286" s="15">
        <f t="shared" si="57"/>
        <v>0</v>
      </c>
      <c r="G286" s="15">
        <f t="shared" si="57"/>
        <v>0</v>
      </c>
      <c r="H286" s="15">
        <f t="shared" si="60"/>
        <v>0</v>
      </c>
      <c r="I286" s="15">
        <f t="shared" si="61"/>
        <v>0</v>
      </c>
      <c r="J286" s="15">
        <f t="shared" si="62"/>
        <v>0</v>
      </c>
      <c r="K286" s="15">
        <f t="shared" si="63"/>
        <v>0</v>
      </c>
      <c r="L286" s="15">
        <f t="shared" si="64"/>
        <v>0</v>
      </c>
      <c r="M286" s="15">
        <f t="shared" ca="1" si="58"/>
        <v>7.7456872576647622E-4</v>
      </c>
      <c r="N286" s="15">
        <f t="shared" ca="1" si="65"/>
        <v>0</v>
      </c>
      <c r="O286" s="24">
        <f t="shared" ca="1" si="66"/>
        <v>0</v>
      </c>
      <c r="P286" s="15">
        <f t="shared" ca="1" si="67"/>
        <v>0</v>
      </c>
      <c r="Q286" s="15">
        <f t="shared" ca="1" si="68"/>
        <v>0</v>
      </c>
      <c r="R286">
        <f t="shared" ca="1" si="59"/>
        <v>-7.7456872576647622E-4</v>
      </c>
    </row>
    <row r="287" spans="1:18" x14ac:dyDescent="0.2">
      <c r="A287" s="98"/>
      <c r="B287" s="98"/>
      <c r="C287" s="98"/>
      <c r="D287" s="100">
        <f t="shared" si="56"/>
        <v>0</v>
      </c>
      <c r="E287" s="100">
        <f t="shared" si="56"/>
        <v>0</v>
      </c>
      <c r="F287" s="15">
        <f t="shared" si="57"/>
        <v>0</v>
      </c>
      <c r="G287" s="15">
        <f t="shared" si="57"/>
        <v>0</v>
      </c>
      <c r="H287" s="15">
        <f t="shared" si="60"/>
        <v>0</v>
      </c>
      <c r="I287" s="15">
        <f t="shared" si="61"/>
        <v>0</v>
      </c>
      <c r="J287" s="15">
        <f t="shared" si="62"/>
        <v>0</v>
      </c>
      <c r="K287" s="15">
        <f t="shared" si="63"/>
        <v>0</v>
      </c>
      <c r="L287" s="15">
        <f t="shared" si="64"/>
        <v>0</v>
      </c>
      <c r="M287" s="15">
        <f t="shared" ca="1" si="58"/>
        <v>7.7456872576647622E-4</v>
      </c>
      <c r="N287" s="15">
        <f t="shared" ca="1" si="65"/>
        <v>0</v>
      </c>
      <c r="O287" s="24">
        <f t="shared" ca="1" si="66"/>
        <v>0</v>
      </c>
      <c r="P287" s="15">
        <f t="shared" ca="1" si="67"/>
        <v>0</v>
      </c>
      <c r="Q287" s="15">
        <f t="shared" ca="1" si="68"/>
        <v>0</v>
      </c>
      <c r="R287">
        <f t="shared" ca="1" si="59"/>
        <v>-7.7456872576647622E-4</v>
      </c>
    </row>
    <row r="288" spans="1:18" x14ac:dyDescent="0.2">
      <c r="A288" s="98"/>
      <c r="B288" s="98"/>
      <c r="C288" s="98"/>
      <c r="D288" s="100">
        <f t="shared" si="56"/>
        <v>0</v>
      </c>
      <c r="E288" s="100">
        <f t="shared" si="56"/>
        <v>0</v>
      </c>
      <c r="F288" s="15">
        <f t="shared" si="57"/>
        <v>0</v>
      </c>
      <c r="G288" s="15">
        <f t="shared" si="57"/>
        <v>0</v>
      </c>
      <c r="H288" s="15">
        <f t="shared" si="60"/>
        <v>0</v>
      </c>
      <c r="I288" s="15">
        <f t="shared" si="61"/>
        <v>0</v>
      </c>
      <c r="J288" s="15">
        <f t="shared" si="62"/>
        <v>0</v>
      </c>
      <c r="K288" s="15">
        <f t="shared" si="63"/>
        <v>0</v>
      </c>
      <c r="L288" s="15">
        <f t="shared" si="64"/>
        <v>0</v>
      </c>
      <c r="M288" s="15">
        <f t="shared" ca="1" si="58"/>
        <v>7.7456872576647622E-4</v>
      </c>
      <c r="N288" s="15">
        <f t="shared" ca="1" si="65"/>
        <v>0</v>
      </c>
      <c r="O288" s="24">
        <f t="shared" ca="1" si="66"/>
        <v>0</v>
      </c>
      <c r="P288" s="15">
        <f t="shared" ca="1" si="67"/>
        <v>0</v>
      </c>
      <c r="Q288" s="15">
        <f t="shared" ca="1" si="68"/>
        <v>0</v>
      </c>
      <c r="R288">
        <f t="shared" ca="1" si="59"/>
        <v>-7.7456872576647622E-4</v>
      </c>
    </row>
    <row r="289" spans="1:18" x14ac:dyDescent="0.2">
      <c r="A289" s="98"/>
      <c r="B289" s="98"/>
      <c r="C289" s="98"/>
      <c r="D289" s="100">
        <f t="shared" si="56"/>
        <v>0</v>
      </c>
      <c r="E289" s="100">
        <f t="shared" si="56"/>
        <v>0</v>
      </c>
      <c r="F289" s="15">
        <f t="shared" si="57"/>
        <v>0</v>
      </c>
      <c r="G289" s="15">
        <f t="shared" si="57"/>
        <v>0</v>
      </c>
      <c r="H289" s="15">
        <f t="shared" si="60"/>
        <v>0</v>
      </c>
      <c r="I289" s="15">
        <f t="shared" si="61"/>
        <v>0</v>
      </c>
      <c r="J289" s="15">
        <f t="shared" si="62"/>
        <v>0</v>
      </c>
      <c r="K289" s="15">
        <f t="shared" si="63"/>
        <v>0</v>
      </c>
      <c r="L289" s="15">
        <f t="shared" si="64"/>
        <v>0</v>
      </c>
      <c r="M289" s="15">
        <f t="shared" ca="1" si="58"/>
        <v>7.7456872576647622E-4</v>
      </c>
      <c r="N289" s="15">
        <f t="shared" ca="1" si="65"/>
        <v>0</v>
      </c>
      <c r="O289" s="24">
        <f t="shared" ca="1" si="66"/>
        <v>0</v>
      </c>
      <c r="P289" s="15">
        <f t="shared" ca="1" si="67"/>
        <v>0</v>
      </c>
      <c r="Q289" s="15">
        <f t="shared" ca="1" si="68"/>
        <v>0</v>
      </c>
      <c r="R289">
        <f t="shared" ca="1" si="59"/>
        <v>-7.7456872576647622E-4</v>
      </c>
    </row>
    <row r="290" spans="1:18" x14ac:dyDescent="0.2">
      <c r="A290" s="98"/>
      <c r="B290" s="98"/>
      <c r="C290" s="98"/>
      <c r="D290" s="100">
        <f t="shared" si="56"/>
        <v>0</v>
      </c>
      <c r="E290" s="100">
        <f t="shared" si="56"/>
        <v>0</v>
      </c>
      <c r="F290" s="15">
        <f t="shared" si="57"/>
        <v>0</v>
      </c>
      <c r="G290" s="15">
        <f t="shared" si="57"/>
        <v>0</v>
      </c>
      <c r="H290" s="15">
        <f t="shared" si="60"/>
        <v>0</v>
      </c>
      <c r="I290" s="15">
        <f t="shared" si="61"/>
        <v>0</v>
      </c>
      <c r="J290" s="15">
        <f t="shared" si="62"/>
        <v>0</v>
      </c>
      <c r="K290" s="15">
        <f t="shared" si="63"/>
        <v>0</v>
      </c>
      <c r="L290" s="15">
        <f t="shared" si="64"/>
        <v>0</v>
      </c>
      <c r="M290" s="15">
        <f t="shared" ca="1" si="58"/>
        <v>7.7456872576647622E-4</v>
      </c>
      <c r="N290" s="15">
        <f t="shared" ca="1" si="65"/>
        <v>0</v>
      </c>
      <c r="O290" s="24">
        <f t="shared" ca="1" si="66"/>
        <v>0</v>
      </c>
      <c r="P290" s="15">
        <f t="shared" ca="1" si="67"/>
        <v>0</v>
      </c>
      <c r="Q290" s="15">
        <f t="shared" ca="1" si="68"/>
        <v>0</v>
      </c>
      <c r="R290">
        <f t="shared" ca="1" si="59"/>
        <v>-7.7456872576647622E-4</v>
      </c>
    </row>
    <row r="291" spans="1:18" x14ac:dyDescent="0.2">
      <c r="A291" s="98"/>
      <c r="B291" s="98"/>
      <c r="C291" s="98"/>
      <c r="D291" s="100">
        <f t="shared" si="56"/>
        <v>0</v>
      </c>
      <c r="E291" s="100">
        <f t="shared" si="56"/>
        <v>0</v>
      </c>
      <c r="F291" s="15">
        <f t="shared" si="57"/>
        <v>0</v>
      </c>
      <c r="G291" s="15">
        <f t="shared" si="57"/>
        <v>0</v>
      </c>
      <c r="H291" s="15">
        <f t="shared" si="60"/>
        <v>0</v>
      </c>
      <c r="I291" s="15">
        <f t="shared" si="61"/>
        <v>0</v>
      </c>
      <c r="J291" s="15">
        <f t="shared" si="62"/>
        <v>0</v>
      </c>
      <c r="K291" s="15">
        <f t="shared" si="63"/>
        <v>0</v>
      </c>
      <c r="L291" s="15">
        <f t="shared" si="64"/>
        <v>0</v>
      </c>
      <c r="M291" s="15">
        <f t="shared" ca="1" si="58"/>
        <v>7.7456872576647622E-4</v>
      </c>
      <c r="N291" s="15">
        <f t="shared" ca="1" si="65"/>
        <v>0</v>
      </c>
      <c r="O291" s="24">
        <f t="shared" ca="1" si="66"/>
        <v>0</v>
      </c>
      <c r="P291" s="15">
        <f t="shared" ca="1" si="67"/>
        <v>0</v>
      </c>
      <c r="Q291" s="15">
        <f t="shared" ca="1" si="68"/>
        <v>0</v>
      </c>
      <c r="R291">
        <f t="shared" ca="1" si="59"/>
        <v>-7.7456872576647622E-4</v>
      </c>
    </row>
    <row r="292" spans="1:18" x14ac:dyDescent="0.2">
      <c r="A292" s="98"/>
      <c r="B292" s="98"/>
      <c r="C292" s="98"/>
      <c r="D292" s="100">
        <f t="shared" si="56"/>
        <v>0</v>
      </c>
      <c r="E292" s="100">
        <f t="shared" si="56"/>
        <v>0</v>
      </c>
      <c r="F292" s="15">
        <f t="shared" si="57"/>
        <v>0</v>
      </c>
      <c r="G292" s="15">
        <f t="shared" si="57"/>
        <v>0</v>
      </c>
      <c r="H292" s="15">
        <f t="shared" si="60"/>
        <v>0</v>
      </c>
      <c r="I292" s="15">
        <f t="shared" si="61"/>
        <v>0</v>
      </c>
      <c r="J292" s="15">
        <f t="shared" si="62"/>
        <v>0</v>
      </c>
      <c r="K292" s="15">
        <f t="shared" si="63"/>
        <v>0</v>
      </c>
      <c r="L292" s="15">
        <f t="shared" si="64"/>
        <v>0</v>
      </c>
      <c r="M292" s="15">
        <f t="shared" ca="1" si="58"/>
        <v>7.7456872576647622E-4</v>
      </c>
      <c r="N292" s="15">
        <f t="shared" ca="1" si="65"/>
        <v>0</v>
      </c>
      <c r="O292" s="24">
        <f t="shared" ca="1" si="66"/>
        <v>0</v>
      </c>
      <c r="P292" s="15">
        <f t="shared" ca="1" si="67"/>
        <v>0</v>
      </c>
      <c r="Q292" s="15">
        <f t="shared" ca="1" si="68"/>
        <v>0</v>
      </c>
      <c r="R292">
        <f t="shared" ca="1" si="59"/>
        <v>-7.7456872576647622E-4</v>
      </c>
    </row>
    <row r="293" spans="1:18" x14ac:dyDescent="0.2">
      <c r="A293" s="98"/>
      <c r="B293" s="98"/>
      <c r="C293" s="98"/>
      <c r="D293" s="100">
        <f t="shared" si="56"/>
        <v>0</v>
      </c>
      <c r="E293" s="100">
        <f t="shared" si="56"/>
        <v>0</v>
      </c>
      <c r="F293" s="15">
        <f t="shared" si="57"/>
        <v>0</v>
      </c>
      <c r="G293" s="15">
        <f t="shared" si="57"/>
        <v>0</v>
      </c>
      <c r="H293" s="15">
        <f t="shared" si="60"/>
        <v>0</v>
      </c>
      <c r="I293" s="15">
        <f t="shared" si="61"/>
        <v>0</v>
      </c>
      <c r="J293" s="15">
        <f t="shared" si="62"/>
        <v>0</v>
      </c>
      <c r="K293" s="15">
        <f t="shared" si="63"/>
        <v>0</v>
      </c>
      <c r="L293" s="15">
        <f t="shared" si="64"/>
        <v>0</v>
      </c>
      <c r="M293" s="15">
        <f t="shared" ca="1" si="58"/>
        <v>7.7456872576647622E-4</v>
      </c>
      <c r="N293" s="15">
        <f t="shared" ca="1" si="65"/>
        <v>0</v>
      </c>
      <c r="O293" s="24">
        <f t="shared" ca="1" si="66"/>
        <v>0</v>
      </c>
      <c r="P293" s="15">
        <f t="shared" ca="1" si="67"/>
        <v>0</v>
      </c>
      <c r="Q293" s="15">
        <f t="shared" ca="1" si="68"/>
        <v>0</v>
      </c>
      <c r="R293">
        <f t="shared" ca="1" si="59"/>
        <v>-7.7456872576647622E-4</v>
      </c>
    </row>
    <row r="294" spans="1:18" x14ac:dyDescent="0.2">
      <c r="A294" s="98"/>
      <c r="B294" s="98"/>
      <c r="C294" s="98"/>
      <c r="D294" s="100">
        <f t="shared" si="56"/>
        <v>0</v>
      </c>
      <c r="E294" s="100">
        <f t="shared" si="56"/>
        <v>0</v>
      </c>
      <c r="F294" s="15">
        <f t="shared" si="57"/>
        <v>0</v>
      </c>
      <c r="G294" s="15">
        <f t="shared" si="57"/>
        <v>0</v>
      </c>
      <c r="H294" s="15">
        <f t="shared" si="60"/>
        <v>0</v>
      </c>
      <c r="I294" s="15">
        <f t="shared" si="61"/>
        <v>0</v>
      </c>
      <c r="J294" s="15">
        <f t="shared" si="62"/>
        <v>0</v>
      </c>
      <c r="K294" s="15">
        <f t="shared" si="63"/>
        <v>0</v>
      </c>
      <c r="L294" s="15">
        <f t="shared" si="64"/>
        <v>0</v>
      </c>
      <c r="M294" s="15">
        <f t="shared" ca="1" si="58"/>
        <v>7.7456872576647622E-4</v>
      </c>
      <c r="N294" s="15">
        <f t="shared" ca="1" si="65"/>
        <v>0</v>
      </c>
      <c r="O294" s="24">
        <f t="shared" ca="1" si="66"/>
        <v>0</v>
      </c>
      <c r="P294" s="15">
        <f t="shared" ca="1" si="67"/>
        <v>0</v>
      </c>
      <c r="Q294" s="15">
        <f t="shared" ca="1" si="68"/>
        <v>0</v>
      </c>
      <c r="R294">
        <f t="shared" ca="1" si="59"/>
        <v>-7.7456872576647622E-4</v>
      </c>
    </row>
    <row r="295" spans="1:18" x14ac:dyDescent="0.2">
      <c r="A295" s="98"/>
      <c r="B295" s="98"/>
      <c r="C295" s="98"/>
      <c r="D295" s="100">
        <f t="shared" si="56"/>
        <v>0</v>
      </c>
      <c r="E295" s="100">
        <f t="shared" si="56"/>
        <v>0</v>
      </c>
      <c r="F295" s="15">
        <f t="shared" si="57"/>
        <v>0</v>
      </c>
      <c r="G295" s="15">
        <f t="shared" si="57"/>
        <v>0</v>
      </c>
      <c r="H295" s="15">
        <f t="shared" si="60"/>
        <v>0</v>
      </c>
      <c r="I295" s="15">
        <f t="shared" si="61"/>
        <v>0</v>
      </c>
      <c r="J295" s="15">
        <f t="shared" si="62"/>
        <v>0</v>
      </c>
      <c r="K295" s="15">
        <f t="shared" si="63"/>
        <v>0</v>
      </c>
      <c r="L295" s="15">
        <f t="shared" si="64"/>
        <v>0</v>
      </c>
      <c r="M295" s="15">
        <f t="shared" ca="1" si="58"/>
        <v>7.7456872576647622E-4</v>
      </c>
      <c r="N295" s="15">
        <f t="shared" ca="1" si="65"/>
        <v>0</v>
      </c>
      <c r="O295" s="24">
        <f t="shared" ca="1" si="66"/>
        <v>0</v>
      </c>
      <c r="P295" s="15">
        <f t="shared" ca="1" si="67"/>
        <v>0</v>
      </c>
      <c r="Q295" s="15">
        <f t="shared" ca="1" si="68"/>
        <v>0</v>
      </c>
      <c r="R295">
        <f t="shared" ca="1" si="59"/>
        <v>-7.7456872576647622E-4</v>
      </c>
    </row>
    <row r="296" spans="1:18" x14ac:dyDescent="0.2">
      <c r="A296" s="98"/>
      <c r="B296" s="98"/>
      <c r="C296" s="98"/>
      <c r="D296" s="100">
        <f t="shared" si="56"/>
        <v>0</v>
      </c>
      <c r="E296" s="100">
        <f t="shared" si="56"/>
        <v>0</v>
      </c>
      <c r="F296" s="15">
        <f t="shared" si="57"/>
        <v>0</v>
      </c>
      <c r="G296" s="15">
        <f t="shared" si="57"/>
        <v>0</v>
      </c>
      <c r="H296" s="15">
        <f t="shared" si="60"/>
        <v>0</v>
      </c>
      <c r="I296" s="15">
        <f t="shared" si="61"/>
        <v>0</v>
      </c>
      <c r="J296" s="15">
        <f t="shared" si="62"/>
        <v>0</v>
      </c>
      <c r="K296" s="15">
        <f t="shared" si="63"/>
        <v>0</v>
      </c>
      <c r="L296" s="15">
        <f t="shared" si="64"/>
        <v>0</v>
      </c>
      <c r="M296" s="15">
        <f t="shared" ca="1" si="58"/>
        <v>7.7456872576647622E-4</v>
      </c>
      <c r="N296" s="15">
        <f t="shared" ca="1" si="65"/>
        <v>0</v>
      </c>
      <c r="O296" s="24">
        <f t="shared" ca="1" si="66"/>
        <v>0</v>
      </c>
      <c r="P296" s="15">
        <f t="shared" ca="1" si="67"/>
        <v>0</v>
      </c>
      <c r="Q296" s="15">
        <f t="shared" ca="1" si="68"/>
        <v>0</v>
      </c>
      <c r="R296">
        <f t="shared" ca="1" si="59"/>
        <v>-7.7456872576647622E-4</v>
      </c>
    </row>
    <row r="297" spans="1:18" x14ac:dyDescent="0.2">
      <c r="A297" s="98"/>
      <c r="B297" s="98"/>
      <c r="C297" s="98"/>
      <c r="D297" s="100">
        <f t="shared" si="56"/>
        <v>0</v>
      </c>
      <c r="E297" s="100">
        <f t="shared" si="56"/>
        <v>0</v>
      </c>
      <c r="F297" s="15">
        <f t="shared" si="57"/>
        <v>0</v>
      </c>
      <c r="G297" s="15">
        <f t="shared" si="57"/>
        <v>0</v>
      </c>
      <c r="H297" s="15">
        <f t="shared" si="60"/>
        <v>0</v>
      </c>
      <c r="I297" s="15">
        <f t="shared" si="61"/>
        <v>0</v>
      </c>
      <c r="J297" s="15">
        <f t="shared" si="62"/>
        <v>0</v>
      </c>
      <c r="K297" s="15">
        <f t="shared" si="63"/>
        <v>0</v>
      </c>
      <c r="L297" s="15">
        <f t="shared" si="64"/>
        <v>0</v>
      </c>
      <c r="M297" s="15">
        <f t="shared" ca="1" si="58"/>
        <v>7.7456872576647622E-4</v>
      </c>
      <c r="N297" s="15">
        <f t="shared" ca="1" si="65"/>
        <v>0</v>
      </c>
      <c r="O297" s="24">
        <f t="shared" ca="1" si="66"/>
        <v>0</v>
      </c>
      <c r="P297" s="15">
        <f t="shared" ca="1" si="67"/>
        <v>0</v>
      </c>
      <c r="Q297" s="15">
        <f t="shared" ca="1" si="68"/>
        <v>0</v>
      </c>
      <c r="R297">
        <f t="shared" ca="1" si="59"/>
        <v>-7.7456872576647622E-4</v>
      </c>
    </row>
    <row r="298" spans="1:18" x14ac:dyDescent="0.2">
      <c r="A298" s="98"/>
      <c r="B298" s="98"/>
      <c r="C298" s="98"/>
      <c r="D298" s="100">
        <f t="shared" si="56"/>
        <v>0</v>
      </c>
      <c r="E298" s="100">
        <f t="shared" si="56"/>
        <v>0</v>
      </c>
      <c r="F298" s="15">
        <f t="shared" si="57"/>
        <v>0</v>
      </c>
      <c r="G298" s="15">
        <f t="shared" si="57"/>
        <v>0</v>
      </c>
      <c r="H298" s="15">
        <f t="shared" si="60"/>
        <v>0</v>
      </c>
      <c r="I298" s="15">
        <f t="shared" si="61"/>
        <v>0</v>
      </c>
      <c r="J298" s="15">
        <f t="shared" si="62"/>
        <v>0</v>
      </c>
      <c r="K298" s="15">
        <f t="shared" si="63"/>
        <v>0</v>
      </c>
      <c r="L298" s="15">
        <f t="shared" si="64"/>
        <v>0</v>
      </c>
      <c r="M298" s="15">
        <f t="shared" ca="1" si="58"/>
        <v>7.7456872576647622E-4</v>
      </c>
      <c r="N298" s="15">
        <f t="shared" ca="1" si="65"/>
        <v>0</v>
      </c>
      <c r="O298" s="24">
        <f t="shared" ca="1" si="66"/>
        <v>0</v>
      </c>
      <c r="P298" s="15">
        <f t="shared" ca="1" si="67"/>
        <v>0</v>
      </c>
      <c r="Q298" s="15">
        <f t="shared" ca="1" si="68"/>
        <v>0</v>
      </c>
      <c r="R298">
        <f t="shared" ca="1" si="59"/>
        <v>-7.7456872576647622E-4</v>
      </c>
    </row>
    <row r="299" spans="1:18" x14ac:dyDescent="0.2">
      <c r="A299" s="98"/>
      <c r="B299" s="98"/>
      <c r="C299" s="98"/>
      <c r="D299" s="100">
        <f t="shared" si="56"/>
        <v>0</v>
      </c>
      <c r="E299" s="100">
        <f t="shared" si="56"/>
        <v>0</v>
      </c>
      <c r="F299" s="15">
        <f t="shared" si="57"/>
        <v>0</v>
      </c>
      <c r="G299" s="15">
        <f t="shared" si="57"/>
        <v>0</v>
      </c>
      <c r="H299" s="15">
        <f t="shared" si="60"/>
        <v>0</v>
      </c>
      <c r="I299" s="15">
        <f t="shared" si="61"/>
        <v>0</v>
      </c>
      <c r="J299" s="15">
        <f t="shared" si="62"/>
        <v>0</v>
      </c>
      <c r="K299" s="15">
        <f t="shared" si="63"/>
        <v>0</v>
      </c>
      <c r="L299" s="15">
        <f t="shared" si="64"/>
        <v>0</v>
      </c>
      <c r="M299" s="15">
        <f t="shared" ca="1" si="58"/>
        <v>7.7456872576647622E-4</v>
      </c>
      <c r="N299" s="15">
        <f t="shared" ca="1" si="65"/>
        <v>0</v>
      </c>
      <c r="O299" s="24">
        <f t="shared" ca="1" si="66"/>
        <v>0</v>
      </c>
      <c r="P299" s="15">
        <f t="shared" ca="1" si="67"/>
        <v>0</v>
      </c>
      <c r="Q299" s="15">
        <f t="shared" ca="1" si="68"/>
        <v>0</v>
      </c>
      <c r="R299">
        <f t="shared" ca="1" si="59"/>
        <v>-7.7456872576647622E-4</v>
      </c>
    </row>
    <row r="300" spans="1:18" x14ac:dyDescent="0.2">
      <c r="A300" s="98"/>
      <c r="B300" s="98"/>
      <c r="C300" s="98"/>
      <c r="D300" s="100">
        <f t="shared" si="56"/>
        <v>0</v>
      </c>
      <c r="E300" s="100">
        <f t="shared" si="56"/>
        <v>0</v>
      </c>
      <c r="F300" s="15">
        <f t="shared" si="57"/>
        <v>0</v>
      </c>
      <c r="G300" s="15">
        <f t="shared" si="57"/>
        <v>0</v>
      </c>
      <c r="H300" s="15">
        <f t="shared" si="60"/>
        <v>0</v>
      </c>
      <c r="I300" s="15">
        <f t="shared" si="61"/>
        <v>0</v>
      </c>
      <c r="J300" s="15">
        <f t="shared" si="62"/>
        <v>0</v>
      </c>
      <c r="K300" s="15">
        <f t="shared" si="63"/>
        <v>0</v>
      </c>
      <c r="L300" s="15">
        <f t="shared" si="64"/>
        <v>0</v>
      </c>
      <c r="M300" s="15">
        <f t="shared" ca="1" si="58"/>
        <v>7.7456872576647622E-4</v>
      </c>
      <c r="N300" s="15">
        <f t="shared" ca="1" si="65"/>
        <v>0</v>
      </c>
      <c r="O300" s="24">
        <f t="shared" ca="1" si="66"/>
        <v>0</v>
      </c>
      <c r="P300" s="15">
        <f t="shared" ca="1" si="67"/>
        <v>0</v>
      </c>
      <c r="Q300" s="15">
        <f t="shared" ca="1" si="68"/>
        <v>0</v>
      </c>
      <c r="R300">
        <f t="shared" ca="1" si="59"/>
        <v>-7.7456872576647622E-4</v>
      </c>
    </row>
    <row r="301" spans="1:18" x14ac:dyDescent="0.2">
      <c r="A301" s="98"/>
      <c r="B301" s="98"/>
      <c r="C301" s="98"/>
      <c r="D301" s="100">
        <f t="shared" si="56"/>
        <v>0</v>
      </c>
      <c r="E301" s="100">
        <f t="shared" si="56"/>
        <v>0</v>
      </c>
      <c r="F301" s="15">
        <f t="shared" si="57"/>
        <v>0</v>
      </c>
      <c r="G301" s="15">
        <f t="shared" si="57"/>
        <v>0</v>
      </c>
      <c r="H301" s="15">
        <f t="shared" si="60"/>
        <v>0</v>
      </c>
      <c r="I301" s="15">
        <f t="shared" si="61"/>
        <v>0</v>
      </c>
      <c r="J301" s="15">
        <f t="shared" si="62"/>
        <v>0</v>
      </c>
      <c r="K301" s="15">
        <f t="shared" si="63"/>
        <v>0</v>
      </c>
      <c r="L301" s="15">
        <f t="shared" si="64"/>
        <v>0</v>
      </c>
      <c r="M301" s="15">
        <f t="shared" ca="1" si="58"/>
        <v>7.7456872576647622E-4</v>
      </c>
      <c r="N301" s="15">
        <f t="shared" ca="1" si="65"/>
        <v>0</v>
      </c>
      <c r="O301" s="24">
        <f t="shared" ca="1" si="66"/>
        <v>0</v>
      </c>
      <c r="P301" s="15">
        <f t="shared" ca="1" si="67"/>
        <v>0</v>
      </c>
      <c r="Q301" s="15">
        <f t="shared" ca="1" si="68"/>
        <v>0</v>
      </c>
      <c r="R301">
        <f t="shared" ca="1" si="59"/>
        <v>-7.7456872576647622E-4</v>
      </c>
    </row>
    <row r="302" spans="1:18" x14ac:dyDescent="0.2">
      <c r="A302" s="98"/>
      <c r="B302" s="98"/>
      <c r="C302" s="98"/>
      <c r="D302" s="100">
        <f t="shared" si="56"/>
        <v>0</v>
      </c>
      <c r="E302" s="100">
        <f t="shared" si="56"/>
        <v>0</v>
      </c>
      <c r="F302" s="15">
        <f t="shared" si="57"/>
        <v>0</v>
      </c>
      <c r="G302" s="15">
        <f t="shared" si="57"/>
        <v>0</v>
      </c>
      <c r="H302" s="15">
        <f t="shared" si="60"/>
        <v>0</v>
      </c>
      <c r="I302" s="15">
        <f t="shared" si="61"/>
        <v>0</v>
      </c>
      <c r="J302" s="15">
        <f t="shared" si="62"/>
        <v>0</v>
      </c>
      <c r="K302" s="15">
        <f t="shared" si="63"/>
        <v>0</v>
      </c>
      <c r="L302" s="15">
        <f t="shared" si="64"/>
        <v>0</v>
      </c>
      <c r="M302" s="15">
        <f t="shared" ca="1" si="58"/>
        <v>7.7456872576647622E-4</v>
      </c>
      <c r="N302" s="15">
        <f t="shared" ca="1" si="65"/>
        <v>0</v>
      </c>
      <c r="O302" s="24">
        <f t="shared" ca="1" si="66"/>
        <v>0</v>
      </c>
      <c r="P302" s="15">
        <f t="shared" ca="1" si="67"/>
        <v>0</v>
      </c>
      <c r="Q302" s="15">
        <f t="shared" ca="1" si="68"/>
        <v>0</v>
      </c>
      <c r="R302">
        <f t="shared" ca="1" si="59"/>
        <v>-7.7456872576647622E-4</v>
      </c>
    </row>
    <row r="303" spans="1:18" x14ac:dyDescent="0.2">
      <c r="A303" s="98"/>
      <c r="B303" s="98"/>
      <c r="C303" s="98"/>
      <c r="D303" s="100">
        <f t="shared" si="56"/>
        <v>0</v>
      </c>
      <c r="E303" s="100">
        <f t="shared" si="56"/>
        <v>0</v>
      </c>
      <c r="F303" s="15">
        <f t="shared" si="57"/>
        <v>0</v>
      </c>
      <c r="G303" s="15">
        <f t="shared" si="57"/>
        <v>0</v>
      </c>
      <c r="H303" s="15">
        <f t="shared" si="60"/>
        <v>0</v>
      </c>
      <c r="I303" s="15">
        <f t="shared" si="61"/>
        <v>0</v>
      </c>
      <c r="J303" s="15">
        <f t="shared" si="62"/>
        <v>0</v>
      </c>
      <c r="K303" s="15">
        <f t="shared" si="63"/>
        <v>0</v>
      </c>
      <c r="L303" s="15">
        <f t="shared" si="64"/>
        <v>0</v>
      </c>
      <c r="M303" s="15">
        <f t="shared" ca="1" si="58"/>
        <v>7.7456872576647622E-4</v>
      </c>
      <c r="N303" s="15">
        <f t="shared" ca="1" si="65"/>
        <v>0</v>
      </c>
      <c r="O303" s="24">
        <f t="shared" ca="1" si="66"/>
        <v>0</v>
      </c>
      <c r="P303" s="15">
        <f t="shared" ca="1" si="67"/>
        <v>0</v>
      </c>
      <c r="Q303" s="15">
        <f t="shared" ca="1" si="68"/>
        <v>0</v>
      </c>
      <c r="R303">
        <f t="shared" ca="1" si="59"/>
        <v>-7.7456872576647622E-4</v>
      </c>
    </row>
    <row r="304" spans="1:18" x14ac:dyDescent="0.2">
      <c r="A304" s="98"/>
      <c r="B304" s="98"/>
      <c r="C304" s="98"/>
      <c r="D304" s="100">
        <f t="shared" si="56"/>
        <v>0</v>
      </c>
      <c r="E304" s="100">
        <f t="shared" si="56"/>
        <v>0</v>
      </c>
      <c r="F304" s="15">
        <f t="shared" si="57"/>
        <v>0</v>
      </c>
      <c r="G304" s="15">
        <f t="shared" si="57"/>
        <v>0</v>
      </c>
      <c r="H304" s="15">
        <f t="shared" si="60"/>
        <v>0</v>
      </c>
      <c r="I304" s="15">
        <f t="shared" si="61"/>
        <v>0</v>
      </c>
      <c r="J304" s="15">
        <f t="shared" si="62"/>
        <v>0</v>
      </c>
      <c r="K304" s="15">
        <f t="shared" si="63"/>
        <v>0</v>
      </c>
      <c r="L304" s="15">
        <f t="shared" si="64"/>
        <v>0</v>
      </c>
      <c r="M304" s="15">
        <f t="shared" ca="1" si="58"/>
        <v>7.7456872576647622E-4</v>
      </c>
      <c r="N304" s="15">
        <f t="shared" ca="1" si="65"/>
        <v>0</v>
      </c>
      <c r="O304" s="24">
        <f t="shared" ca="1" si="66"/>
        <v>0</v>
      </c>
      <c r="P304" s="15">
        <f t="shared" ca="1" si="67"/>
        <v>0</v>
      </c>
      <c r="Q304" s="15">
        <f t="shared" ca="1" si="68"/>
        <v>0</v>
      </c>
      <c r="R304">
        <f t="shared" ca="1" si="59"/>
        <v>-7.7456872576647622E-4</v>
      </c>
    </row>
    <row r="305" spans="1:18" x14ac:dyDescent="0.2">
      <c r="A305" s="98"/>
      <c r="B305" s="98"/>
      <c r="C305" s="98"/>
      <c r="D305" s="100">
        <f t="shared" si="56"/>
        <v>0</v>
      </c>
      <c r="E305" s="100">
        <f t="shared" si="56"/>
        <v>0</v>
      </c>
      <c r="F305" s="15">
        <f t="shared" si="57"/>
        <v>0</v>
      </c>
      <c r="G305" s="15">
        <f t="shared" si="57"/>
        <v>0</v>
      </c>
      <c r="H305" s="15">
        <f t="shared" si="60"/>
        <v>0</v>
      </c>
      <c r="I305" s="15">
        <f t="shared" si="61"/>
        <v>0</v>
      </c>
      <c r="J305" s="15">
        <f t="shared" si="62"/>
        <v>0</v>
      </c>
      <c r="K305" s="15">
        <f t="shared" si="63"/>
        <v>0</v>
      </c>
      <c r="L305" s="15">
        <f t="shared" si="64"/>
        <v>0</v>
      </c>
      <c r="M305" s="15">
        <f t="shared" ca="1" si="58"/>
        <v>7.7456872576647622E-4</v>
      </c>
      <c r="N305" s="15">
        <f t="shared" ca="1" si="65"/>
        <v>0</v>
      </c>
      <c r="O305" s="24">
        <f t="shared" ca="1" si="66"/>
        <v>0</v>
      </c>
      <c r="P305" s="15">
        <f t="shared" ca="1" si="67"/>
        <v>0</v>
      </c>
      <c r="Q305" s="15">
        <f t="shared" ca="1" si="68"/>
        <v>0</v>
      </c>
      <c r="R305">
        <f t="shared" ca="1" si="59"/>
        <v>-7.7456872576647622E-4</v>
      </c>
    </row>
    <row r="306" spans="1:18" x14ac:dyDescent="0.2">
      <c r="A306" s="98"/>
      <c r="B306" s="98"/>
      <c r="C306" s="98"/>
      <c r="D306" s="100">
        <f t="shared" si="56"/>
        <v>0</v>
      </c>
      <c r="E306" s="100">
        <f t="shared" si="56"/>
        <v>0</v>
      </c>
      <c r="F306" s="15">
        <f t="shared" si="57"/>
        <v>0</v>
      </c>
      <c r="G306" s="15">
        <f t="shared" si="57"/>
        <v>0</v>
      </c>
      <c r="H306" s="15">
        <f t="shared" si="60"/>
        <v>0</v>
      </c>
      <c r="I306" s="15">
        <f t="shared" si="61"/>
        <v>0</v>
      </c>
      <c r="J306" s="15">
        <f t="shared" si="62"/>
        <v>0</v>
      </c>
      <c r="K306" s="15">
        <f t="shared" si="63"/>
        <v>0</v>
      </c>
      <c r="L306" s="15">
        <f t="shared" si="64"/>
        <v>0</v>
      </c>
      <c r="M306" s="15">
        <f t="shared" ca="1" si="58"/>
        <v>7.7456872576647622E-4</v>
      </c>
      <c r="N306" s="15">
        <f t="shared" ca="1" si="65"/>
        <v>0</v>
      </c>
      <c r="O306" s="24">
        <f t="shared" ca="1" si="66"/>
        <v>0</v>
      </c>
      <c r="P306" s="15">
        <f t="shared" ca="1" si="67"/>
        <v>0</v>
      </c>
      <c r="Q306" s="15">
        <f t="shared" ca="1" si="68"/>
        <v>0</v>
      </c>
      <c r="R306">
        <f t="shared" ca="1" si="59"/>
        <v>-7.7456872576647622E-4</v>
      </c>
    </row>
    <row r="307" spans="1:18" x14ac:dyDescent="0.2">
      <c r="A307" s="98"/>
      <c r="B307" s="98"/>
      <c r="C307" s="98"/>
      <c r="D307" s="100">
        <f t="shared" si="56"/>
        <v>0</v>
      </c>
      <c r="E307" s="100">
        <f t="shared" si="56"/>
        <v>0</v>
      </c>
      <c r="F307" s="15">
        <f t="shared" si="57"/>
        <v>0</v>
      </c>
      <c r="G307" s="15">
        <f t="shared" si="57"/>
        <v>0</v>
      </c>
      <c r="H307" s="15">
        <f t="shared" si="60"/>
        <v>0</v>
      </c>
      <c r="I307" s="15">
        <f t="shared" si="61"/>
        <v>0</v>
      </c>
      <c r="J307" s="15">
        <f t="shared" si="62"/>
        <v>0</v>
      </c>
      <c r="K307" s="15">
        <f t="shared" si="63"/>
        <v>0</v>
      </c>
      <c r="L307" s="15">
        <f t="shared" si="64"/>
        <v>0</v>
      </c>
      <c r="M307" s="15">
        <f t="shared" ca="1" si="58"/>
        <v>7.7456872576647622E-4</v>
      </c>
      <c r="N307" s="15">
        <f t="shared" ca="1" si="65"/>
        <v>0</v>
      </c>
      <c r="O307" s="24">
        <f t="shared" ca="1" si="66"/>
        <v>0</v>
      </c>
      <c r="P307" s="15">
        <f t="shared" ca="1" si="67"/>
        <v>0</v>
      </c>
      <c r="Q307" s="15">
        <f t="shared" ca="1" si="68"/>
        <v>0</v>
      </c>
      <c r="R307">
        <f t="shared" ca="1" si="59"/>
        <v>-7.7456872576647622E-4</v>
      </c>
    </row>
    <row r="308" spans="1:18" x14ac:dyDescent="0.2">
      <c r="A308" s="98"/>
      <c r="B308" s="98"/>
      <c r="C308" s="98"/>
      <c r="D308" s="100">
        <f t="shared" si="56"/>
        <v>0</v>
      </c>
      <c r="E308" s="100">
        <f t="shared" si="56"/>
        <v>0</v>
      </c>
      <c r="F308" s="15">
        <f t="shared" si="57"/>
        <v>0</v>
      </c>
      <c r="G308" s="15">
        <f t="shared" si="57"/>
        <v>0</v>
      </c>
      <c r="H308" s="15">
        <f t="shared" si="60"/>
        <v>0</v>
      </c>
      <c r="I308" s="15">
        <f t="shared" si="61"/>
        <v>0</v>
      </c>
      <c r="J308" s="15">
        <f t="shared" si="62"/>
        <v>0</v>
      </c>
      <c r="K308" s="15">
        <f t="shared" si="63"/>
        <v>0</v>
      </c>
      <c r="L308" s="15">
        <f t="shared" si="64"/>
        <v>0</v>
      </c>
      <c r="M308" s="15">
        <f t="shared" ca="1" si="58"/>
        <v>7.7456872576647622E-4</v>
      </c>
      <c r="N308" s="15">
        <f t="shared" ca="1" si="65"/>
        <v>0</v>
      </c>
      <c r="O308" s="24">
        <f t="shared" ca="1" si="66"/>
        <v>0</v>
      </c>
      <c r="P308" s="15">
        <f t="shared" ca="1" si="67"/>
        <v>0</v>
      </c>
      <c r="Q308" s="15">
        <f t="shared" ca="1" si="68"/>
        <v>0</v>
      </c>
      <c r="R308">
        <f t="shared" ca="1" si="59"/>
        <v>-7.7456872576647622E-4</v>
      </c>
    </row>
    <row r="309" spans="1:18" x14ac:dyDescent="0.2">
      <c r="A309" s="98"/>
      <c r="B309" s="98"/>
      <c r="C309" s="98"/>
      <c r="D309" s="100">
        <f t="shared" si="56"/>
        <v>0</v>
      </c>
      <c r="E309" s="100">
        <f t="shared" si="56"/>
        <v>0</v>
      </c>
      <c r="F309" s="15">
        <f t="shared" si="57"/>
        <v>0</v>
      </c>
      <c r="G309" s="15">
        <f t="shared" si="57"/>
        <v>0</v>
      </c>
      <c r="H309" s="15">
        <f t="shared" si="60"/>
        <v>0</v>
      </c>
      <c r="I309" s="15">
        <f t="shared" si="61"/>
        <v>0</v>
      </c>
      <c r="J309" s="15">
        <f t="shared" si="62"/>
        <v>0</v>
      </c>
      <c r="K309" s="15">
        <f t="shared" si="63"/>
        <v>0</v>
      </c>
      <c r="L309" s="15">
        <f t="shared" si="64"/>
        <v>0</v>
      </c>
      <c r="M309" s="15">
        <f t="shared" ca="1" si="58"/>
        <v>7.7456872576647622E-4</v>
      </c>
      <c r="N309" s="15">
        <f t="shared" ca="1" si="65"/>
        <v>0</v>
      </c>
      <c r="O309" s="24">
        <f t="shared" ca="1" si="66"/>
        <v>0</v>
      </c>
      <c r="P309" s="15">
        <f t="shared" ca="1" si="67"/>
        <v>0</v>
      </c>
      <c r="Q309" s="15">
        <f t="shared" ca="1" si="68"/>
        <v>0</v>
      </c>
      <c r="R309">
        <f t="shared" ca="1" si="59"/>
        <v>-7.7456872576647622E-4</v>
      </c>
    </row>
    <row r="310" spans="1:18" x14ac:dyDescent="0.2">
      <c r="A310" s="98"/>
      <c r="B310" s="98"/>
      <c r="C310" s="98"/>
      <c r="D310" s="100">
        <f t="shared" si="56"/>
        <v>0</v>
      </c>
      <c r="E310" s="100">
        <f t="shared" si="56"/>
        <v>0</v>
      </c>
      <c r="F310" s="15">
        <f t="shared" si="57"/>
        <v>0</v>
      </c>
      <c r="G310" s="15">
        <f t="shared" si="57"/>
        <v>0</v>
      </c>
      <c r="H310" s="15">
        <f t="shared" si="60"/>
        <v>0</v>
      </c>
      <c r="I310" s="15">
        <f t="shared" si="61"/>
        <v>0</v>
      </c>
      <c r="J310" s="15">
        <f t="shared" si="62"/>
        <v>0</v>
      </c>
      <c r="K310" s="15">
        <f t="shared" si="63"/>
        <v>0</v>
      </c>
      <c r="L310" s="15">
        <f t="shared" si="64"/>
        <v>0</v>
      </c>
      <c r="M310" s="15">
        <f t="shared" ca="1" si="58"/>
        <v>7.7456872576647622E-4</v>
      </c>
      <c r="N310" s="15">
        <f t="shared" ca="1" si="65"/>
        <v>0</v>
      </c>
      <c r="O310" s="24">
        <f t="shared" ca="1" si="66"/>
        <v>0</v>
      </c>
      <c r="P310" s="15">
        <f t="shared" ca="1" si="67"/>
        <v>0</v>
      </c>
      <c r="Q310" s="15">
        <f t="shared" ca="1" si="68"/>
        <v>0</v>
      </c>
      <c r="R310">
        <f t="shared" ca="1" si="59"/>
        <v>-7.7456872576647622E-4</v>
      </c>
    </row>
    <row r="311" spans="1:18" x14ac:dyDescent="0.2">
      <c r="A311" s="98"/>
      <c r="B311" s="98"/>
      <c r="C311" s="98"/>
      <c r="D311" s="100">
        <f t="shared" si="56"/>
        <v>0</v>
      </c>
      <c r="E311" s="100">
        <f t="shared" si="56"/>
        <v>0</v>
      </c>
      <c r="F311" s="15">
        <f t="shared" si="57"/>
        <v>0</v>
      </c>
      <c r="G311" s="15">
        <f t="shared" si="57"/>
        <v>0</v>
      </c>
      <c r="H311" s="15">
        <f t="shared" si="60"/>
        <v>0</v>
      </c>
      <c r="I311" s="15">
        <f t="shared" si="61"/>
        <v>0</v>
      </c>
      <c r="J311" s="15">
        <f t="shared" si="62"/>
        <v>0</v>
      </c>
      <c r="K311" s="15">
        <f t="shared" si="63"/>
        <v>0</v>
      </c>
      <c r="L311" s="15">
        <f t="shared" si="64"/>
        <v>0</v>
      </c>
      <c r="M311" s="15">
        <f t="shared" ca="1" si="58"/>
        <v>7.7456872576647622E-4</v>
      </c>
      <c r="N311" s="15">
        <f t="shared" ca="1" si="65"/>
        <v>0</v>
      </c>
      <c r="O311" s="24">
        <f t="shared" ca="1" si="66"/>
        <v>0</v>
      </c>
      <c r="P311" s="15">
        <f t="shared" ca="1" si="67"/>
        <v>0</v>
      </c>
      <c r="Q311" s="15">
        <f t="shared" ca="1" si="68"/>
        <v>0</v>
      </c>
      <c r="R311">
        <f t="shared" ca="1" si="59"/>
        <v>-7.7456872576647622E-4</v>
      </c>
    </row>
    <row r="312" spans="1:18" x14ac:dyDescent="0.2">
      <c r="A312" s="98"/>
      <c r="B312" s="98"/>
      <c r="C312" s="98"/>
      <c r="D312" s="100">
        <f t="shared" si="56"/>
        <v>0</v>
      </c>
      <c r="E312" s="100">
        <f t="shared" si="56"/>
        <v>0</v>
      </c>
      <c r="F312" s="15">
        <f t="shared" si="57"/>
        <v>0</v>
      </c>
      <c r="G312" s="15">
        <f t="shared" si="57"/>
        <v>0</v>
      </c>
      <c r="H312" s="15">
        <f t="shared" si="60"/>
        <v>0</v>
      </c>
      <c r="I312" s="15">
        <f t="shared" si="61"/>
        <v>0</v>
      </c>
      <c r="J312" s="15">
        <f t="shared" si="62"/>
        <v>0</v>
      </c>
      <c r="K312" s="15">
        <f t="shared" si="63"/>
        <v>0</v>
      </c>
      <c r="L312" s="15">
        <f t="shared" si="64"/>
        <v>0</v>
      </c>
      <c r="M312" s="15">
        <f t="shared" ca="1" si="58"/>
        <v>7.7456872576647622E-4</v>
      </c>
      <c r="N312" s="15">
        <f t="shared" ca="1" si="65"/>
        <v>0</v>
      </c>
      <c r="O312" s="24">
        <f t="shared" ca="1" si="66"/>
        <v>0</v>
      </c>
      <c r="P312" s="15">
        <f t="shared" ca="1" si="67"/>
        <v>0</v>
      </c>
      <c r="Q312" s="15">
        <f t="shared" ca="1" si="68"/>
        <v>0</v>
      </c>
      <c r="R312">
        <f t="shared" ca="1" si="59"/>
        <v>-7.7456872576647622E-4</v>
      </c>
    </row>
    <row r="313" spans="1:18" x14ac:dyDescent="0.2">
      <c r="A313" s="98"/>
      <c r="B313" s="98"/>
      <c r="C313" s="98"/>
      <c r="D313" s="100">
        <f t="shared" si="56"/>
        <v>0</v>
      </c>
      <c r="E313" s="100">
        <f t="shared" si="56"/>
        <v>0</v>
      </c>
      <c r="F313" s="15">
        <f t="shared" si="57"/>
        <v>0</v>
      </c>
      <c r="G313" s="15">
        <f t="shared" si="57"/>
        <v>0</v>
      </c>
      <c r="H313" s="15">
        <f t="shared" si="60"/>
        <v>0</v>
      </c>
      <c r="I313" s="15">
        <f t="shared" si="61"/>
        <v>0</v>
      </c>
      <c r="J313" s="15">
        <f t="shared" si="62"/>
        <v>0</v>
      </c>
      <c r="K313" s="15">
        <f t="shared" si="63"/>
        <v>0</v>
      </c>
      <c r="L313" s="15">
        <f t="shared" si="64"/>
        <v>0</v>
      </c>
      <c r="M313" s="15">
        <f t="shared" ca="1" si="58"/>
        <v>7.7456872576647622E-4</v>
      </c>
      <c r="N313" s="15">
        <f t="shared" ca="1" si="65"/>
        <v>0</v>
      </c>
      <c r="O313" s="24">
        <f t="shared" ca="1" si="66"/>
        <v>0</v>
      </c>
      <c r="P313" s="15">
        <f t="shared" ca="1" si="67"/>
        <v>0</v>
      </c>
      <c r="Q313" s="15">
        <f t="shared" ca="1" si="68"/>
        <v>0</v>
      </c>
      <c r="R313">
        <f t="shared" ca="1" si="59"/>
        <v>-7.7456872576647622E-4</v>
      </c>
    </row>
    <row r="314" spans="1:18" x14ac:dyDescent="0.2">
      <c r="A314" s="98"/>
      <c r="B314" s="98"/>
      <c r="C314" s="98"/>
      <c r="D314" s="100">
        <f t="shared" si="56"/>
        <v>0</v>
      </c>
      <c r="E314" s="100">
        <f t="shared" si="56"/>
        <v>0</v>
      </c>
      <c r="F314" s="15">
        <f t="shared" si="57"/>
        <v>0</v>
      </c>
      <c r="G314" s="15">
        <f t="shared" si="57"/>
        <v>0</v>
      </c>
      <c r="H314" s="15">
        <f t="shared" si="60"/>
        <v>0</v>
      </c>
      <c r="I314" s="15">
        <f t="shared" si="61"/>
        <v>0</v>
      </c>
      <c r="J314" s="15">
        <f t="shared" si="62"/>
        <v>0</v>
      </c>
      <c r="K314" s="15">
        <f t="shared" si="63"/>
        <v>0</v>
      </c>
      <c r="L314" s="15">
        <f t="shared" si="64"/>
        <v>0</v>
      </c>
      <c r="M314" s="15">
        <f t="shared" ca="1" si="58"/>
        <v>7.7456872576647622E-4</v>
      </c>
      <c r="N314" s="15">
        <f t="shared" ca="1" si="65"/>
        <v>0</v>
      </c>
      <c r="O314" s="24">
        <f t="shared" ca="1" si="66"/>
        <v>0</v>
      </c>
      <c r="P314" s="15">
        <f t="shared" ca="1" si="67"/>
        <v>0</v>
      </c>
      <c r="Q314" s="15">
        <f t="shared" ca="1" si="68"/>
        <v>0</v>
      </c>
      <c r="R314">
        <f t="shared" ca="1" si="59"/>
        <v>-7.7456872576647622E-4</v>
      </c>
    </row>
    <row r="315" spans="1:18" x14ac:dyDescent="0.2">
      <c r="A315" s="98"/>
      <c r="B315" s="98"/>
      <c r="C315" s="98"/>
      <c r="D315" s="100">
        <f t="shared" si="56"/>
        <v>0</v>
      </c>
      <c r="E315" s="100">
        <f t="shared" si="56"/>
        <v>0</v>
      </c>
      <c r="F315" s="15">
        <f t="shared" si="57"/>
        <v>0</v>
      </c>
      <c r="G315" s="15">
        <f t="shared" si="57"/>
        <v>0</v>
      </c>
      <c r="H315" s="15">
        <f t="shared" si="60"/>
        <v>0</v>
      </c>
      <c r="I315" s="15">
        <f t="shared" si="61"/>
        <v>0</v>
      </c>
      <c r="J315" s="15">
        <f t="shared" si="62"/>
        <v>0</v>
      </c>
      <c r="K315" s="15">
        <f t="shared" si="63"/>
        <v>0</v>
      </c>
      <c r="L315" s="15">
        <f t="shared" si="64"/>
        <v>0</v>
      </c>
      <c r="M315" s="15">
        <f t="shared" ca="1" si="58"/>
        <v>7.7456872576647622E-4</v>
      </c>
      <c r="N315" s="15">
        <f t="shared" ca="1" si="65"/>
        <v>0</v>
      </c>
      <c r="O315" s="24">
        <f t="shared" ca="1" si="66"/>
        <v>0</v>
      </c>
      <c r="P315" s="15">
        <f t="shared" ca="1" si="67"/>
        <v>0</v>
      </c>
      <c r="Q315" s="15">
        <f t="shared" ca="1" si="68"/>
        <v>0</v>
      </c>
      <c r="R315">
        <f t="shared" ca="1" si="59"/>
        <v>-7.7456872576647622E-4</v>
      </c>
    </row>
    <row r="316" spans="1:18" x14ac:dyDescent="0.2">
      <c r="A316" s="98"/>
      <c r="B316" s="98"/>
      <c r="C316" s="98"/>
      <c r="D316" s="100">
        <f t="shared" si="56"/>
        <v>0</v>
      </c>
      <c r="E316" s="100">
        <f t="shared" si="56"/>
        <v>0</v>
      </c>
      <c r="F316" s="15">
        <f t="shared" si="57"/>
        <v>0</v>
      </c>
      <c r="G316" s="15">
        <f t="shared" si="57"/>
        <v>0</v>
      </c>
      <c r="H316" s="15">
        <f t="shared" si="60"/>
        <v>0</v>
      </c>
      <c r="I316" s="15">
        <f t="shared" si="61"/>
        <v>0</v>
      </c>
      <c r="J316" s="15">
        <f t="shared" si="62"/>
        <v>0</v>
      </c>
      <c r="K316" s="15">
        <f t="shared" si="63"/>
        <v>0</v>
      </c>
      <c r="L316" s="15">
        <f t="shared" si="64"/>
        <v>0</v>
      </c>
      <c r="M316" s="15">
        <f t="shared" ca="1" si="58"/>
        <v>7.7456872576647622E-4</v>
      </c>
      <c r="N316" s="15">
        <f t="shared" ca="1" si="65"/>
        <v>0</v>
      </c>
      <c r="O316" s="24">
        <f t="shared" ca="1" si="66"/>
        <v>0</v>
      </c>
      <c r="P316" s="15">
        <f t="shared" ca="1" si="67"/>
        <v>0</v>
      </c>
      <c r="Q316" s="15">
        <f t="shared" ca="1" si="68"/>
        <v>0</v>
      </c>
      <c r="R316">
        <f t="shared" ca="1" si="59"/>
        <v>-7.7456872576647622E-4</v>
      </c>
    </row>
    <row r="317" spans="1:18" x14ac:dyDescent="0.2">
      <c r="A317" s="98"/>
      <c r="B317" s="98"/>
      <c r="C317" s="98"/>
      <c r="D317" s="100">
        <f t="shared" si="56"/>
        <v>0</v>
      </c>
      <c r="E317" s="100">
        <f t="shared" si="56"/>
        <v>0</v>
      </c>
      <c r="F317" s="15">
        <f t="shared" si="57"/>
        <v>0</v>
      </c>
      <c r="G317" s="15">
        <f t="shared" si="57"/>
        <v>0</v>
      </c>
      <c r="H317" s="15">
        <f t="shared" si="60"/>
        <v>0</v>
      </c>
      <c r="I317" s="15">
        <f t="shared" si="61"/>
        <v>0</v>
      </c>
      <c r="J317" s="15">
        <f t="shared" si="62"/>
        <v>0</v>
      </c>
      <c r="K317" s="15">
        <f t="shared" si="63"/>
        <v>0</v>
      </c>
      <c r="L317" s="15">
        <f t="shared" si="64"/>
        <v>0</v>
      </c>
      <c r="M317" s="15">
        <f t="shared" ca="1" si="58"/>
        <v>7.7456872576647622E-4</v>
      </c>
      <c r="N317" s="15">
        <f t="shared" ca="1" si="65"/>
        <v>0</v>
      </c>
      <c r="O317" s="24">
        <f t="shared" ca="1" si="66"/>
        <v>0</v>
      </c>
      <c r="P317" s="15">
        <f t="shared" ca="1" si="67"/>
        <v>0</v>
      </c>
      <c r="Q317" s="15">
        <f t="shared" ca="1" si="68"/>
        <v>0</v>
      </c>
      <c r="R317">
        <f t="shared" ca="1" si="59"/>
        <v>-7.7456872576647622E-4</v>
      </c>
    </row>
    <row r="318" spans="1:18" x14ac:dyDescent="0.2">
      <c r="A318" s="98"/>
      <c r="B318" s="98"/>
      <c r="C318" s="98"/>
      <c r="D318" s="100">
        <f t="shared" si="56"/>
        <v>0</v>
      </c>
      <c r="E318" s="100">
        <f t="shared" si="56"/>
        <v>0</v>
      </c>
      <c r="F318" s="15">
        <f t="shared" si="57"/>
        <v>0</v>
      </c>
      <c r="G318" s="15">
        <f t="shared" si="57"/>
        <v>0</v>
      </c>
      <c r="H318" s="15">
        <f t="shared" si="60"/>
        <v>0</v>
      </c>
      <c r="I318" s="15">
        <f t="shared" si="61"/>
        <v>0</v>
      </c>
      <c r="J318" s="15">
        <f t="shared" si="62"/>
        <v>0</v>
      </c>
      <c r="K318" s="15">
        <f t="shared" si="63"/>
        <v>0</v>
      </c>
      <c r="L318" s="15">
        <f t="shared" si="64"/>
        <v>0</v>
      </c>
      <c r="M318" s="15">
        <f t="shared" ca="1" si="58"/>
        <v>7.7456872576647622E-4</v>
      </c>
      <c r="N318" s="15">
        <f t="shared" ca="1" si="65"/>
        <v>0</v>
      </c>
      <c r="O318" s="24">
        <f t="shared" ca="1" si="66"/>
        <v>0</v>
      </c>
      <c r="P318" s="15">
        <f t="shared" ca="1" si="67"/>
        <v>0</v>
      </c>
      <c r="Q318" s="15">
        <f t="shared" ca="1" si="68"/>
        <v>0</v>
      </c>
      <c r="R318">
        <f t="shared" ca="1" si="59"/>
        <v>-7.7456872576647622E-4</v>
      </c>
    </row>
    <row r="319" spans="1:18" x14ac:dyDescent="0.2">
      <c r="A319" s="98"/>
      <c r="B319" s="98"/>
      <c r="C319" s="98"/>
      <c r="D319" s="100">
        <f t="shared" si="56"/>
        <v>0</v>
      </c>
      <c r="E319" s="100">
        <f t="shared" si="56"/>
        <v>0</v>
      </c>
      <c r="F319" s="15">
        <f t="shared" si="57"/>
        <v>0</v>
      </c>
      <c r="G319" s="15">
        <f t="shared" si="57"/>
        <v>0</v>
      </c>
      <c r="H319" s="15">
        <f t="shared" si="60"/>
        <v>0</v>
      </c>
      <c r="I319" s="15">
        <f t="shared" si="61"/>
        <v>0</v>
      </c>
      <c r="J319" s="15">
        <f t="shared" si="62"/>
        <v>0</v>
      </c>
      <c r="K319" s="15">
        <f t="shared" si="63"/>
        <v>0</v>
      </c>
      <c r="L319" s="15">
        <f t="shared" si="64"/>
        <v>0</v>
      </c>
      <c r="M319" s="15">
        <f t="shared" ca="1" si="58"/>
        <v>7.7456872576647622E-4</v>
      </c>
      <c r="N319" s="15">
        <f t="shared" ca="1" si="65"/>
        <v>0</v>
      </c>
      <c r="O319" s="24">
        <f t="shared" ca="1" si="66"/>
        <v>0</v>
      </c>
      <c r="P319" s="15">
        <f t="shared" ca="1" si="67"/>
        <v>0</v>
      </c>
      <c r="Q319" s="15">
        <f t="shared" ca="1" si="68"/>
        <v>0</v>
      </c>
      <c r="R319">
        <f t="shared" ca="1" si="59"/>
        <v>-7.7456872576647622E-4</v>
      </c>
    </row>
    <row r="320" spans="1:18" x14ac:dyDescent="0.2">
      <c r="A320" s="98"/>
      <c r="B320" s="98"/>
      <c r="C320" s="98"/>
      <c r="D320" s="100">
        <f t="shared" si="56"/>
        <v>0</v>
      </c>
      <c r="E320" s="100">
        <f t="shared" si="56"/>
        <v>0</v>
      </c>
      <c r="F320" s="15">
        <f t="shared" si="57"/>
        <v>0</v>
      </c>
      <c r="G320" s="15">
        <f t="shared" si="57"/>
        <v>0</v>
      </c>
      <c r="H320" s="15">
        <f t="shared" si="60"/>
        <v>0</v>
      </c>
      <c r="I320" s="15">
        <f t="shared" si="61"/>
        <v>0</v>
      </c>
      <c r="J320" s="15">
        <f t="shared" si="62"/>
        <v>0</v>
      </c>
      <c r="K320" s="15">
        <f t="shared" si="63"/>
        <v>0</v>
      </c>
      <c r="L320" s="15">
        <f t="shared" si="64"/>
        <v>0</v>
      </c>
      <c r="M320" s="15">
        <f t="shared" ca="1" si="58"/>
        <v>7.7456872576647622E-4</v>
      </c>
      <c r="N320" s="15">
        <f t="shared" ca="1" si="65"/>
        <v>0</v>
      </c>
      <c r="O320" s="24">
        <f t="shared" ca="1" si="66"/>
        <v>0</v>
      </c>
      <c r="P320" s="15">
        <f t="shared" ca="1" si="67"/>
        <v>0</v>
      </c>
      <c r="Q320" s="15">
        <f t="shared" ca="1" si="68"/>
        <v>0</v>
      </c>
      <c r="R320">
        <f t="shared" ca="1" si="59"/>
        <v>-7.7456872576647622E-4</v>
      </c>
    </row>
    <row r="321" spans="1:18" x14ac:dyDescent="0.2">
      <c r="A321" s="98"/>
      <c r="B321" s="98"/>
      <c r="C321" s="98"/>
      <c r="D321" s="100">
        <f t="shared" si="56"/>
        <v>0</v>
      </c>
      <c r="E321" s="100">
        <f t="shared" si="56"/>
        <v>0</v>
      </c>
      <c r="F321" s="15">
        <f t="shared" si="57"/>
        <v>0</v>
      </c>
      <c r="G321" s="15">
        <f t="shared" si="57"/>
        <v>0</v>
      </c>
      <c r="H321" s="15">
        <f t="shared" si="60"/>
        <v>0</v>
      </c>
      <c r="I321" s="15">
        <f t="shared" si="61"/>
        <v>0</v>
      </c>
      <c r="J321" s="15">
        <f t="shared" si="62"/>
        <v>0</v>
      </c>
      <c r="K321" s="15">
        <f t="shared" si="63"/>
        <v>0</v>
      </c>
      <c r="L321" s="15">
        <f t="shared" si="64"/>
        <v>0</v>
      </c>
      <c r="M321" s="15">
        <f t="shared" ca="1" si="58"/>
        <v>7.7456872576647622E-4</v>
      </c>
      <c r="N321" s="15">
        <f t="shared" ca="1" si="65"/>
        <v>0</v>
      </c>
      <c r="O321" s="24">
        <f t="shared" ca="1" si="66"/>
        <v>0</v>
      </c>
      <c r="P321" s="15">
        <f t="shared" ca="1" si="67"/>
        <v>0</v>
      </c>
      <c r="Q321" s="15">
        <f t="shared" ca="1" si="68"/>
        <v>0</v>
      </c>
      <c r="R321">
        <f t="shared" ca="1" si="59"/>
        <v>-7.7456872576647622E-4</v>
      </c>
    </row>
    <row r="322" spans="1:18" x14ac:dyDescent="0.2">
      <c r="A322" s="98"/>
      <c r="B322" s="98"/>
      <c r="C322" s="98"/>
      <c r="D322" s="100">
        <f t="shared" si="56"/>
        <v>0</v>
      </c>
      <c r="E322" s="100">
        <f t="shared" si="56"/>
        <v>0</v>
      </c>
      <c r="F322" s="15">
        <f t="shared" si="57"/>
        <v>0</v>
      </c>
      <c r="G322" s="15">
        <f t="shared" si="57"/>
        <v>0</v>
      </c>
      <c r="H322" s="15">
        <f t="shared" si="60"/>
        <v>0</v>
      </c>
      <c r="I322" s="15">
        <f t="shared" si="61"/>
        <v>0</v>
      </c>
      <c r="J322" s="15">
        <f t="shared" si="62"/>
        <v>0</v>
      </c>
      <c r="K322" s="15">
        <f t="shared" si="63"/>
        <v>0</v>
      </c>
      <c r="L322" s="15">
        <f t="shared" si="64"/>
        <v>0</v>
      </c>
      <c r="M322" s="15">
        <f t="shared" ca="1" si="58"/>
        <v>7.7456872576647622E-4</v>
      </c>
      <c r="N322" s="15">
        <f t="shared" ca="1" si="65"/>
        <v>0</v>
      </c>
      <c r="O322" s="24">
        <f t="shared" ca="1" si="66"/>
        <v>0</v>
      </c>
      <c r="P322" s="15">
        <f t="shared" ca="1" si="67"/>
        <v>0</v>
      </c>
      <c r="Q322" s="15">
        <f t="shared" ca="1" si="68"/>
        <v>0</v>
      </c>
      <c r="R322">
        <f t="shared" ca="1" si="59"/>
        <v>-7.7456872576647622E-4</v>
      </c>
    </row>
    <row r="323" spans="1:18" x14ac:dyDescent="0.2">
      <c r="A323" s="98"/>
      <c r="B323" s="98"/>
      <c r="C323" s="98"/>
      <c r="D323" s="100">
        <f t="shared" si="56"/>
        <v>0</v>
      </c>
      <c r="E323" s="100">
        <f t="shared" si="56"/>
        <v>0</v>
      </c>
      <c r="F323" s="15">
        <f t="shared" si="57"/>
        <v>0</v>
      </c>
      <c r="G323" s="15">
        <f t="shared" si="57"/>
        <v>0</v>
      </c>
      <c r="H323" s="15">
        <f t="shared" si="60"/>
        <v>0</v>
      </c>
      <c r="I323" s="15">
        <f t="shared" si="61"/>
        <v>0</v>
      </c>
      <c r="J323" s="15">
        <f t="shared" si="62"/>
        <v>0</v>
      </c>
      <c r="K323" s="15">
        <f t="shared" si="63"/>
        <v>0</v>
      </c>
      <c r="L323" s="15">
        <f t="shared" si="64"/>
        <v>0</v>
      </c>
      <c r="M323" s="15">
        <f t="shared" ca="1" si="58"/>
        <v>7.7456872576647622E-4</v>
      </c>
      <c r="N323" s="15">
        <f t="shared" ca="1" si="65"/>
        <v>0</v>
      </c>
      <c r="O323" s="24">
        <f t="shared" ca="1" si="66"/>
        <v>0</v>
      </c>
      <c r="P323" s="15">
        <f t="shared" ca="1" si="67"/>
        <v>0</v>
      </c>
      <c r="Q323" s="15">
        <f t="shared" ca="1" si="68"/>
        <v>0</v>
      </c>
      <c r="R323">
        <f t="shared" ca="1" si="59"/>
        <v>-7.7456872576647622E-4</v>
      </c>
    </row>
    <row r="324" spans="1:18" x14ac:dyDescent="0.2">
      <c r="A324" s="98"/>
      <c r="B324" s="98"/>
      <c r="C324" s="98"/>
      <c r="D324" s="100">
        <f t="shared" si="56"/>
        <v>0</v>
      </c>
      <c r="E324" s="100">
        <f t="shared" si="56"/>
        <v>0</v>
      </c>
      <c r="F324" s="15">
        <f t="shared" si="57"/>
        <v>0</v>
      </c>
      <c r="G324" s="15">
        <f t="shared" si="57"/>
        <v>0</v>
      </c>
      <c r="H324" s="15">
        <f t="shared" si="60"/>
        <v>0</v>
      </c>
      <c r="I324" s="15">
        <f t="shared" si="61"/>
        <v>0</v>
      </c>
      <c r="J324" s="15">
        <f t="shared" si="62"/>
        <v>0</v>
      </c>
      <c r="K324" s="15">
        <f t="shared" si="63"/>
        <v>0</v>
      </c>
      <c r="L324" s="15">
        <f t="shared" si="64"/>
        <v>0</v>
      </c>
      <c r="M324" s="15">
        <f t="shared" ca="1" si="58"/>
        <v>7.7456872576647622E-4</v>
      </c>
      <c r="N324" s="15">
        <f t="shared" ca="1" si="65"/>
        <v>0</v>
      </c>
      <c r="O324" s="24">
        <f t="shared" ca="1" si="66"/>
        <v>0</v>
      </c>
      <c r="P324" s="15">
        <f t="shared" ca="1" si="67"/>
        <v>0</v>
      </c>
      <c r="Q324" s="15">
        <f t="shared" ca="1" si="68"/>
        <v>0</v>
      </c>
      <c r="R324">
        <f t="shared" ca="1" si="59"/>
        <v>-7.7456872576647622E-4</v>
      </c>
    </row>
    <row r="325" spans="1:18" x14ac:dyDescent="0.2">
      <c r="A325" s="98"/>
      <c r="B325" s="98"/>
      <c r="C325" s="98"/>
      <c r="D325" s="100">
        <f t="shared" si="56"/>
        <v>0</v>
      </c>
      <c r="E325" s="100">
        <f t="shared" si="56"/>
        <v>0</v>
      </c>
      <c r="F325" s="15">
        <f t="shared" si="57"/>
        <v>0</v>
      </c>
      <c r="G325" s="15">
        <f t="shared" si="57"/>
        <v>0</v>
      </c>
      <c r="H325" s="15">
        <f t="shared" si="60"/>
        <v>0</v>
      </c>
      <c r="I325" s="15">
        <f t="shared" si="61"/>
        <v>0</v>
      </c>
      <c r="J325" s="15">
        <f t="shared" si="62"/>
        <v>0</v>
      </c>
      <c r="K325" s="15">
        <f t="shared" si="63"/>
        <v>0</v>
      </c>
      <c r="L325" s="15">
        <f t="shared" si="64"/>
        <v>0</v>
      </c>
      <c r="M325" s="15">
        <f t="shared" ca="1" si="58"/>
        <v>7.7456872576647622E-4</v>
      </c>
      <c r="N325" s="15">
        <f t="shared" ca="1" si="65"/>
        <v>0</v>
      </c>
      <c r="O325" s="24">
        <f t="shared" ca="1" si="66"/>
        <v>0</v>
      </c>
      <c r="P325" s="15">
        <f t="shared" ca="1" si="67"/>
        <v>0</v>
      </c>
      <c r="Q325" s="15">
        <f t="shared" ca="1" si="68"/>
        <v>0</v>
      </c>
      <c r="R325">
        <f t="shared" ca="1" si="59"/>
        <v>-7.7456872576647622E-4</v>
      </c>
    </row>
    <row r="326" spans="1:18" x14ac:dyDescent="0.2">
      <c r="A326" s="98"/>
      <c r="B326" s="98"/>
      <c r="C326" s="98"/>
      <c r="D326" s="100">
        <f t="shared" si="56"/>
        <v>0</v>
      </c>
      <c r="E326" s="100">
        <f t="shared" si="56"/>
        <v>0</v>
      </c>
      <c r="F326" s="15">
        <f t="shared" si="57"/>
        <v>0</v>
      </c>
      <c r="G326" s="15">
        <f t="shared" si="57"/>
        <v>0</v>
      </c>
      <c r="H326" s="15">
        <f t="shared" si="60"/>
        <v>0</v>
      </c>
      <c r="I326" s="15">
        <f t="shared" si="61"/>
        <v>0</v>
      </c>
      <c r="J326" s="15">
        <f t="shared" si="62"/>
        <v>0</v>
      </c>
      <c r="K326" s="15">
        <f t="shared" si="63"/>
        <v>0</v>
      </c>
      <c r="L326" s="15">
        <f t="shared" si="64"/>
        <v>0</v>
      </c>
      <c r="M326" s="15">
        <f t="shared" ca="1" si="58"/>
        <v>7.7456872576647622E-4</v>
      </c>
      <c r="N326" s="15">
        <f t="shared" ca="1" si="65"/>
        <v>0</v>
      </c>
      <c r="O326" s="24">
        <f t="shared" ca="1" si="66"/>
        <v>0</v>
      </c>
      <c r="P326" s="15">
        <f t="shared" ca="1" si="67"/>
        <v>0</v>
      </c>
      <c r="Q326" s="15">
        <f t="shared" ca="1" si="68"/>
        <v>0</v>
      </c>
      <c r="R326">
        <f t="shared" ca="1" si="59"/>
        <v>-7.7456872576647622E-4</v>
      </c>
    </row>
    <row r="327" spans="1:18" x14ac:dyDescent="0.2">
      <c r="A327" s="98"/>
      <c r="B327" s="98"/>
      <c r="C327" s="98"/>
      <c r="D327" s="100">
        <f t="shared" si="56"/>
        <v>0</v>
      </c>
      <c r="E327" s="100">
        <f t="shared" si="56"/>
        <v>0</v>
      </c>
      <c r="F327" s="15">
        <f t="shared" si="57"/>
        <v>0</v>
      </c>
      <c r="G327" s="15">
        <f t="shared" si="57"/>
        <v>0</v>
      </c>
      <c r="H327" s="15">
        <f t="shared" si="60"/>
        <v>0</v>
      </c>
      <c r="I327" s="15">
        <f t="shared" si="61"/>
        <v>0</v>
      </c>
      <c r="J327" s="15">
        <f t="shared" si="62"/>
        <v>0</v>
      </c>
      <c r="K327" s="15">
        <f t="shared" si="63"/>
        <v>0</v>
      </c>
      <c r="L327" s="15">
        <f t="shared" si="64"/>
        <v>0</v>
      </c>
      <c r="M327" s="15">
        <f t="shared" ca="1" si="58"/>
        <v>7.7456872576647622E-4</v>
      </c>
      <c r="N327" s="15">
        <f t="shared" ca="1" si="65"/>
        <v>0</v>
      </c>
      <c r="O327" s="24">
        <f t="shared" ca="1" si="66"/>
        <v>0</v>
      </c>
      <c r="P327" s="15">
        <f t="shared" ca="1" si="67"/>
        <v>0</v>
      </c>
      <c r="Q327" s="15">
        <f t="shared" ca="1" si="68"/>
        <v>0</v>
      </c>
      <c r="R327">
        <f t="shared" ca="1" si="59"/>
        <v>-7.7456872576647622E-4</v>
      </c>
    </row>
    <row r="328" spans="1:18" x14ac:dyDescent="0.2">
      <c r="A328" s="98"/>
      <c r="B328" s="98"/>
      <c r="C328" s="98"/>
      <c r="D328" s="100">
        <f t="shared" si="56"/>
        <v>0</v>
      </c>
      <c r="E328" s="100">
        <f t="shared" si="56"/>
        <v>0</v>
      </c>
      <c r="F328" s="15">
        <f t="shared" si="57"/>
        <v>0</v>
      </c>
      <c r="G328" s="15">
        <f t="shared" si="57"/>
        <v>0</v>
      </c>
      <c r="H328" s="15">
        <f t="shared" si="60"/>
        <v>0</v>
      </c>
      <c r="I328" s="15">
        <f t="shared" si="61"/>
        <v>0</v>
      </c>
      <c r="J328" s="15">
        <f t="shared" si="62"/>
        <v>0</v>
      </c>
      <c r="K328" s="15">
        <f t="shared" si="63"/>
        <v>0</v>
      </c>
      <c r="L328" s="15">
        <f t="shared" si="64"/>
        <v>0</v>
      </c>
      <c r="M328" s="15">
        <f t="shared" ca="1" si="58"/>
        <v>7.7456872576647622E-4</v>
      </c>
      <c r="N328" s="15">
        <f t="shared" ca="1" si="65"/>
        <v>0</v>
      </c>
      <c r="O328" s="24">
        <f t="shared" ca="1" si="66"/>
        <v>0</v>
      </c>
      <c r="P328" s="15">
        <f t="shared" ca="1" si="67"/>
        <v>0</v>
      </c>
      <c r="Q328" s="15">
        <f t="shared" ca="1" si="68"/>
        <v>0</v>
      </c>
      <c r="R328">
        <f t="shared" ca="1" si="59"/>
        <v>-7.7456872576647622E-4</v>
      </c>
    </row>
    <row r="329" spans="1:18" x14ac:dyDescent="0.2">
      <c r="A329" s="98"/>
      <c r="B329" s="98"/>
      <c r="C329" s="98"/>
      <c r="D329" s="100">
        <f t="shared" si="56"/>
        <v>0</v>
      </c>
      <c r="E329" s="100">
        <f t="shared" si="56"/>
        <v>0</v>
      </c>
      <c r="F329" s="15">
        <f t="shared" si="57"/>
        <v>0</v>
      </c>
      <c r="G329" s="15">
        <f t="shared" si="57"/>
        <v>0</v>
      </c>
      <c r="H329" s="15">
        <f t="shared" si="60"/>
        <v>0</v>
      </c>
      <c r="I329" s="15">
        <f t="shared" si="61"/>
        <v>0</v>
      </c>
      <c r="J329" s="15">
        <f t="shared" si="62"/>
        <v>0</v>
      </c>
      <c r="K329" s="15">
        <f t="shared" si="63"/>
        <v>0</v>
      </c>
      <c r="L329" s="15">
        <f t="shared" si="64"/>
        <v>0</v>
      </c>
      <c r="M329" s="15">
        <f t="shared" ca="1" si="58"/>
        <v>7.7456872576647622E-4</v>
      </c>
      <c r="N329" s="15">
        <f t="shared" ca="1" si="65"/>
        <v>0</v>
      </c>
      <c r="O329" s="24">
        <f t="shared" ca="1" si="66"/>
        <v>0</v>
      </c>
      <c r="P329" s="15">
        <f t="shared" ca="1" si="67"/>
        <v>0</v>
      </c>
      <c r="Q329" s="15">
        <f t="shared" ca="1" si="68"/>
        <v>0</v>
      </c>
      <c r="R329">
        <f t="shared" ca="1" si="59"/>
        <v>-7.7456872576647622E-4</v>
      </c>
    </row>
    <row r="330" spans="1:18" x14ac:dyDescent="0.2">
      <c r="A330" s="98"/>
      <c r="B330" s="98"/>
      <c r="C330" s="98"/>
      <c r="D330" s="100">
        <f t="shared" si="56"/>
        <v>0</v>
      </c>
      <c r="E330" s="100">
        <f t="shared" si="56"/>
        <v>0</v>
      </c>
      <c r="F330" s="15">
        <f t="shared" si="57"/>
        <v>0</v>
      </c>
      <c r="G330" s="15">
        <f t="shared" si="57"/>
        <v>0</v>
      </c>
      <c r="H330" s="15">
        <f t="shared" si="60"/>
        <v>0</v>
      </c>
      <c r="I330" s="15">
        <f t="shared" si="61"/>
        <v>0</v>
      </c>
      <c r="J330" s="15">
        <f t="shared" si="62"/>
        <v>0</v>
      </c>
      <c r="K330" s="15">
        <f t="shared" si="63"/>
        <v>0</v>
      </c>
      <c r="L330" s="15">
        <f t="shared" si="64"/>
        <v>0</v>
      </c>
      <c r="M330" s="15">
        <f t="shared" ca="1" si="58"/>
        <v>7.7456872576647622E-4</v>
      </c>
      <c r="N330" s="15">
        <f t="shared" ca="1" si="65"/>
        <v>0</v>
      </c>
      <c r="O330" s="24">
        <f t="shared" ca="1" si="66"/>
        <v>0</v>
      </c>
      <c r="P330" s="15">
        <f t="shared" ca="1" si="67"/>
        <v>0</v>
      </c>
      <c r="Q330" s="15">
        <f t="shared" ca="1" si="68"/>
        <v>0</v>
      </c>
      <c r="R330">
        <f t="shared" ca="1" si="59"/>
        <v>-7.7456872576647622E-4</v>
      </c>
    </row>
    <row r="331" spans="1:18" x14ac:dyDescent="0.2">
      <c r="A331" s="98"/>
      <c r="B331" s="98"/>
      <c r="C331" s="98"/>
      <c r="D331" s="100">
        <f t="shared" si="56"/>
        <v>0</v>
      </c>
      <c r="E331" s="100">
        <f t="shared" si="56"/>
        <v>0</v>
      </c>
      <c r="F331" s="15">
        <f t="shared" si="57"/>
        <v>0</v>
      </c>
      <c r="G331" s="15">
        <f t="shared" si="57"/>
        <v>0</v>
      </c>
      <c r="H331" s="15">
        <f t="shared" si="60"/>
        <v>0</v>
      </c>
      <c r="I331" s="15">
        <f t="shared" si="61"/>
        <v>0</v>
      </c>
      <c r="J331" s="15">
        <f t="shared" si="62"/>
        <v>0</v>
      </c>
      <c r="K331" s="15">
        <f t="shared" si="63"/>
        <v>0</v>
      </c>
      <c r="L331" s="15">
        <f t="shared" si="64"/>
        <v>0</v>
      </c>
      <c r="M331" s="15">
        <f t="shared" ca="1" si="58"/>
        <v>7.7456872576647622E-4</v>
      </c>
      <c r="N331" s="15">
        <f t="shared" ca="1" si="65"/>
        <v>0</v>
      </c>
      <c r="O331" s="24">
        <f t="shared" ca="1" si="66"/>
        <v>0</v>
      </c>
      <c r="P331" s="15">
        <f t="shared" ca="1" si="67"/>
        <v>0</v>
      </c>
      <c r="Q331" s="15">
        <f t="shared" ca="1" si="68"/>
        <v>0</v>
      </c>
      <c r="R331">
        <f t="shared" ca="1" si="59"/>
        <v>-7.7456872576647622E-4</v>
      </c>
    </row>
    <row r="332" spans="1:18" x14ac:dyDescent="0.2">
      <c r="A332" s="98"/>
      <c r="B332" s="98"/>
      <c r="C332" s="98"/>
      <c r="D332" s="100">
        <f t="shared" si="56"/>
        <v>0</v>
      </c>
      <c r="E332" s="100">
        <f t="shared" si="56"/>
        <v>0</v>
      </c>
      <c r="F332" s="15">
        <f t="shared" si="57"/>
        <v>0</v>
      </c>
      <c r="G332" s="15">
        <f t="shared" si="57"/>
        <v>0</v>
      </c>
      <c r="H332" s="15">
        <f t="shared" si="60"/>
        <v>0</v>
      </c>
      <c r="I332" s="15">
        <f t="shared" si="61"/>
        <v>0</v>
      </c>
      <c r="J332" s="15">
        <f t="shared" si="62"/>
        <v>0</v>
      </c>
      <c r="K332" s="15">
        <f t="shared" si="63"/>
        <v>0</v>
      </c>
      <c r="L332" s="15">
        <f t="shared" si="64"/>
        <v>0</v>
      </c>
      <c r="M332" s="15">
        <f t="shared" ca="1" si="58"/>
        <v>7.7456872576647622E-4</v>
      </c>
      <c r="N332" s="15">
        <f t="shared" ca="1" si="65"/>
        <v>0</v>
      </c>
      <c r="O332" s="24">
        <f t="shared" ca="1" si="66"/>
        <v>0</v>
      </c>
      <c r="P332" s="15">
        <f t="shared" ca="1" si="67"/>
        <v>0</v>
      </c>
      <c r="Q332" s="15">
        <f t="shared" ca="1" si="68"/>
        <v>0</v>
      </c>
      <c r="R332">
        <f t="shared" ca="1" si="59"/>
        <v>-7.7456872576647622E-4</v>
      </c>
    </row>
    <row r="333" spans="1:18" x14ac:dyDescent="0.2">
      <c r="A333" s="98"/>
      <c r="B333" s="98"/>
      <c r="C333" s="98"/>
      <c r="D333" s="100">
        <f>A333/A$18</f>
        <v>0</v>
      </c>
      <c r="E333" s="100">
        <f>B333/B$18</f>
        <v>0</v>
      </c>
      <c r="F333" s="15">
        <f>$C333*D333</f>
        <v>0</v>
      </c>
      <c r="G333" s="15">
        <f>$C333*E333</f>
        <v>0</v>
      </c>
      <c r="H333" s="15">
        <f>C333*D333*D333</f>
        <v>0</v>
      </c>
      <c r="I333" s="15">
        <f>C333*D333*D333*D333</f>
        <v>0</v>
      </c>
      <c r="J333" s="15">
        <f>C333*D333*D333*D333*D333</f>
        <v>0</v>
      </c>
      <c r="K333" s="15">
        <f>C333*E333*D333</f>
        <v>0</v>
      </c>
      <c r="L333" s="15">
        <f>C333*E333*D333*D333</f>
        <v>0</v>
      </c>
      <c r="M333" s="15">
        <f t="shared" ca="1" si="58"/>
        <v>7.7456872576647622E-4</v>
      </c>
      <c r="N333" s="15">
        <f ca="1">C333*(M333-E333)^2</f>
        <v>0</v>
      </c>
      <c r="O333" s="24">
        <f ca="1">(C333*O$1-O$2*F333+O$3*H333)^2</f>
        <v>0</v>
      </c>
      <c r="P333" s="15">
        <f ca="1">(-C333*O$2+O$4*F333-O$5*H333)^2</f>
        <v>0</v>
      </c>
      <c r="Q333" s="15">
        <f ca="1">+(C333*O$3-F333*O$5+H333*O$6)^2</f>
        <v>0</v>
      </c>
      <c r="R333">
        <f t="shared" ca="1" si="59"/>
        <v>-7.7456872576647622E-4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28"/>
  <sheetViews>
    <sheetView topLeftCell="A125" workbookViewId="0">
      <selection activeCell="A121" sqref="A121:D171"/>
    </sheetView>
  </sheetViews>
  <sheetFormatPr defaultRowHeight="12.75" x14ac:dyDescent="0.2"/>
  <cols>
    <col min="1" max="1" width="18.5703125" style="16" customWidth="1"/>
    <col min="2" max="2" width="4.5703125" style="16" customWidth="1"/>
    <col min="3" max="3" width="11.28515625" style="16" customWidth="1"/>
    <col min="4" max="4" width="7.5703125" style="16" customWidth="1"/>
    <col min="5" max="5" width="17.28515625" style="16" customWidth="1"/>
    <col min="6" max="6" width="7.5703125" style="16" customWidth="1"/>
    <col min="7" max="9" width="25.28515625" style="1" customWidth="1"/>
    <col min="11" max="12" width="25.28515625" style="1" customWidth="1"/>
  </cols>
  <sheetData>
    <row r="1" spans="1:12" ht="15.75" x14ac:dyDescent="0.25">
      <c r="A1" s="104" t="s">
        <v>246</v>
      </c>
    </row>
    <row r="3" spans="1:12" x14ac:dyDescent="0.2">
      <c r="A3" s="105" t="s">
        <v>247</v>
      </c>
    </row>
    <row r="11" spans="1:12" s="111" customFormat="1" ht="12.75" customHeight="1" x14ac:dyDescent="0.2">
      <c r="A11" s="106" t="s">
        <v>248</v>
      </c>
      <c r="B11" s="107" t="str">
        <f t="shared" ref="B11:B42" si="0">IF(H11=INT(H11),"I","II")</f>
        <v>II</v>
      </c>
      <c r="C11" s="108">
        <v>25680.429</v>
      </c>
      <c r="D11" s="106" t="s">
        <v>34</v>
      </c>
      <c r="E11" s="106">
        <f>VLOOKUP(C11,'Active 1'!C$21:E$141,3,FALSE)</f>
        <v>-54639.499012632732</v>
      </c>
      <c r="F11" s="106"/>
      <c r="G11" s="109" t="s">
        <v>249</v>
      </c>
      <c r="H11" s="110">
        <v>-54639.5</v>
      </c>
      <c r="I11" s="110" t="s">
        <v>250</v>
      </c>
      <c r="K11" s="109"/>
      <c r="L11" s="112" t="s">
        <v>251</v>
      </c>
    </row>
    <row r="12" spans="1:12" s="111" customFormat="1" ht="12.75" customHeight="1" x14ac:dyDescent="0.2">
      <c r="A12" s="106" t="s">
        <v>248</v>
      </c>
      <c r="B12" s="107" t="str">
        <f t="shared" si="0"/>
        <v>I</v>
      </c>
      <c r="C12" s="108">
        <v>25735.468000000001</v>
      </c>
      <c r="D12" s="106" t="s">
        <v>34</v>
      </c>
      <c r="E12" s="106">
        <f>VLOOKUP(C12,'Active 1'!C$21:E$141,3,FALSE)</f>
        <v>-54484.020271926063</v>
      </c>
      <c r="F12" s="106"/>
      <c r="G12" s="109" t="s">
        <v>252</v>
      </c>
      <c r="H12" s="110">
        <v>-54484</v>
      </c>
      <c r="I12" s="110" t="s">
        <v>253</v>
      </c>
      <c r="K12" s="109"/>
      <c r="L12" s="112" t="s">
        <v>251</v>
      </c>
    </row>
    <row r="13" spans="1:12" s="111" customFormat="1" ht="12.75" customHeight="1" x14ac:dyDescent="0.2">
      <c r="A13" s="106" t="s">
        <v>248</v>
      </c>
      <c r="B13" s="107" t="str">
        <f t="shared" si="0"/>
        <v>II</v>
      </c>
      <c r="C13" s="108">
        <v>26363.651999999998</v>
      </c>
      <c r="D13" s="106" t="s">
        <v>34</v>
      </c>
      <c r="E13" s="106">
        <f>VLOOKUP(C13,'Active 1'!C$21:E$141,3,FALSE)</f>
        <v>-52709.473909309105</v>
      </c>
      <c r="F13" s="106"/>
      <c r="G13" s="109" t="s">
        <v>254</v>
      </c>
      <c r="H13" s="110">
        <v>-52709.5</v>
      </c>
      <c r="I13" s="110" t="s">
        <v>255</v>
      </c>
      <c r="K13" s="109"/>
      <c r="L13" s="112" t="s">
        <v>251</v>
      </c>
    </row>
    <row r="14" spans="1:12" s="111" customFormat="1" ht="12.75" customHeight="1" x14ac:dyDescent="0.2">
      <c r="A14" s="106" t="s">
        <v>248</v>
      </c>
      <c r="B14" s="107" t="str">
        <f t="shared" si="0"/>
        <v>II</v>
      </c>
      <c r="C14" s="108">
        <v>26771.458999999999</v>
      </c>
      <c r="D14" s="106" t="s">
        <v>34</v>
      </c>
      <c r="E14" s="106">
        <f>VLOOKUP(C14,'Active 1'!C$21:E$141,3,FALSE)</f>
        <v>-51557.466808682955</v>
      </c>
      <c r="F14" s="106"/>
      <c r="G14" s="109" t="s">
        <v>256</v>
      </c>
      <c r="H14" s="110">
        <v>-51557.5</v>
      </c>
      <c r="I14" s="110" t="s">
        <v>257</v>
      </c>
      <c r="K14" s="109"/>
      <c r="L14" s="112" t="s">
        <v>251</v>
      </c>
    </row>
    <row r="15" spans="1:12" s="111" customFormat="1" ht="12.75" customHeight="1" x14ac:dyDescent="0.2">
      <c r="A15" s="106" t="s">
        <v>248</v>
      </c>
      <c r="B15" s="107" t="str">
        <f t="shared" si="0"/>
        <v>II</v>
      </c>
      <c r="C15" s="108">
        <v>27155.522000000001</v>
      </c>
      <c r="D15" s="106" t="s">
        <v>34</v>
      </c>
      <c r="E15" s="106">
        <f>VLOOKUP(C15,'Active 1'!C$21:E$141,3,FALSE)</f>
        <v>-50472.533732282151</v>
      </c>
      <c r="F15" s="106"/>
      <c r="G15" s="109" t="s">
        <v>258</v>
      </c>
      <c r="H15" s="110">
        <v>-50472.5</v>
      </c>
      <c r="I15" s="110" t="s">
        <v>259</v>
      </c>
      <c r="K15" s="109"/>
      <c r="L15" s="112" t="s">
        <v>251</v>
      </c>
    </row>
    <row r="16" spans="1:12" s="111" customFormat="1" ht="12.75" customHeight="1" x14ac:dyDescent="0.2">
      <c r="A16" s="106" t="s">
        <v>248</v>
      </c>
      <c r="B16" s="107" t="str">
        <f t="shared" si="0"/>
        <v>I</v>
      </c>
      <c r="C16" s="108">
        <v>27180.472000000002</v>
      </c>
      <c r="D16" s="106" t="s">
        <v>34</v>
      </c>
      <c r="E16" s="106">
        <f>VLOOKUP(C16,'Active 1'!C$21:E$141,3,FALSE)</f>
        <v>-50402.05289904333</v>
      </c>
      <c r="F16" s="106"/>
      <c r="G16" s="109" t="s">
        <v>260</v>
      </c>
      <c r="H16" s="110">
        <v>-50402</v>
      </c>
      <c r="I16" s="110" t="s">
        <v>261</v>
      </c>
      <c r="K16" s="109"/>
      <c r="L16" s="112" t="s">
        <v>251</v>
      </c>
    </row>
    <row r="17" spans="1:12" s="111" customFormat="1" ht="12.75" customHeight="1" x14ac:dyDescent="0.2">
      <c r="A17" s="106" t="s">
        <v>248</v>
      </c>
      <c r="B17" s="107" t="str">
        <f t="shared" si="0"/>
        <v>I</v>
      </c>
      <c r="C17" s="108">
        <v>27191.465</v>
      </c>
      <c r="D17" s="106" t="s">
        <v>34</v>
      </c>
      <c r="E17" s="106">
        <f>VLOOKUP(C17,'Active 1'!C$21:E$141,3,FALSE)</f>
        <v>-50370.998959171819</v>
      </c>
      <c r="F17" s="106"/>
      <c r="G17" s="109" t="s">
        <v>262</v>
      </c>
      <c r="H17" s="110">
        <v>-50371</v>
      </c>
      <c r="I17" s="110" t="s">
        <v>250</v>
      </c>
      <c r="K17" s="109"/>
      <c r="L17" s="112" t="s">
        <v>251</v>
      </c>
    </row>
    <row r="18" spans="1:12" s="111" customFormat="1" ht="12.75" customHeight="1" x14ac:dyDescent="0.2">
      <c r="A18" s="106" t="s">
        <v>248</v>
      </c>
      <c r="B18" s="107" t="str">
        <f t="shared" si="0"/>
        <v>I</v>
      </c>
      <c r="C18" s="108">
        <v>27539.466</v>
      </c>
      <c r="D18" s="106" t="s">
        <v>34</v>
      </c>
      <c r="E18" s="106">
        <f>VLOOKUP(C18,'Active 1'!C$21:E$141,3,FALSE)</f>
        <v>-49387.936816969741</v>
      </c>
      <c r="F18" s="106"/>
      <c r="G18" s="109" t="s">
        <v>263</v>
      </c>
      <c r="H18" s="110">
        <v>-49388</v>
      </c>
      <c r="I18" s="110" t="s">
        <v>264</v>
      </c>
      <c r="K18" s="109"/>
      <c r="L18" s="112" t="s">
        <v>251</v>
      </c>
    </row>
    <row r="19" spans="1:12" s="111" customFormat="1" ht="12.75" customHeight="1" x14ac:dyDescent="0.2">
      <c r="A19" s="106" t="s">
        <v>248</v>
      </c>
      <c r="B19" s="107" t="str">
        <f t="shared" si="0"/>
        <v>II</v>
      </c>
      <c r="C19" s="108">
        <v>27543.498</v>
      </c>
      <c r="D19" s="106" t="s">
        <v>34</v>
      </c>
      <c r="E19" s="106">
        <f>VLOOKUP(C19,'Active 1'!C$21:E$141,3,FALSE)</f>
        <v>-49376.546888327706</v>
      </c>
      <c r="F19" s="106"/>
      <c r="G19" s="109" t="s">
        <v>265</v>
      </c>
      <c r="H19" s="110">
        <v>-49376.5</v>
      </c>
      <c r="I19" s="110" t="s">
        <v>266</v>
      </c>
      <c r="K19" s="109"/>
      <c r="L19" s="112" t="s">
        <v>251</v>
      </c>
    </row>
    <row r="20" spans="1:12" s="111" customFormat="1" ht="12.75" customHeight="1" x14ac:dyDescent="0.2">
      <c r="A20" s="106" t="s">
        <v>248</v>
      </c>
      <c r="B20" s="107" t="str">
        <f t="shared" si="0"/>
        <v>I</v>
      </c>
      <c r="C20" s="108">
        <v>27573.427</v>
      </c>
      <c r="D20" s="106" t="s">
        <v>34</v>
      </c>
      <c r="E20" s="106">
        <f>VLOOKUP(C20,'Active 1'!C$21:E$141,3,FALSE)</f>
        <v>-49292.00096215518</v>
      </c>
      <c r="F20" s="106"/>
      <c r="G20" s="109" t="s">
        <v>267</v>
      </c>
      <c r="H20" s="110">
        <v>-49292</v>
      </c>
      <c r="I20" s="110" t="s">
        <v>268</v>
      </c>
      <c r="K20" s="109"/>
      <c r="L20" s="112" t="s">
        <v>251</v>
      </c>
    </row>
    <row r="21" spans="1:12" s="111" customFormat="1" ht="12.75" customHeight="1" x14ac:dyDescent="0.2">
      <c r="A21" s="106" t="s">
        <v>248</v>
      </c>
      <c r="B21" s="107" t="str">
        <f t="shared" si="0"/>
        <v>I</v>
      </c>
      <c r="C21" s="108">
        <v>27866.541000000001</v>
      </c>
      <c r="D21" s="106" t="s">
        <v>34</v>
      </c>
      <c r="E21" s="106">
        <f>VLOOKUP(C21,'Active 1'!C$21:E$141,3,FALSE)</f>
        <v>-48463.988178429216</v>
      </c>
      <c r="F21" s="106"/>
      <c r="G21" s="109" t="s">
        <v>269</v>
      </c>
      <c r="H21" s="110">
        <v>-48464</v>
      </c>
      <c r="I21" s="110" t="s">
        <v>270</v>
      </c>
      <c r="K21" s="109"/>
      <c r="L21" s="112" t="s">
        <v>251</v>
      </c>
    </row>
    <row r="22" spans="1:12" s="111" customFormat="1" ht="12.75" customHeight="1" x14ac:dyDescent="0.2">
      <c r="A22" s="106" t="s">
        <v>248</v>
      </c>
      <c r="B22" s="107" t="str">
        <f t="shared" si="0"/>
        <v>I</v>
      </c>
      <c r="C22" s="108">
        <v>27871.492999999999</v>
      </c>
      <c r="D22" s="106" t="s">
        <v>35</v>
      </c>
      <c r="E22" s="106">
        <f>VLOOKUP(C22,'Active 1'!C$21:E$141,3,FALSE)</f>
        <v>-48449.999357339097</v>
      </c>
      <c r="F22" s="106"/>
      <c r="G22" s="109" t="s">
        <v>271</v>
      </c>
      <c r="H22" s="110">
        <v>-48450</v>
      </c>
      <c r="I22" s="110" t="s">
        <v>250</v>
      </c>
      <c r="K22" s="109"/>
      <c r="L22" s="112" t="s">
        <v>251</v>
      </c>
    </row>
    <row r="23" spans="1:12" s="111" customFormat="1" ht="12.75" customHeight="1" x14ac:dyDescent="0.2">
      <c r="A23" s="106" t="s">
        <v>248</v>
      </c>
      <c r="B23" s="107" t="str">
        <f t="shared" si="0"/>
        <v>I</v>
      </c>
      <c r="C23" s="108">
        <v>27873.618999999999</v>
      </c>
      <c r="D23" s="106" t="s">
        <v>35</v>
      </c>
      <c r="E23" s="106">
        <f>VLOOKUP(C23,'Active 1'!C$21:E$141,3,FALSE)</f>
        <v>-48443.993655877544</v>
      </c>
      <c r="F23" s="106"/>
      <c r="G23" s="109" t="s">
        <v>272</v>
      </c>
      <c r="H23" s="110">
        <v>-48444</v>
      </c>
      <c r="I23" s="110" t="s">
        <v>273</v>
      </c>
      <c r="K23" s="109"/>
      <c r="L23" s="112" t="s">
        <v>251</v>
      </c>
    </row>
    <row r="24" spans="1:12" s="111" customFormat="1" ht="12.75" customHeight="1" x14ac:dyDescent="0.2">
      <c r="A24" s="106" t="s">
        <v>248</v>
      </c>
      <c r="B24" s="107" t="str">
        <f t="shared" si="0"/>
        <v>I</v>
      </c>
      <c r="C24" s="108">
        <v>27874.673999999999</v>
      </c>
      <c r="D24" s="106" t="s">
        <v>35</v>
      </c>
      <c r="E24" s="106">
        <f>VLOOKUP(C24,'Active 1'!C$21:E$141,3,FALSE)</f>
        <v>-48441.013404211531</v>
      </c>
      <c r="F24" s="106"/>
      <c r="G24" s="109" t="s">
        <v>274</v>
      </c>
      <c r="H24" s="110">
        <v>-48441</v>
      </c>
      <c r="I24" s="110" t="s">
        <v>275</v>
      </c>
      <c r="K24" s="109"/>
      <c r="L24" s="112" t="s">
        <v>251</v>
      </c>
    </row>
    <row r="25" spans="1:12" s="111" customFormat="1" ht="12.75" customHeight="1" x14ac:dyDescent="0.2">
      <c r="A25" s="106" t="s">
        <v>276</v>
      </c>
      <c r="B25" s="107" t="str">
        <f t="shared" si="0"/>
        <v>I</v>
      </c>
      <c r="C25" s="108">
        <v>34425.385000000002</v>
      </c>
      <c r="D25" s="106" t="s">
        <v>34</v>
      </c>
      <c r="E25" s="106">
        <f>VLOOKUP(C25,'Active 1'!C$21:E$141,3,FALSE)</f>
        <v>-29936.020635206023</v>
      </c>
      <c r="F25" s="106"/>
      <c r="G25" s="109" t="s">
        <v>277</v>
      </c>
      <c r="H25" s="110">
        <v>-29936</v>
      </c>
      <c r="I25" s="110" t="s">
        <v>253</v>
      </c>
      <c r="K25" s="109"/>
      <c r="L25" s="112" t="s">
        <v>278</v>
      </c>
    </row>
    <row r="26" spans="1:12" s="111" customFormat="1" ht="12.75" customHeight="1" x14ac:dyDescent="0.2">
      <c r="A26" s="106" t="s">
        <v>276</v>
      </c>
      <c r="B26" s="107" t="str">
        <f t="shared" si="0"/>
        <v>I</v>
      </c>
      <c r="C26" s="108">
        <v>34750.716</v>
      </c>
      <c r="D26" s="106" t="s">
        <v>34</v>
      </c>
      <c r="E26" s="106">
        <f>VLOOKUP(C26,'Active 1'!C$21:E$141,3,FALSE)</f>
        <v>-29016.998592784479</v>
      </c>
      <c r="F26" s="106"/>
      <c r="G26" s="109" t="s">
        <v>279</v>
      </c>
      <c r="H26" s="110">
        <v>-29017</v>
      </c>
      <c r="I26" s="110" t="s">
        <v>250</v>
      </c>
      <c r="K26" s="109"/>
      <c r="L26" s="112" t="s">
        <v>278</v>
      </c>
    </row>
    <row r="27" spans="1:12" s="111" customFormat="1" ht="12.75" customHeight="1" x14ac:dyDescent="0.2">
      <c r="A27" s="106" t="s">
        <v>280</v>
      </c>
      <c r="B27" s="107" t="str">
        <f t="shared" si="0"/>
        <v>I</v>
      </c>
      <c r="C27" s="108">
        <v>34886.711000000003</v>
      </c>
      <c r="D27" s="106" t="s">
        <v>34</v>
      </c>
      <c r="E27" s="106">
        <f>VLOOKUP(C27,'Active 1'!C$21:E$141,3,FALSE)</f>
        <v>-28632.82861617874</v>
      </c>
      <c r="F27" s="106"/>
      <c r="G27" s="109" t="s">
        <v>281</v>
      </c>
      <c r="H27" s="110">
        <v>-28633</v>
      </c>
      <c r="I27" s="110" t="s">
        <v>282</v>
      </c>
      <c r="K27" s="109"/>
      <c r="L27" s="112" t="s">
        <v>283</v>
      </c>
    </row>
    <row r="28" spans="1:12" s="111" customFormat="1" ht="12.75" customHeight="1" x14ac:dyDescent="0.2">
      <c r="A28" s="106" t="s">
        <v>284</v>
      </c>
      <c r="B28" s="107" t="str">
        <f t="shared" si="0"/>
        <v>II</v>
      </c>
      <c r="C28" s="108">
        <v>44371.466999999997</v>
      </c>
      <c r="D28" s="106" t="s">
        <v>35</v>
      </c>
      <c r="E28" s="106">
        <f>VLOOKUP(C28,'Active 1'!C$21:E$141,3,FALSE)</f>
        <v>-1839.5017245205077</v>
      </c>
      <c r="F28" s="106"/>
      <c r="G28" s="109" t="s">
        <v>285</v>
      </c>
      <c r="H28" s="110">
        <v>-1839.5</v>
      </c>
      <c r="I28" s="110" t="s">
        <v>286</v>
      </c>
      <c r="K28" s="109"/>
      <c r="L28" s="112" t="s">
        <v>287</v>
      </c>
    </row>
    <row r="29" spans="1:12" s="111" customFormat="1" ht="12.75" customHeight="1" x14ac:dyDescent="0.2">
      <c r="A29" s="113" t="s">
        <v>288</v>
      </c>
      <c r="B29" s="107" t="str">
        <f t="shared" si="0"/>
        <v>II</v>
      </c>
      <c r="C29" s="108">
        <v>45002.644999999997</v>
      </c>
      <c r="D29" s="106" t="s">
        <v>36</v>
      </c>
      <c r="E29" s="106">
        <f>VLOOKUP(C29,'Active 1'!C$21:E$141,3,FALSE)</f>
        <v>-56.497661914883736</v>
      </c>
      <c r="F29" s="106"/>
      <c r="G29" s="109" t="s">
        <v>289</v>
      </c>
      <c r="H29" s="110">
        <v>-56.5</v>
      </c>
      <c r="I29" s="110" t="s">
        <v>290</v>
      </c>
      <c r="K29" s="109" t="s">
        <v>291</v>
      </c>
      <c r="L29" s="112" t="s">
        <v>292</v>
      </c>
    </row>
    <row r="30" spans="1:12" s="111" customFormat="1" ht="12.75" customHeight="1" x14ac:dyDescent="0.2">
      <c r="A30" s="113" t="s">
        <v>288</v>
      </c>
      <c r="B30" s="107" t="str">
        <f t="shared" si="0"/>
        <v>I</v>
      </c>
      <c r="C30" s="108">
        <v>45022.644999999997</v>
      </c>
      <c r="D30" s="106" t="s">
        <v>36</v>
      </c>
      <c r="E30" s="106">
        <f>VLOOKUP(C30,'Active 1'!C$21:E$141,3,FALSE)</f>
        <v>0</v>
      </c>
      <c r="F30" s="106"/>
      <c r="G30" s="109" t="s">
        <v>293</v>
      </c>
      <c r="H30" s="110">
        <v>0</v>
      </c>
      <c r="I30" s="110" t="s">
        <v>294</v>
      </c>
      <c r="K30" s="109" t="s">
        <v>291</v>
      </c>
      <c r="L30" s="112" t="s">
        <v>292</v>
      </c>
    </row>
    <row r="31" spans="1:12" s="111" customFormat="1" ht="12.75" customHeight="1" x14ac:dyDescent="0.2">
      <c r="A31" s="106" t="s">
        <v>295</v>
      </c>
      <c r="B31" s="107" t="str">
        <f t="shared" si="0"/>
        <v>II</v>
      </c>
      <c r="C31" s="108">
        <v>45489.391000000003</v>
      </c>
      <c r="D31" s="106" t="s">
        <v>35</v>
      </c>
      <c r="E31" s="106">
        <f>VLOOKUP(C31,'Active 1'!C$21:E$141,3,FALSE)</f>
        <v>1318.5028854062343</v>
      </c>
      <c r="F31" s="106"/>
      <c r="G31" s="109" t="s">
        <v>296</v>
      </c>
      <c r="H31" s="110">
        <v>1318.5</v>
      </c>
      <c r="I31" s="110" t="s">
        <v>290</v>
      </c>
      <c r="K31" s="109"/>
      <c r="L31" s="112" t="s">
        <v>297</v>
      </c>
    </row>
    <row r="32" spans="1:12" s="111" customFormat="1" ht="12.75" customHeight="1" x14ac:dyDescent="0.2">
      <c r="A32" s="106" t="s">
        <v>298</v>
      </c>
      <c r="B32" s="107" t="str">
        <f t="shared" si="0"/>
        <v>I</v>
      </c>
      <c r="C32" s="108">
        <v>46903.44</v>
      </c>
      <c r="D32" s="106" t="s">
        <v>35</v>
      </c>
      <c r="E32" s="106">
        <f>VLOOKUP(C32,'Active 1'!C$21:E$141,3,FALSE)</f>
        <v>5313.0260020602036</v>
      </c>
      <c r="F32" s="106"/>
      <c r="G32" s="109" t="s">
        <v>299</v>
      </c>
      <c r="H32" s="110">
        <v>5313</v>
      </c>
      <c r="I32" s="110" t="s">
        <v>255</v>
      </c>
      <c r="K32" s="109"/>
      <c r="L32" s="112" t="s">
        <v>300</v>
      </c>
    </row>
    <row r="33" spans="1:12" s="111" customFormat="1" ht="12.75" customHeight="1" x14ac:dyDescent="0.2">
      <c r="A33" s="106" t="s">
        <v>298</v>
      </c>
      <c r="B33" s="107" t="str">
        <f t="shared" si="0"/>
        <v>I</v>
      </c>
      <c r="C33" s="108">
        <v>46908.387999999999</v>
      </c>
      <c r="D33" s="106" t="s">
        <v>35</v>
      </c>
      <c r="E33" s="106">
        <f>VLOOKUP(C33,'Active 1'!C$21:E$141,3,FALSE)</f>
        <v>5327.0035236179365</v>
      </c>
      <c r="F33" s="106"/>
      <c r="G33" s="109" t="s">
        <v>301</v>
      </c>
      <c r="H33" s="110">
        <v>5327</v>
      </c>
      <c r="I33" s="110" t="s">
        <v>290</v>
      </c>
      <c r="K33" s="109"/>
      <c r="L33" s="112" t="s">
        <v>300</v>
      </c>
    </row>
    <row r="34" spans="1:12" s="111" customFormat="1" ht="12.75" customHeight="1" x14ac:dyDescent="0.2">
      <c r="A34" s="106" t="s">
        <v>298</v>
      </c>
      <c r="B34" s="107" t="str">
        <f t="shared" si="0"/>
        <v>I</v>
      </c>
      <c r="C34" s="108">
        <v>46909.457000000002</v>
      </c>
      <c r="D34" s="106" t="s">
        <v>35</v>
      </c>
      <c r="E34" s="106">
        <f>VLOOKUP(C34,'Active 1'!C$21:E$141,3,FALSE)</f>
        <v>5330.0233236472959</v>
      </c>
      <c r="F34" s="106"/>
      <c r="G34" s="109" t="s">
        <v>302</v>
      </c>
      <c r="H34" s="110">
        <v>5330</v>
      </c>
      <c r="I34" s="110" t="s">
        <v>303</v>
      </c>
      <c r="K34" s="109"/>
      <c r="L34" s="112" t="s">
        <v>300</v>
      </c>
    </row>
    <row r="35" spans="1:12" s="111" customFormat="1" ht="12.75" customHeight="1" x14ac:dyDescent="0.2">
      <c r="A35" s="106" t="s">
        <v>304</v>
      </c>
      <c r="B35" s="107" t="str">
        <f t="shared" si="0"/>
        <v>II</v>
      </c>
      <c r="C35" s="108">
        <v>47205.58</v>
      </c>
      <c r="D35" s="106" t="s">
        <v>35</v>
      </c>
      <c r="E35" s="106">
        <f>VLOOKUP(C35,'Active 1'!C$21:E$141,3,FALSE)</f>
        <v>6166.5361806083502</v>
      </c>
      <c r="F35" s="106"/>
      <c r="G35" s="109" t="s">
        <v>305</v>
      </c>
      <c r="H35" s="110">
        <v>6166.5</v>
      </c>
      <c r="I35" s="110" t="s">
        <v>306</v>
      </c>
      <c r="K35" s="109"/>
      <c r="L35" s="112" t="s">
        <v>300</v>
      </c>
    </row>
    <row r="36" spans="1:12" s="111" customFormat="1" ht="12.75" customHeight="1" x14ac:dyDescent="0.2">
      <c r="A36" s="106" t="s">
        <v>304</v>
      </c>
      <c r="B36" s="107" t="str">
        <f t="shared" si="0"/>
        <v>I</v>
      </c>
      <c r="C36" s="108">
        <v>47235.485999999997</v>
      </c>
      <c r="D36" s="106" t="s">
        <v>35</v>
      </c>
      <c r="E36" s="106">
        <f>VLOOKUP(C36,'Active 1'!C$21:E$141,3,FALSE)</f>
        <v>6251.0171344696628</v>
      </c>
      <c r="F36" s="106"/>
      <c r="G36" s="109" t="s">
        <v>307</v>
      </c>
      <c r="H36" s="110">
        <v>6251</v>
      </c>
      <c r="I36" s="110" t="s">
        <v>308</v>
      </c>
      <c r="K36" s="109"/>
      <c r="L36" s="112" t="s">
        <v>309</v>
      </c>
    </row>
    <row r="37" spans="1:12" s="111" customFormat="1" ht="12.75" customHeight="1" x14ac:dyDescent="0.2">
      <c r="A37" s="113" t="s">
        <v>310</v>
      </c>
      <c r="B37" s="107" t="str">
        <f t="shared" si="0"/>
        <v>I</v>
      </c>
      <c r="C37" s="108">
        <v>47257.784299999999</v>
      </c>
      <c r="D37" s="106" t="s">
        <v>36</v>
      </c>
      <c r="E37" s="106">
        <f>VLOOKUP(C37,'Active 1'!C$21:E$141,3,FALSE)</f>
        <v>6314.0072252035015</v>
      </c>
      <c r="F37" s="106"/>
      <c r="G37" s="109" t="s">
        <v>311</v>
      </c>
      <c r="H37" s="110">
        <v>6314</v>
      </c>
      <c r="I37" s="110" t="s">
        <v>312</v>
      </c>
      <c r="K37" s="109" t="s">
        <v>291</v>
      </c>
      <c r="L37" s="112" t="s">
        <v>313</v>
      </c>
    </row>
    <row r="38" spans="1:12" s="111" customFormat="1" ht="12.75" customHeight="1" x14ac:dyDescent="0.2">
      <c r="A38" s="113" t="s">
        <v>310</v>
      </c>
      <c r="B38" s="107" t="str">
        <f t="shared" si="0"/>
        <v>I</v>
      </c>
      <c r="C38" s="108">
        <v>47257.785499999998</v>
      </c>
      <c r="D38" s="106" t="s">
        <v>36</v>
      </c>
      <c r="E38" s="106">
        <f>VLOOKUP(C38,'Active 1'!C$21:E$141,3,FALSE)</f>
        <v>6314.0106150632128</v>
      </c>
      <c r="F38" s="106"/>
      <c r="G38" s="109" t="s">
        <v>314</v>
      </c>
      <c r="H38" s="110">
        <v>6314</v>
      </c>
      <c r="I38" s="110" t="s">
        <v>315</v>
      </c>
      <c r="K38" s="109" t="s">
        <v>291</v>
      </c>
      <c r="L38" s="112" t="s">
        <v>313</v>
      </c>
    </row>
    <row r="39" spans="1:12" s="111" customFormat="1" ht="12.75" customHeight="1" x14ac:dyDescent="0.2">
      <c r="A39" s="113" t="s">
        <v>310</v>
      </c>
      <c r="B39" s="107" t="str">
        <f t="shared" si="0"/>
        <v>II</v>
      </c>
      <c r="C39" s="108">
        <v>47259.733</v>
      </c>
      <c r="D39" s="106" t="s">
        <v>36</v>
      </c>
      <c r="E39" s="106">
        <f>VLOOKUP(C39,'Active 1'!C$21:E$141,3,FALSE)</f>
        <v>6319.5120748921809</v>
      </c>
      <c r="F39" s="106"/>
      <c r="G39" s="109" t="s">
        <v>316</v>
      </c>
      <c r="H39" s="110">
        <v>6319.5</v>
      </c>
      <c r="I39" s="110" t="s">
        <v>317</v>
      </c>
      <c r="K39" s="109" t="s">
        <v>291</v>
      </c>
      <c r="L39" s="112" t="s">
        <v>313</v>
      </c>
    </row>
    <row r="40" spans="1:12" s="111" customFormat="1" ht="12.75" customHeight="1" x14ac:dyDescent="0.2">
      <c r="A40" s="113" t="s">
        <v>310</v>
      </c>
      <c r="B40" s="107" t="str">
        <f t="shared" si="0"/>
        <v>II</v>
      </c>
      <c r="C40" s="108">
        <v>47259.733099999998</v>
      </c>
      <c r="D40" s="106" t="s">
        <v>36</v>
      </c>
      <c r="E40" s="106">
        <f>VLOOKUP(C40,'Active 1'!C$21:E$141,3,FALSE)</f>
        <v>6319.5123573804831</v>
      </c>
      <c r="F40" s="106"/>
      <c r="G40" s="109" t="s">
        <v>316</v>
      </c>
      <c r="H40" s="110">
        <v>6319.5</v>
      </c>
      <c r="I40" s="110" t="s">
        <v>318</v>
      </c>
      <c r="K40" s="109" t="s">
        <v>291</v>
      </c>
      <c r="L40" s="112" t="s">
        <v>313</v>
      </c>
    </row>
    <row r="41" spans="1:12" s="111" customFormat="1" ht="12.75" customHeight="1" x14ac:dyDescent="0.2">
      <c r="A41" s="113" t="s">
        <v>310</v>
      </c>
      <c r="B41" s="107" t="str">
        <f t="shared" si="0"/>
        <v>II</v>
      </c>
      <c r="C41" s="108">
        <v>47259.733200000002</v>
      </c>
      <c r="D41" s="106" t="s">
        <v>36</v>
      </c>
      <c r="E41" s="106">
        <f>VLOOKUP(C41,'Active 1'!C$21:E$141,3,FALSE)</f>
        <v>6319.5126398688062</v>
      </c>
      <c r="F41" s="106"/>
      <c r="G41" s="109" t="s">
        <v>316</v>
      </c>
      <c r="H41" s="110">
        <v>6319.5</v>
      </c>
      <c r="I41" s="110" t="s">
        <v>319</v>
      </c>
      <c r="K41" s="109" t="s">
        <v>291</v>
      </c>
      <c r="L41" s="112" t="s">
        <v>313</v>
      </c>
    </row>
    <row r="42" spans="1:12" s="111" customFormat="1" ht="12.75" customHeight="1" x14ac:dyDescent="0.2">
      <c r="A42" s="113" t="s">
        <v>310</v>
      </c>
      <c r="B42" s="107" t="str">
        <f t="shared" si="0"/>
        <v>I</v>
      </c>
      <c r="C42" s="108">
        <v>47268.759299999998</v>
      </c>
      <c r="D42" s="106" t="s">
        <v>36</v>
      </c>
      <c r="E42" s="106">
        <f>VLOOKUP(C42,'Active 1'!C$21:E$141,3,FALSE)</f>
        <v>6345.0103171792898</v>
      </c>
      <c r="F42" s="106"/>
      <c r="G42" s="109" t="s">
        <v>320</v>
      </c>
      <c r="H42" s="110">
        <v>6345</v>
      </c>
      <c r="I42" s="110" t="s">
        <v>321</v>
      </c>
      <c r="K42" s="109" t="s">
        <v>291</v>
      </c>
      <c r="L42" s="112" t="s">
        <v>313</v>
      </c>
    </row>
    <row r="43" spans="1:12" s="111" customFormat="1" ht="12.75" customHeight="1" x14ac:dyDescent="0.2">
      <c r="A43" s="113" t="s">
        <v>310</v>
      </c>
      <c r="B43" s="107" t="str">
        <f t="shared" ref="B43:B74" si="1">IF(H43=INT(H43),"I","II")</f>
        <v>I</v>
      </c>
      <c r="C43" s="108">
        <v>47268.759700000002</v>
      </c>
      <c r="D43" s="106" t="s">
        <v>36</v>
      </c>
      <c r="E43" s="106">
        <f>VLOOKUP(C43,'Active 1'!C$21:E$141,3,FALSE)</f>
        <v>6345.0114471325405</v>
      </c>
      <c r="F43" s="106"/>
      <c r="G43" s="109" t="s">
        <v>320</v>
      </c>
      <c r="H43" s="110">
        <v>6345</v>
      </c>
      <c r="I43" s="110" t="s">
        <v>322</v>
      </c>
      <c r="K43" s="109" t="s">
        <v>291</v>
      </c>
      <c r="L43" s="112" t="s">
        <v>313</v>
      </c>
    </row>
    <row r="44" spans="1:12" s="111" customFormat="1" ht="12.75" customHeight="1" x14ac:dyDescent="0.2">
      <c r="A44" s="113" t="s">
        <v>310</v>
      </c>
      <c r="B44" s="107" t="str">
        <f t="shared" si="1"/>
        <v>II</v>
      </c>
      <c r="C44" s="108">
        <v>47269.644699999997</v>
      </c>
      <c r="D44" s="106" t="s">
        <v>36</v>
      </c>
      <c r="E44" s="106">
        <f>VLOOKUP(C44,'Active 1'!C$21:E$141,3,FALSE)</f>
        <v>6347.51146867226</v>
      </c>
      <c r="F44" s="106"/>
      <c r="G44" s="109" t="s">
        <v>323</v>
      </c>
      <c r="H44" s="110">
        <v>6347.5</v>
      </c>
      <c r="I44" s="110" t="s">
        <v>322</v>
      </c>
      <c r="K44" s="109" t="s">
        <v>291</v>
      </c>
      <c r="L44" s="112" t="s">
        <v>313</v>
      </c>
    </row>
    <row r="45" spans="1:12" s="111" customFormat="1" ht="12.75" customHeight="1" x14ac:dyDescent="0.2">
      <c r="A45" s="113" t="s">
        <v>310</v>
      </c>
      <c r="B45" s="107" t="str">
        <f t="shared" si="1"/>
        <v>II</v>
      </c>
      <c r="C45" s="108">
        <v>47269.645100000002</v>
      </c>
      <c r="D45" s="106" t="s">
        <v>36</v>
      </c>
      <c r="E45" s="106">
        <f>VLOOKUP(C45,'Active 1'!C$21:E$141,3,FALSE)</f>
        <v>6347.5125986255107</v>
      </c>
      <c r="F45" s="106"/>
      <c r="G45" s="109" t="s">
        <v>323</v>
      </c>
      <c r="H45" s="110">
        <v>6347.5</v>
      </c>
      <c r="I45" s="110" t="s">
        <v>319</v>
      </c>
      <c r="K45" s="109" t="s">
        <v>291</v>
      </c>
      <c r="L45" s="112" t="s">
        <v>313</v>
      </c>
    </row>
    <row r="46" spans="1:12" s="111" customFormat="1" ht="12.75" customHeight="1" x14ac:dyDescent="0.2">
      <c r="A46" s="113" t="s">
        <v>310</v>
      </c>
      <c r="B46" s="107" t="str">
        <f t="shared" si="1"/>
        <v>I</v>
      </c>
      <c r="C46" s="108">
        <v>47269.822399999997</v>
      </c>
      <c r="D46" s="106" t="s">
        <v>36</v>
      </c>
      <c r="E46" s="106">
        <f>VLOOKUP(C46,'Active 1'!C$21:E$141,3,FALSE)</f>
        <v>6348.0134503983736</v>
      </c>
      <c r="F46" s="106"/>
      <c r="G46" s="109" t="s">
        <v>324</v>
      </c>
      <c r="H46" s="110">
        <v>6348</v>
      </c>
      <c r="I46" s="110" t="s">
        <v>325</v>
      </c>
      <c r="K46" s="109" t="s">
        <v>291</v>
      </c>
      <c r="L46" s="112" t="s">
        <v>313</v>
      </c>
    </row>
    <row r="47" spans="1:12" s="111" customFormat="1" ht="12.75" customHeight="1" x14ac:dyDescent="0.2">
      <c r="A47" s="113" t="s">
        <v>310</v>
      </c>
      <c r="B47" s="107" t="str">
        <f t="shared" si="1"/>
        <v>II</v>
      </c>
      <c r="C47" s="108">
        <v>47270.706400000003</v>
      </c>
      <c r="D47" s="106" t="s">
        <v>36</v>
      </c>
      <c r="E47" s="106">
        <f>VLOOKUP(C47,'Active 1'!C$21:E$141,3,FALSE)</f>
        <v>6350.5106470550272</v>
      </c>
      <c r="F47" s="106"/>
      <c r="G47" s="109" t="s">
        <v>326</v>
      </c>
      <c r="H47" s="110">
        <v>6350.5</v>
      </c>
      <c r="I47" s="110" t="s">
        <v>315</v>
      </c>
      <c r="K47" s="109" t="s">
        <v>291</v>
      </c>
      <c r="L47" s="112" t="s">
        <v>313</v>
      </c>
    </row>
    <row r="48" spans="1:12" s="111" customFormat="1" ht="12.75" customHeight="1" x14ac:dyDescent="0.2">
      <c r="A48" s="113" t="s">
        <v>310</v>
      </c>
      <c r="B48" s="107" t="str">
        <f t="shared" si="1"/>
        <v>II</v>
      </c>
      <c r="C48" s="108">
        <v>47270.7068</v>
      </c>
      <c r="D48" s="106" t="s">
        <v>36</v>
      </c>
      <c r="E48" s="106">
        <f>VLOOKUP(C48,'Active 1'!C$21:E$141,3,FALSE)</f>
        <v>6350.5117770082579</v>
      </c>
      <c r="F48" s="106"/>
      <c r="G48" s="109" t="s">
        <v>326</v>
      </c>
      <c r="H48" s="110">
        <v>6350.5</v>
      </c>
      <c r="I48" s="110" t="s">
        <v>327</v>
      </c>
      <c r="K48" s="109" t="s">
        <v>291</v>
      </c>
      <c r="L48" s="112" t="s">
        <v>313</v>
      </c>
    </row>
    <row r="49" spans="1:12" s="111" customFormat="1" ht="12.75" customHeight="1" x14ac:dyDescent="0.2">
      <c r="A49" s="113" t="s">
        <v>310</v>
      </c>
      <c r="B49" s="107" t="str">
        <f t="shared" si="1"/>
        <v>II</v>
      </c>
      <c r="C49" s="108">
        <v>47270.707000000002</v>
      </c>
      <c r="D49" s="106" t="s">
        <v>36</v>
      </c>
      <c r="E49" s="106">
        <f>VLOOKUP(C49,'Active 1'!C$21:E$141,3,FALSE)</f>
        <v>6350.5123419848833</v>
      </c>
      <c r="F49" s="106"/>
      <c r="G49" s="109" t="s">
        <v>328</v>
      </c>
      <c r="H49" s="110">
        <v>6350.5</v>
      </c>
      <c r="I49" s="110" t="s">
        <v>318</v>
      </c>
      <c r="K49" s="109" t="s">
        <v>291</v>
      </c>
      <c r="L49" s="112" t="s">
        <v>313</v>
      </c>
    </row>
    <row r="50" spans="1:12" s="111" customFormat="1" ht="12.75" customHeight="1" x14ac:dyDescent="0.2">
      <c r="A50" s="106" t="s">
        <v>329</v>
      </c>
      <c r="B50" s="107" t="str">
        <f t="shared" si="1"/>
        <v>I</v>
      </c>
      <c r="C50" s="108">
        <v>47331.415000000001</v>
      </c>
      <c r="D50" s="106" t="s">
        <v>35</v>
      </c>
      <c r="E50" s="106">
        <f>VLOOKUP(C50,'Active 1'!C$21:E$141,3,FALSE)</f>
        <v>6522.005344961317</v>
      </c>
      <c r="F50" s="106"/>
      <c r="G50" s="109" t="s">
        <v>330</v>
      </c>
      <c r="H50" s="110">
        <v>6522</v>
      </c>
      <c r="I50" s="110" t="s">
        <v>273</v>
      </c>
      <c r="K50" s="109"/>
      <c r="L50" s="112" t="s">
        <v>300</v>
      </c>
    </row>
    <row r="51" spans="1:12" s="111" customFormat="1" ht="12.75" customHeight="1" x14ac:dyDescent="0.2">
      <c r="A51" s="113" t="s">
        <v>310</v>
      </c>
      <c r="B51" s="107" t="str">
        <f t="shared" si="1"/>
        <v>I</v>
      </c>
      <c r="C51" s="108">
        <v>47615.677000000003</v>
      </c>
      <c r="D51" s="106" t="s">
        <v>36</v>
      </c>
      <c r="E51" s="106">
        <f>VLOOKUP(C51,'Active 1'!C$21:E$141,3,FALSE)</f>
        <v>7325.0122635237585</v>
      </c>
      <c r="F51" s="106"/>
      <c r="G51" s="109" t="s">
        <v>331</v>
      </c>
      <c r="H51" s="110">
        <v>7325</v>
      </c>
      <c r="I51" s="110" t="s">
        <v>317</v>
      </c>
      <c r="K51" s="109" t="s">
        <v>291</v>
      </c>
      <c r="L51" s="112" t="s">
        <v>313</v>
      </c>
    </row>
    <row r="52" spans="1:12" s="111" customFormat="1" ht="12.75" customHeight="1" x14ac:dyDescent="0.2">
      <c r="A52" s="113" t="s">
        <v>310</v>
      </c>
      <c r="B52" s="107" t="str">
        <f t="shared" si="1"/>
        <v>I</v>
      </c>
      <c r="C52" s="108">
        <v>47615.677199999998</v>
      </c>
      <c r="D52" s="106" t="s">
        <v>36</v>
      </c>
      <c r="E52" s="106">
        <f>VLOOKUP(C52,'Active 1'!C$21:E$141,3,FALSE)</f>
        <v>7325.012828500363</v>
      </c>
      <c r="F52" s="106"/>
      <c r="G52" s="109" t="s">
        <v>332</v>
      </c>
      <c r="H52" s="110">
        <v>7325</v>
      </c>
      <c r="I52" s="110" t="s">
        <v>319</v>
      </c>
      <c r="K52" s="109" t="s">
        <v>291</v>
      </c>
      <c r="L52" s="112" t="s">
        <v>313</v>
      </c>
    </row>
    <row r="53" spans="1:12" s="111" customFormat="1" ht="12.75" customHeight="1" x14ac:dyDescent="0.2">
      <c r="A53" s="113" t="s">
        <v>310</v>
      </c>
      <c r="B53" s="107" t="str">
        <f t="shared" si="1"/>
        <v>I</v>
      </c>
      <c r="C53" s="108">
        <v>47615.677300000003</v>
      </c>
      <c r="D53" s="106" t="s">
        <v>36</v>
      </c>
      <c r="E53" s="106">
        <f>VLOOKUP(C53,'Active 1'!C$21:E$141,3,FALSE)</f>
        <v>7325.0131109886861</v>
      </c>
      <c r="F53" s="106"/>
      <c r="G53" s="109" t="s">
        <v>332</v>
      </c>
      <c r="H53" s="110">
        <v>7325</v>
      </c>
      <c r="I53" s="110" t="s">
        <v>333</v>
      </c>
      <c r="K53" s="109" t="s">
        <v>291</v>
      </c>
      <c r="L53" s="112" t="s">
        <v>313</v>
      </c>
    </row>
    <row r="54" spans="1:12" s="111" customFormat="1" ht="12.75" customHeight="1" x14ac:dyDescent="0.2">
      <c r="A54" s="106" t="s">
        <v>334</v>
      </c>
      <c r="B54" s="107" t="str">
        <f t="shared" si="1"/>
        <v>II</v>
      </c>
      <c r="C54" s="108">
        <v>47671.43</v>
      </c>
      <c r="D54" s="106" t="s">
        <v>35</v>
      </c>
      <c r="E54" s="106">
        <f>VLOOKUP(C54,'Active 1'!C$21:E$141,3,FALSE)</f>
        <v>7482.5079707607756</v>
      </c>
      <c r="F54" s="106"/>
      <c r="G54" s="109" t="s">
        <v>335</v>
      </c>
      <c r="H54" s="110">
        <v>7482.5</v>
      </c>
      <c r="I54" s="110" t="s">
        <v>336</v>
      </c>
      <c r="K54" s="109"/>
      <c r="L54" s="112" t="s">
        <v>300</v>
      </c>
    </row>
    <row r="55" spans="1:12" s="111" customFormat="1" ht="12.75" customHeight="1" x14ac:dyDescent="0.2">
      <c r="A55" s="106" t="s">
        <v>337</v>
      </c>
      <c r="B55" s="107" t="str">
        <f t="shared" si="1"/>
        <v>II</v>
      </c>
      <c r="C55" s="108">
        <v>48002.427000000003</v>
      </c>
      <c r="D55" s="106" t="s">
        <v>35</v>
      </c>
      <c r="E55" s="106">
        <f>VLOOKUP(C55,'Active 1'!C$21:E$141,3,FALSE)</f>
        <v>8417.5358008028234</v>
      </c>
      <c r="F55" s="106"/>
      <c r="G55" s="109" t="s">
        <v>338</v>
      </c>
      <c r="H55" s="110">
        <v>8417.5</v>
      </c>
      <c r="I55" s="110" t="s">
        <v>306</v>
      </c>
      <c r="K55" s="109"/>
      <c r="L55" s="112" t="s">
        <v>309</v>
      </c>
    </row>
    <row r="56" spans="1:12" s="111" customFormat="1" ht="12.75" customHeight="1" x14ac:dyDescent="0.2">
      <c r="A56" s="106" t="s">
        <v>337</v>
      </c>
      <c r="B56" s="107" t="str">
        <f t="shared" si="1"/>
        <v>I</v>
      </c>
      <c r="C56" s="108">
        <v>48010.385000000002</v>
      </c>
      <c r="D56" s="106" t="s">
        <v>35</v>
      </c>
      <c r="E56" s="106">
        <f>VLOOKUP(C56,'Active 1'!C$21:E$141,3,FALSE)</f>
        <v>8440.0162204787503</v>
      </c>
      <c r="F56" s="106"/>
      <c r="G56" s="109" t="s">
        <v>339</v>
      </c>
      <c r="H56" s="110">
        <v>8440</v>
      </c>
      <c r="I56" s="110" t="s">
        <v>308</v>
      </c>
      <c r="K56" s="109"/>
      <c r="L56" s="112" t="s">
        <v>309</v>
      </c>
    </row>
    <row r="57" spans="1:12" s="111" customFormat="1" ht="12.75" customHeight="1" x14ac:dyDescent="0.2">
      <c r="A57" s="106" t="s">
        <v>337</v>
      </c>
      <c r="B57" s="107" t="str">
        <f t="shared" si="1"/>
        <v>II</v>
      </c>
      <c r="C57" s="108">
        <v>48014.463000000003</v>
      </c>
      <c r="D57" s="106" t="s">
        <v>35</v>
      </c>
      <c r="E57" s="106">
        <f>VLOOKUP(C57,'Active 1'!C$21:E$141,3,FALSE)</f>
        <v>8451.5360937431997</v>
      </c>
      <c r="F57" s="106"/>
      <c r="G57" s="109" t="s">
        <v>340</v>
      </c>
      <c r="H57" s="110">
        <v>8451.5</v>
      </c>
      <c r="I57" s="110" t="s">
        <v>306</v>
      </c>
      <c r="K57" s="109"/>
      <c r="L57" s="112" t="s">
        <v>309</v>
      </c>
    </row>
    <row r="58" spans="1:12" s="111" customFormat="1" ht="12.75" customHeight="1" x14ac:dyDescent="0.2">
      <c r="A58" s="106" t="s">
        <v>337</v>
      </c>
      <c r="B58" s="107" t="str">
        <f t="shared" si="1"/>
        <v>I</v>
      </c>
      <c r="C58" s="108">
        <v>48039.415000000001</v>
      </c>
      <c r="D58" s="106" t="s">
        <v>36</v>
      </c>
      <c r="E58" s="106">
        <f>VLOOKUP(C58,'Active 1'!C$21:E$141,3,FALSE)</f>
        <v>8522.0225767482007</v>
      </c>
      <c r="F58" s="106"/>
      <c r="G58" s="109" t="s">
        <v>341</v>
      </c>
      <c r="H58" s="110">
        <v>8522</v>
      </c>
      <c r="I58" s="110" t="s">
        <v>303</v>
      </c>
      <c r="K58" s="109" t="s">
        <v>291</v>
      </c>
      <c r="L58" s="112" t="s">
        <v>300</v>
      </c>
    </row>
    <row r="59" spans="1:12" s="111" customFormat="1" ht="12.75" customHeight="1" x14ac:dyDescent="0.2">
      <c r="A59" s="106" t="s">
        <v>337</v>
      </c>
      <c r="B59" s="107" t="str">
        <f t="shared" si="1"/>
        <v>I</v>
      </c>
      <c r="C59" s="108">
        <v>48039.425000000003</v>
      </c>
      <c r="D59" s="106" t="s">
        <v>35</v>
      </c>
      <c r="E59" s="106">
        <f>VLOOKUP(C59,'Active 1'!C$21:E$141,3,FALSE)</f>
        <v>8522.0508255791647</v>
      </c>
      <c r="F59" s="106"/>
      <c r="G59" s="109" t="s">
        <v>342</v>
      </c>
      <c r="H59" s="110">
        <v>8522</v>
      </c>
      <c r="I59" s="110" t="s">
        <v>343</v>
      </c>
      <c r="K59" s="109"/>
      <c r="L59" s="112" t="s">
        <v>309</v>
      </c>
    </row>
    <row r="60" spans="1:12" s="111" customFormat="1" ht="12.75" customHeight="1" x14ac:dyDescent="0.2">
      <c r="A60" s="106" t="s">
        <v>344</v>
      </c>
      <c r="B60" s="107" t="str">
        <f t="shared" si="1"/>
        <v>II</v>
      </c>
      <c r="C60" s="108">
        <v>48356.413</v>
      </c>
      <c r="D60" s="106" t="s">
        <v>35</v>
      </c>
      <c r="E60" s="106">
        <f>VLOOKUP(C60,'Active 1'!C$21:E$141,3,FALSE)</f>
        <v>9417.5048683329169</v>
      </c>
      <c r="F60" s="106"/>
      <c r="G60" s="109" t="s">
        <v>345</v>
      </c>
      <c r="H60" s="110">
        <v>9417.5</v>
      </c>
      <c r="I60" s="110" t="s">
        <v>273</v>
      </c>
      <c r="K60" s="109"/>
      <c r="L60" s="112" t="s">
        <v>309</v>
      </c>
    </row>
    <row r="61" spans="1:12" s="111" customFormat="1" ht="12.75" customHeight="1" x14ac:dyDescent="0.2">
      <c r="A61" s="106" t="s">
        <v>344</v>
      </c>
      <c r="B61" s="107" t="str">
        <f t="shared" si="1"/>
        <v>I</v>
      </c>
      <c r="C61" s="108">
        <v>48358.360999999997</v>
      </c>
      <c r="D61" s="106" t="s">
        <v>35</v>
      </c>
      <c r="E61" s="106">
        <f>VLOOKUP(C61,'Active 1'!C$21:E$141,3,FALSE)</f>
        <v>9423.0077406034161</v>
      </c>
      <c r="F61" s="106"/>
      <c r="G61" s="109" t="s">
        <v>346</v>
      </c>
      <c r="H61" s="110">
        <v>9423</v>
      </c>
      <c r="I61" s="110" t="s">
        <v>347</v>
      </c>
      <c r="K61" s="109"/>
      <c r="L61" s="112" t="s">
        <v>309</v>
      </c>
    </row>
    <row r="62" spans="1:12" s="111" customFormat="1" ht="12.75" customHeight="1" x14ac:dyDescent="0.2">
      <c r="A62" s="106" t="s">
        <v>348</v>
      </c>
      <c r="B62" s="107" t="str">
        <f t="shared" si="1"/>
        <v>I</v>
      </c>
      <c r="C62" s="108">
        <v>48405.442999999999</v>
      </c>
      <c r="D62" s="106" t="s">
        <v>35</v>
      </c>
      <c r="E62" s="106">
        <f>VLOOKUP(C62,'Active 1'!C$21:E$141,3,FALSE)</f>
        <v>9556.0088865172511</v>
      </c>
      <c r="F62" s="106"/>
      <c r="G62" s="109" t="s">
        <v>349</v>
      </c>
      <c r="H62" s="110">
        <v>9556</v>
      </c>
      <c r="I62" s="110" t="s">
        <v>347</v>
      </c>
      <c r="K62" s="109"/>
      <c r="L62" s="112" t="s">
        <v>309</v>
      </c>
    </row>
    <row r="63" spans="1:12" s="111" customFormat="1" ht="12.75" customHeight="1" x14ac:dyDescent="0.2">
      <c r="A63" s="106" t="s">
        <v>350</v>
      </c>
      <c r="B63" s="107" t="str">
        <f t="shared" si="1"/>
        <v>II</v>
      </c>
      <c r="C63" s="108">
        <v>48739.45</v>
      </c>
      <c r="D63" s="106" t="s">
        <v>36</v>
      </c>
      <c r="E63" s="106">
        <f>VLOOKUP(C63,'Active 1'!C$21:E$141,3,FALSE)</f>
        <v>10499.539614677473</v>
      </c>
      <c r="F63" s="106"/>
      <c r="G63" s="109" t="s">
        <v>351</v>
      </c>
      <c r="H63" s="110">
        <v>10499.5</v>
      </c>
      <c r="I63" s="110" t="s">
        <v>352</v>
      </c>
      <c r="K63" s="109" t="s">
        <v>291</v>
      </c>
      <c r="L63" s="112" t="s">
        <v>300</v>
      </c>
    </row>
    <row r="64" spans="1:12" s="111" customFormat="1" ht="12.75" customHeight="1" x14ac:dyDescent="0.2">
      <c r="A64" s="106" t="s">
        <v>350</v>
      </c>
      <c r="B64" s="107" t="str">
        <f t="shared" si="1"/>
        <v>I</v>
      </c>
      <c r="C64" s="108">
        <v>48753.434999999998</v>
      </c>
      <c r="D64" s="106" t="s">
        <v>35</v>
      </c>
      <c r="E64" s="106">
        <f>VLOOKUP(C64,'Active 1'!C$21:E$141,3,FALSE)</f>
        <v>10539.045604771456</v>
      </c>
      <c r="F64" s="106"/>
      <c r="G64" s="109" t="s">
        <v>353</v>
      </c>
      <c r="H64" s="110">
        <v>10539</v>
      </c>
      <c r="I64" s="110" t="s">
        <v>354</v>
      </c>
      <c r="K64" s="109"/>
      <c r="L64" s="112" t="s">
        <v>309</v>
      </c>
    </row>
    <row r="65" spans="1:12" s="111" customFormat="1" ht="12.75" customHeight="1" x14ac:dyDescent="0.2">
      <c r="A65" s="106" t="s">
        <v>350</v>
      </c>
      <c r="B65" s="107" t="str">
        <f t="shared" si="1"/>
        <v>II</v>
      </c>
      <c r="C65" s="108">
        <v>48762.451999999997</v>
      </c>
      <c r="D65" s="106" t="s">
        <v>36</v>
      </c>
      <c r="E65" s="106">
        <f>VLOOKUP(C65,'Active 1'!C$21:E$141,3,FALSE)</f>
        <v>10564.517575645781</v>
      </c>
      <c r="F65" s="106"/>
      <c r="G65" s="109" t="s">
        <v>355</v>
      </c>
      <c r="H65" s="110">
        <v>10564.5</v>
      </c>
      <c r="I65" s="110" t="s">
        <v>308</v>
      </c>
      <c r="K65" s="109" t="s">
        <v>291</v>
      </c>
      <c r="L65" s="112" t="s">
        <v>300</v>
      </c>
    </row>
    <row r="66" spans="1:12" s="111" customFormat="1" ht="12.75" customHeight="1" x14ac:dyDescent="0.2">
      <c r="A66" s="106" t="s">
        <v>350</v>
      </c>
      <c r="B66" s="107" t="str">
        <f t="shared" si="1"/>
        <v>I</v>
      </c>
      <c r="C66" s="108">
        <v>48770.413</v>
      </c>
      <c r="D66" s="106" t="s">
        <v>35</v>
      </c>
      <c r="E66" s="106">
        <f>VLOOKUP(C66,'Active 1'!C$21:E$141,3,FALSE)</f>
        <v>10587.006469971009</v>
      </c>
      <c r="F66" s="106"/>
      <c r="G66" s="109" t="s">
        <v>356</v>
      </c>
      <c r="H66" s="110">
        <v>10587</v>
      </c>
      <c r="I66" s="110" t="s">
        <v>273</v>
      </c>
      <c r="K66" s="109"/>
      <c r="L66" s="112" t="s">
        <v>309</v>
      </c>
    </row>
    <row r="67" spans="1:12" s="111" customFormat="1" ht="12.75" customHeight="1" x14ac:dyDescent="0.2">
      <c r="A67" s="106" t="s">
        <v>357</v>
      </c>
      <c r="B67" s="107" t="str">
        <f t="shared" si="1"/>
        <v>I</v>
      </c>
      <c r="C67" s="108">
        <v>49090.43</v>
      </c>
      <c r="D67" s="106" t="s">
        <v>35</v>
      </c>
      <c r="E67" s="106">
        <f>VLOOKUP(C67,'Active 1'!C$21:E$141,3,FALSE)</f>
        <v>11491.017083621777</v>
      </c>
      <c r="F67" s="106"/>
      <c r="G67" s="109" t="s">
        <v>358</v>
      </c>
      <c r="H67" s="110">
        <v>11491</v>
      </c>
      <c r="I67" s="110" t="s">
        <v>308</v>
      </c>
      <c r="K67" s="109"/>
      <c r="L67" s="112" t="s">
        <v>309</v>
      </c>
    </row>
    <row r="68" spans="1:12" s="111" customFormat="1" ht="12.75" customHeight="1" x14ac:dyDescent="0.2">
      <c r="A68" s="106" t="s">
        <v>357</v>
      </c>
      <c r="B68" s="107" t="str">
        <f t="shared" si="1"/>
        <v>II</v>
      </c>
      <c r="C68" s="108">
        <v>49098.394999999997</v>
      </c>
      <c r="D68" s="106" t="s">
        <v>35</v>
      </c>
      <c r="E68" s="106">
        <f>VLOOKUP(C68,'Active 1'!C$21:E$141,3,FALSE)</f>
        <v>11513.517277479368</v>
      </c>
      <c r="F68" s="106"/>
      <c r="G68" s="109" t="s">
        <v>359</v>
      </c>
      <c r="H68" s="110">
        <v>11513.5</v>
      </c>
      <c r="I68" s="110" t="s">
        <v>308</v>
      </c>
      <c r="K68" s="109"/>
      <c r="L68" s="112" t="s">
        <v>309</v>
      </c>
    </row>
    <row r="69" spans="1:12" s="111" customFormat="1" ht="12.75" customHeight="1" x14ac:dyDescent="0.2">
      <c r="A69" s="113" t="s">
        <v>360</v>
      </c>
      <c r="B69" s="107" t="str">
        <f t="shared" si="1"/>
        <v>I</v>
      </c>
      <c r="C69" s="108">
        <v>49101.406000000003</v>
      </c>
      <c r="D69" s="106" t="s">
        <v>35</v>
      </c>
      <c r="E69" s="106">
        <f>VLOOKUP(C69,'Active 1'!C$21:E$141,3,FALSE)</f>
        <v>11522.023000480671</v>
      </c>
      <c r="F69" s="106"/>
      <c r="G69" s="109" t="s">
        <v>361</v>
      </c>
      <c r="H69" s="110">
        <v>11522</v>
      </c>
      <c r="I69" s="110" t="s">
        <v>303</v>
      </c>
      <c r="K69" s="109"/>
      <c r="L69" s="112" t="s">
        <v>362</v>
      </c>
    </row>
    <row r="70" spans="1:12" s="111" customFormat="1" ht="12.75" customHeight="1" x14ac:dyDescent="0.2">
      <c r="A70" s="106" t="s">
        <v>357</v>
      </c>
      <c r="B70" s="107" t="str">
        <f t="shared" si="1"/>
        <v>I</v>
      </c>
      <c r="C70" s="108">
        <v>49107.421999999999</v>
      </c>
      <c r="D70" s="106" t="s">
        <v>35</v>
      </c>
      <c r="E70" s="106">
        <f>VLOOKUP(C70,'Active 1'!C$21:E$141,3,FALSE)</f>
        <v>11539.017497184657</v>
      </c>
      <c r="F70" s="106"/>
      <c r="G70" s="109" t="s">
        <v>363</v>
      </c>
      <c r="H70" s="110">
        <v>11539</v>
      </c>
      <c r="I70" s="110" t="s">
        <v>308</v>
      </c>
      <c r="K70" s="109"/>
      <c r="L70" s="112" t="s">
        <v>309</v>
      </c>
    </row>
    <row r="71" spans="1:12" s="111" customFormat="1" ht="12.75" customHeight="1" x14ac:dyDescent="0.2">
      <c r="A71" s="106" t="s">
        <v>357</v>
      </c>
      <c r="B71" s="107" t="str">
        <f t="shared" si="1"/>
        <v>II</v>
      </c>
      <c r="C71" s="108">
        <v>49116.449000000001</v>
      </c>
      <c r="D71" s="106" t="s">
        <v>35</v>
      </c>
      <c r="E71" s="106">
        <f>VLOOKUP(C71,'Active 1'!C$21:E$141,3,FALSE)</f>
        <v>11564.517716889944</v>
      </c>
      <c r="F71" s="106"/>
      <c r="G71" s="109" t="s">
        <v>364</v>
      </c>
      <c r="H71" s="110">
        <v>11564.5</v>
      </c>
      <c r="I71" s="110" t="s">
        <v>308</v>
      </c>
      <c r="K71" s="109"/>
      <c r="L71" s="112" t="s">
        <v>309</v>
      </c>
    </row>
    <row r="72" spans="1:12" s="111" customFormat="1" ht="12.75" customHeight="1" x14ac:dyDescent="0.2">
      <c r="A72" s="106" t="s">
        <v>365</v>
      </c>
      <c r="B72" s="107" t="str">
        <f t="shared" si="1"/>
        <v>I</v>
      </c>
      <c r="C72" s="108">
        <v>49878.432000000001</v>
      </c>
      <c r="D72" s="106" t="s">
        <v>35</v>
      </c>
      <c r="E72" s="106">
        <f>VLOOKUP(C72,'Active 1'!C$21:E$141,3,FALSE)</f>
        <v>13717.030612834387</v>
      </c>
      <c r="F72" s="106"/>
      <c r="G72" s="109" t="s">
        <v>366</v>
      </c>
      <c r="H72" s="110">
        <v>13717</v>
      </c>
      <c r="I72" s="110" t="s">
        <v>367</v>
      </c>
      <c r="K72" s="109"/>
      <c r="L72" s="112" t="s">
        <v>309</v>
      </c>
    </row>
    <row r="73" spans="1:12" s="111" customFormat="1" ht="12.75" customHeight="1" x14ac:dyDescent="0.2">
      <c r="A73" s="106" t="s">
        <v>368</v>
      </c>
      <c r="B73" s="107" t="str">
        <f t="shared" si="1"/>
        <v>I</v>
      </c>
      <c r="C73" s="108">
        <v>50180.396999999997</v>
      </c>
      <c r="D73" s="106" t="s">
        <v>35</v>
      </c>
      <c r="E73" s="106">
        <f>VLOOKUP(C73,'Active 1'!C$21:E$141,3,FALSE)</f>
        <v>14570.046436840772</v>
      </c>
      <c r="F73" s="106"/>
      <c r="G73" s="109" t="s">
        <v>369</v>
      </c>
      <c r="H73" s="110">
        <v>14570</v>
      </c>
      <c r="I73" s="110" t="s">
        <v>354</v>
      </c>
      <c r="K73" s="109"/>
      <c r="L73" s="112" t="s">
        <v>309</v>
      </c>
    </row>
    <row r="74" spans="1:12" s="111" customFormat="1" ht="12.75" customHeight="1" x14ac:dyDescent="0.2">
      <c r="A74" s="106" t="s">
        <v>368</v>
      </c>
      <c r="B74" s="107" t="str">
        <f t="shared" si="1"/>
        <v>II</v>
      </c>
      <c r="C74" s="108">
        <v>50188.360999999997</v>
      </c>
      <c r="D74" s="106" t="s">
        <v>35</v>
      </c>
      <c r="E74" s="106">
        <f>VLOOKUP(C74,'Active 1'!C$21:E$141,3,FALSE)</f>
        <v>14592.543805815278</v>
      </c>
      <c r="F74" s="106"/>
      <c r="G74" s="109" t="s">
        <v>370</v>
      </c>
      <c r="H74" s="110">
        <v>14592.5</v>
      </c>
      <c r="I74" s="110" t="s">
        <v>354</v>
      </c>
      <c r="K74" s="109"/>
      <c r="L74" s="112" t="s">
        <v>309</v>
      </c>
    </row>
    <row r="75" spans="1:12" s="111" customFormat="1" ht="12.75" customHeight="1" x14ac:dyDescent="0.2">
      <c r="A75" s="106" t="s">
        <v>368</v>
      </c>
      <c r="B75" s="107" t="str">
        <f t="shared" ref="B75:B106" si="2">IF(H75=INT(H75),"I","II")</f>
        <v>I</v>
      </c>
      <c r="C75" s="108">
        <v>50192.432000000001</v>
      </c>
      <c r="D75" s="106" t="s">
        <v>35</v>
      </c>
      <c r="E75" s="106">
        <f>VLOOKUP(C75,'Active 1'!C$21:E$141,3,FALSE)</f>
        <v>14604.043904898062</v>
      </c>
      <c r="F75" s="106"/>
      <c r="G75" s="109" t="s">
        <v>371</v>
      </c>
      <c r="H75" s="110">
        <v>14604</v>
      </c>
      <c r="I75" s="110" t="s">
        <v>354</v>
      </c>
      <c r="K75" s="109"/>
      <c r="L75" s="112" t="s">
        <v>309</v>
      </c>
    </row>
    <row r="76" spans="1:12" s="111" customFormat="1" ht="12.75" customHeight="1" x14ac:dyDescent="0.2">
      <c r="A76" s="106" t="s">
        <v>368</v>
      </c>
      <c r="B76" s="107" t="str">
        <f t="shared" si="2"/>
        <v>I</v>
      </c>
      <c r="C76" s="108">
        <v>50209.428</v>
      </c>
      <c r="D76" s="106" t="s">
        <v>35</v>
      </c>
      <c r="E76" s="106">
        <f>VLOOKUP(C76,'Active 1'!C$21:E$141,3,FALSE)</f>
        <v>14652.055617993328</v>
      </c>
      <c r="F76" s="106"/>
      <c r="G76" s="109" t="s">
        <v>372</v>
      </c>
      <c r="H76" s="110">
        <v>14652</v>
      </c>
      <c r="I76" s="110" t="s">
        <v>373</v>
      </c>
      <c r="K76" s="109"/>
      <c r="L76" s="112" t="s">
        <v>309</v>
      </c>
    </row>
    <row r="77" spans="1:12" s="111" customFormat="1" ht="12.75" customHeight="1" x14ac:dyDescent="0.2">
      <c r="A77" s="106" t="s">
        <v>368</v>
      </c>
      <c r="B77" s="107" t="str">
        <f t="shared" si="2"/>
        <v>I</v>
      </c>
      <c r="C77" s="108">
        <v>50249.421999999999</v>
      </c>
      <c r="D77" s="106" t="s">
        <v>35</v>
      </c>
      <c r="E77" s="106">
        <f>VLOOKUP(C77,'Active 1'!C$21:E$141,3,FALSE)</f>
        <v>14765.033992524519</v>
      </c>
      <c r="F77" s="106"/>
      <c r="G77" s="109" t="s">
        <v>374</v>
      </c>
      <c r="H77" s="110">
        <v>14765</v>
      </c>
      <c r="I77" s="110" t="s">
        <v>257</v>
      </c>
      <c r="K77" s="109"/>
      <c r="L77" s="112" t="s">
        <v>309</v>
      </c>
    </row>
    <row r="78" spans="1:12" s="111" customFormat="1" ht="12.75" customHeight="1" x14ac:dyDescent="0.2">
      <c r="A78" s="106" t="s">
        <v>375</v>
      </c>
      <c r="B78" s="107" t="str">
        <f t="shared" si="2"/>
        <v>I</v>
      </c>
      <c r="C78" s="108">
        <v>50546.425000000003</v>
      </c>
      <c r="D78" s="106" t="s">
        <v>35</v>
      </c>
      <c r="E78" s="106">
        <f>VLOOKUP(C78,'Active 1'!C$21:E$141,3,FALSE)</f>
        <v>15604.032746609841</v>
      </c>
      <c r="F78" s="106"/>
      <c r="G78" s="109" t="s">
        <v>376</v>
      </c>
      <c r="H78" s="110">
        <v>15604</v>
      </c>
      <c r="I78" s="110" t="s">
        <v>257</v>
      </c>
      <c r="K78" s="109"/>
      <c r="L78" s="112" t="s">
        <v>309</v>
      </c>
    </row>
    <row r="79" spans="1:12" s="111" customFormat="1" ht="12.75" customHeight="1" x14ac:dyDescent="0.2">
      <c r="A79" s="113" t="s">
        <v>377</v>
      </c>
      <c r="B79" s="107" t="str">
        <f t="shared" si="2"/>
        <v>I</v>
      </c>
      <c r="C79" s="108">
        <v>50569.432699999998</v>
      </c>
      <c r="D79" s="106" t="s">
        <v>36</v>
      </c>
      <c r="E79" s="106">
        <f>VLOOKUP(C79,'Active 1'!C$21:E$141,3,FALSE)</f>
        <v>15669.02680941178</v>
      </c>
      <c r="F79" s="106"/>
      <c r="G79" s="109" t="s">
        <v>378</v>
      </c>
      <c r="H79" s="110">
        <v>15669</v>
      </c>
      <c r="I79" s="110" t="s">
        <v>379</v>
      </c>
      <c r="K79" s="109" t="s">
        <v>380</v>
      </c>
      <c r="L79" s="112" t="s">
        <v>381</v>
      </c>
    </row>
    <row r="80" spans="1:12" s="111" customFormat="1" ht="12.75" customHeight="1" x14ac:dyDescent="0.2">
      <c r="A80" s="106" t="s">
        <v>375</v>
      </c>
      <c r="B80" s="107" t="str">
        <f t="shared" si="2"/>
        <v>I</v>
      </c>
      <c r="C80" s="108">
        <v>50597.406999999999</v>
      </c>
      <c r="D80" s="106" t="s">
        <v>35</v>
      </c>
      <c r="E80" s="106">
        <f>VLOOKUP(C80,'Active 1'!C$21:E$141,3,FALSE)</f>
        <v>15748.050936597061</v>
      </c>
      <c r="F80" s="106"/>
      <c r="G80" s="109" t="s">
        <v>382</v>
      </c>
      <c r="H80" s="110">
        <v>15748</v>
      </c>
      <c r="I80" s="110" t="s">
        <v>343</v>
      </c>
      <c r="K80" s="109"/>
      <c r="L80" s="112" t="s">
        <v>309</v>
      </c>
    </row>
    <row r="81" spans="1:12" s="111" customFormat="1" ht="12.75" customHeight="1" x14ac:dyDescent="0.2">
      <c r="A81" s="106" t="s">
        <v>375</v>
      </c>
      <c r="B81" s="107" t="str">
        <f t="shared" si="2"/>
        <v>II</v>
      </c>
      <c r="C81" s="108">
        <v>50615.631000000001</v>
      </c>
      <c r="D81" s="106" t="s">
        <v>36</v>
      </c>
      <c r="E81" s="106">
        <f>VLOOKUP(C81,'Active 1'!C$21:E$141,3,FALSE)</f>
        <v>15799.531606133909</v>
      </c>
      <c r="F81" s="106"/>
      <c r="G81" s="109" t="s">
        <v>383</v>
      </c>
      <c r="H81" s="110">
        <v>15799.5</v>
      </c>
      <c r="I81" s="110" t="s">
        <v>384</v>
      </c>
      <c r="K81" s="109" t="s">
        <v>291</v>
      </c>
      <c r="L81" s="112" t="s">
        <v>385</v>
      </c>
    </row>
    <row r="82" spans="1:12" s="111" customFormat="1" ht="12.75" customHeight="1" x14ac:dyDescent="0.2">
      <c r="A82" s="106" t="s">
        <v>386</v>
      </c>
      <c r="B82" s="107" t="str">
        <f t="shared" si="2"/>
        <v>I</v>
      </c>
      <c r="C82" s="108">
        <v>50900.427000000003</v>
      </c>
      <c r="D82" s="106" t="s">
        <v>35</v>
      </c>
      <c r="E82" s="106">
        <f>VLOOKUP(C82,'Active 1'!C$21:E$141,3,FALSE)</f>
        <v>16604.047012269475</v>
      </c>
      <c r="F82" s="106"/>
      <c r="G82" s="109" t="s">
        <v>387</v>
      </c>
      <c r="H82" s="110">
        <v>16604</v>
      </c>
      <c r="I82" s="110" t="s">
        <v>388</v>
      </c>
      <c r="K82" s="109"/>
      <c r="L82" s="112" t="s">
        <v>309</v>
      </c>
    </row>
    <row r="83" spans="1:12" s="111" customFormat="1" ht="12.75" customHeight="1" x14ac:dyDescent="0.2">
      <c r="A83" s="113" t="s">
        <v>389</v>
      </c>
      <c r="B83" s="107" t="str">
        <f t="shared" si="2"/>
        <v>II</v>
      </c>
      <c r="C83" s="108">
        <v>50904.492700000003</v>
      </c>
      <c r="D83" s="106" t="s">
        <v>36</v>
      </c>
      <c r="E83" s="106">
        <f>VLOOKUP(C83,'Active 1'!C$21:E$141,3,FALSE)</f>
        <v>16615.532139471841</v>
      </c>
      <c r="F83" s="106"/>
      <c r="G83" s="109" t="s">
        <v>390</v>
      </c>
      <c r="H83" s="110">
        <v>16615.5</v>
      </c>
      <c r="I83" s="110" t="s">
        <v>391</v>
      </c>
      <c r="K83" s="109" t="s">
        <v>380</v>
      </c>
      <c r="L83" s="112" t="s">
        <v>381</v>
      </c>
    </row>
    <row r="84" spans="1:12" s="111" customFormat="1" ht="12.75" customHeight="1" x14ac:dyDescent="0.2">
      <c r="A84" s="113" t="s">
        <v>392</v>
      </c>
      <c r="B84" s="107" t="str">
        <f t="shared" si="2"/>
        <v>I</v>
      </c>
      <c r="C84" s="108">
        <v>51267.518799999998</v>
      </c>
      <c r="D84" s="106" t="s">
        <v>36</v>
      </c>
      <c r="E84" s="106">
        <f>VLOOKUP(C84,'Active 1'!C$21:E$141,3,FALSE)</f>
        <v>17641.038432675767</v>
      </c>
      <c r="F84" s="106"/>
      <c r="G84" s="109" t="s">
        <v>393</v>
      </c>
      <c r="H84" s="110">
        <v>17641</v>
      </c>
      <c r="I84" s="110" t="s">
        <v>394</v>
      </c>
      <c r="K84" s="109" t="s">
        <v>395</v>
      </c>
      <c r="L84" s="112" t="s">
        <v>381</v>
      </c>
    </row>
    <row r="85" spans="1:12" s="111" customFormat="1" ht="12.75" customHeight="1" x14ac:dyDescent="0.2">
      <c r="A85" s="113" t="s">
        <v>392</v>
      </c>
      <c r="B85" s="107" t="str">
        <f t="shared" si="2"/>
        <v>I</v>
      </c>
      <c r="C85" s="108">
        <v>51288.3963</v>
      </c>
      <c r="D85" s="106" t="s">
        <v>36</v>
      </c>
      <c r="E85" s="106">
        <f>VLOOKUP(C85,'Active 1'!C$21:E$141,3,FALSE)</f>
        <v>17700.014929507171</v>
      </c>
      <c r="F85" s="106"/>
      <c r="G85" s="109" t="s">
        <v>396</v>
      </c>
      <c r="H85" s="110">
        <v>17700</v>
      </c>
      <c r="I85" s="110" t="s">
        <v>397</v>
      </c>
      <c r="K85" s="109" t="s">
        <v>380</v>
      </c>
      <c r="L85" s="112" t="s">
        <v>398</v>
      </c>
    </row>
    <row r="86" spans="1:12" s="111" customFormat="1" ht="12.75" customHeight="1" x14ac:dyDescent="0.2">
      <c r="A86" s="113" t="s">
        <v>399</v>
      </c>
      <c r="B86" s="107" t="str">
        <f t="shared" si="2"/>
        <v>I</v>
      </c>
      <c r="C86" s="108">
        <v>51288.4012</v>
      </c>
      <c r="D86" s="106" t="s">
        <v>36</v>
      </c>
      <c r="E86" s="106">
        <f>VLOOKUP(C86,'Active 1'!C$21:E$141,3,FALSE)</f>
        <v>17700.028771434339</v>
      </c>
      <c r="F86" s="106"/>
      <c r="G86" s="109" t="s">
        <v>400</v>
      </c>
      <c r="H86" s="110">
        <v>17700</v>
      </c>
      <c r="I86" s="110" t="s">
        <v>401</v>
      </c>
      <c r="K86" s="109" t="s">
        <v>291</v>
      </c>
      <c r="L86" s="112" t="s">
        <v>402</v>
      </c>
    </row>
    <row r="87" spans="1:12" s="111" customFormat="1" ht="12.75" customHeight="1" x14ac:dyDescent="0.2">
      <c r="A87" s="106" t="s">
        <v>403</v>
      </c>
      <c r="B87" s="107" t="str">
        <f t="shared" si="2"/>
        <v>II</v>
      </c>
      <c r="C87" s="108">
        <v>51308.404499999997</v>
      </c>
      <c r="D87" s="106" t="s">
        <v>36</v>
      </c>
      <c r="E87" s="106">
        <f>VLOOKUP(C87,'Active 1'!C$21:E$141,3,FALSE)</f>
        <v>17756.535755463432</v>
      </c>
      <c r="F87" s="106"/>
      <c r="G87" s="109" t="s">
        <v>404</v>
      </c>
      <c r="H87" s="110">
        <v>17756.5</v>
      </c>
      <c r="I87" s="110" t="s">
        <v>405</v>
      </c>
      <c r="K87" s="109" t="s">
        <v>291</v>
      </c>
      <c r="L87" s="112" t="s">
        <v>287</v>
      </c>
    </row>
    <row r="88" spans="1:12" s="111" customFormat="1" ht="12.75" customHeight="1" x14ac:dyDescent="0.2">
      <c r="A88" s="113" t="s">
        <v>406</v>
      </c>
      <c r="B88" s="107" t="str">
        <f t="shared" si="2"/>
        <v>II</v>
      </c>
      <c r="C88" s="108">
        <v>51685.413099999998</v>
      </c>
      <c r="D88" s="106" t="s">
        <v>36</v>
      </c>
      <c r="E88" s="106">
        <f>VLOOKUP(C88,'Active 1'!C$21:E$141,3,FALSE)</f>
        <v>18821.540976553617</v>
      </c>
      <c r="F88" s="106"/>
      <c r="G88" s="109" t="s">
        <v>407</v>
      </c>
      <c r="H88" s="110">
        <v>18821.5</v>
      </c>
      <c r="I88" s="110" t="s">
        <v>408</v>
      </c>
      <c r="K88" s="109" t="s">
        <v>395</v>
      </c>
      <c r="L88" s="112" t="s">
        <v>381</v>
      </c>
    </row>
    <row r="89" spans="1:12" s="111" customFormat="1" ht="12.75" customHeight="1" x14ac:dyDescent="0.2">
      <c r="A89" s="113" t="s">
        <v>406</v>
      </c>
      <c r="B89" s="107" t="str">
        <f t="shared" si="2"/>
        <v>I</v>
      </c>
      <c r="C89" s="108">
        <v>52042.416700000002</v>
      </c>
      <c r="D89" s="106" t="s">
        <v>36</v>
      </c>
      <c r="E89" s="106">
        <f>VLOOKUP(C89,'Active 1'!C$21:E$141,3,FALSE)</f>
        <v>19830.034411313445</v>
      </c>
      <c r="F89" s="106"/>
      <c r="G89" s="109" t="s">
        <v>409</v>
      </c>
      <c r="H89" s="110">
        <v>19830</v>
      </c>
      <c r="I89" s="110" t="s">
        <v>410</v>
      </c>
      <c r="K89" s="109" t="s">
        <v>395</v>
      </c>
      <c r="L89" s="112" t="s">
        <v>381</v>
      </c>
    </row>
    <row r="90" spans="1:12" s="111" customFormat="1" ht="12.75" customHeight="1" x14ac:dyDescent="0.2">
      <c r="A90" s="113" t="s">
        <v>411</v>
      </c>
      <c r="B90" s="107" t="str">
        <f t="shared" si="2"/>
        <v>I</v>
      </c>
      <c r="C90" s="108">
        <v>52367.386700000003</v>
      </c>
      <c r="D90" s="106" t="s">
        <v>36</v>
      </c>
      <c r="E90" s="106">
        <f>VLOOKUP(C90,'Active 1'!C$21:E$141,3,FALSE)</f>
        <v>20748.036670937436</v>
      </c>
      <c r="F90" s="106"/>
      <c r="G90" s="109" t="s">
        <v>412</v>
      </c>
      <c r="H90" s="110">
        <v>20748</v>
      </c>
      <c r="I90" s="110" t="s">
        <v>413</v>
      </c>
      <c r="K90" s="109" t="s">
        <v>414</v>
      </c>
      <c r="L90" s="112" t="s">
        <v>398</v>
      </c>
    </row>
    <row r="91" spans="1:12" s="111" customFormat="1" ht="12.75" customHeight="1" x14ac:dyDescent="0.2">
      <c r="A91" s="113" t="s">
        <v>415</v>
      </c>
      <c r="B91" s="107" t="str">
        <f t="shared" si="2"/>
        <v>I</v>
      </c>
      <c r="C91" s="108">
        <v>52738.375399999997</v>
      </c>
      <c r="D91" s="106" t="s">
        <v>36</v>
      </c>
      <c r="E91" s="106">
        <f>VLOOKUP(C91,'Active 1'!C$21:E$141,3,FALSE)</f>
        <v>21796.036378279532</v>
      </c>
      <c r="F91" s="106"/>
      <c r="G91" s="109" t="s">
        <v>416</v>
      </c>
      <c r="H91" s="110">
        <v>21796</v>
      </c>
      <c r="I91" s="110" t="s">
        <v>417</v>
      </c>
      <c r="K91" s="109" t="s">
        <v>395</v>
      </c>
      <c r="L91" s="112" t="s">
        <v>398</v>
      </c>
    </row>
    <row r="92" spans="1:12" s="111" customFormat="1" ht="12.75" customHeight="1" x14ac:dyDescent="0.2">
      <c r="A92" s="113" t="s">
        <v>418</v>
      </c>
      <c r="B92" s="107" t="str">
        <f t="shared" si="2"/>
        <v>II</v>
      </c>
      <c r="C92" s="108">
        <v>53787.454299999998</v>
      </c>
      <c r="D92" s="106" t="s">
        <v>36</v>
      </c>
      <c r="E92" s="106" t="e">
        <f>VLOOKUP(C92,'Active 1'!C$21:E$141,3,FALSE)</f>
        <v>#N/A</v>
      </c>
      <c r="F92" s="106"/>
      <c r="G92" s="109" t="s">
        <v>419</v>
      </c>
      <c r="H92" s="110">
        <v>24759.5</v>
      </c>
      <c r="I92" s="110" t="s">
        <v>420</v>
      </c>
      <c r="K92" s="109" t="s">
        <v>291</v>
      </c>
      <c r="L92" s="112" t="s">
        <v>421</v>
      </c>
    </row>
    <row r="93" spans="1:12" s="111" customFormat="1" ht="12.75" customHeight="1" x14ac:dyDescent="0.2">
      <c r="A93" s="113" t="s">
        <v>422</v>
      </c>
      <c r="B93" s="107" t="str">
        <f t="shared" si="2"/>
        <v>I</v>
      </c>
      <c r="C93" s="108">
        <v>53818.424500000001</v>
      </c>
      <c r="D93" s="106" t="s">
        <v>37</v>
      </c>
      <c r="E93" s="106" t="e">
        <f>VLOOKUP(C93,'Active 1'!C$21:E$141,3,FALSE)</f>
        <v>#N/A</v>
      </c>
      <c r="F93" s="106"/>
      <c r="G93" s="109" t="s">
        <v>423</v>
      </c>
      <c r="H93" s="110">
        <v>24847</v>
      </c>
      <c r="I93" s="110" t="s">
        <v>424</v>
      </c>
      <c r="K93" s="109" t="s">
        <v>395</v>
      </c>
      <c r="L93" s="112" t="s">
        <v>398</v>
      </c>
    </row>
    <row r="94" spans="1:12" s="111" customFormat="1" ht="12.75" customHeight="1" x14ac:dyDescent="0.2">
      <c r="A94" s="113" t="s">
        <v>425</v>
      </c>
      <c r="B94" s="107" t="str">
        <f t="shared" si="2"/>
        <v>I</v>
      </c>
      <c r="C94" s="108">
        <v>53863.382400000002</v>
      </c>
      <c r="D94" s="106" t="s">
        <v>37</v>
      </c>
      <c r="E94" s="106" t="e">
        <f>VLOOKUP(C94,'Active 1'!C$21:E$141,3,FALSE)</f>
        <v>#N/A</v>
      </c>
      <c r="F94" s="106"/>
      <c r="G94" s="109" t="s">
        <v>426</v>
      </c>
      <c r="H94" s="110">
        <v>24974</v>
      </c>
      <c r="I94" s="110" t="s">
        <v>427</v>
      </c>
      <c r="K94" s="109" t="s">
        <v>395</v>
      </c>
      <c r="L94" s="112" t="s">
        <v>428</v>
      </c>
    </row>
    <row r="95" spans="1:12" s="111" customFormat="1" ht="12.75" customHeight="1" x14ac:dyDescent="0.2">
      <c r="A95" s="113" t="s">
        <v>92</v>
      </c>
      <c r="B95" s="107" t="str">
        <f t="shared" si="2"/>
        <v>I</v>
      </c>
      <c r="C95" s="108">
        <v>54211.36219</v>
      </c>
      <c r="D95" s="106" t="s">
        <v>37</v>
      </c>
      <c r="E95" s="106" t="e">
        <f>VLOOKUP(C95,'Active 1'!C$21:E$141,3,FALSE)</f>
        <v>#N/A</v>
      </c>
      <c r="F95" s="106"/>
      <c r="G95" s="109" t="s">
        <v>429</v>
      </c>
      <c r="H95" s="110">
        <v>25957</v>
      </c>
      <c r="I95" s="110" t="s">
        <v>430</v>
      </c>
      <c r="K95" s="109" t="s">
        <v>123</v>
      </c>
      <c r="L95" s="112" t="s">
        <v>431</v>
      </c>
    </row>
    <row r="96" spans="1:12" s="111" customFormat="1" ht="12.75" customHeight="1" x14ac:dyDescent="0.2">
      <c r="A96" s="113" t="s">
        <v>432</v>
      </c>
      <c r="B96" s="107" t="str">
        <f t="shared" si="2"/>
        <v>I</v>
      </c>
      <c r="C96" s="108">
        <v>54217.38</v>
      </c>
      <c r="D96" s="106" t="s">
        <v>37</v>
      </c>
      <c r="E96" s="106" t="e">
        <f>VLOOKUP(C96,'Active 1'!C$21:E$141,3,FALSE)</f>
        <v>#N/A</v>
      </c>
      <c r="F96" s="106"/>
      <c r="G96" s="109" t="s">
        <v>433</v>
      </c>
      <c r="H96" s="110">
        <v>25974</v>
      </c>
      <c r="I96" s="110" t="s">
        <v>434</v>
      </c>
      <c r="K96" s="109" t="s">
        <v>395</v>
      </c>
      <c r="L96" s="112" t="s">
        <v>435</v>
      </c>
    </row>
    <row r="97" spans="1:12" s="111" customFormat="1" ht="12.75" customHeight="1" x14ac:dyDescent="0.2">
      <c r="A97" s="113" t="s">
        <v>436</v>
      </c>
      <c r="B97" s="107" t="str">
        <f t="shared" si="2"/>
        <v>I</v>
      </c>
      <c r="C97" s="108">
        <v>54561.821300000003</v>
      </c>
      <c r="D97" s="106" t="s">
        <v>37</v>
      </c>
      <c r="E97" s="106" t="e">
        <f>VLOOKUP(C97,'Active 1'!C$21:E$141,3,FALSE)</f>
        <v>#N/A</v>
      </c>
      <c r="F97" s="106"/>
      <c r="G97" s="109" t="s">
        <v>437</v>
      </c>
      <c r="H97" s="110">
        <v>26947</v>
      </c>
      <c r="I97" s="110" t="s">
        <v>438</v>
      </c>
      <c r="K97" s="109" t="s">
        <v>380</v>
      </c>
      <c r="L97" s="112" t="s">
        <v>439</v>
      </c>
    </row>
    <row r="98" spans="1:12" s="111" customFormat="1" ht="12.75" customHeight="1" x14ac:dyDescent="0.2">
      <c r="A98" s="113" t="s">
        <v>436</v>
      </c>
      <c r="B98" s="107" t="str">
        <f t="shared" si="2"/>
        <v>II</v>
      </c>
      <c r="C98" s="108">
        <v>54596.691200000001</v>
      </c>
      <c r="D98" s="106" t="s">
        <v>37</v>
      </c>
      <c r="E98" s="106" t="e">
        <f>VLOOKUP(C98,'Active 1'!C$21:E$141,3,FALSE)</f>
        <v>#N/A</v>
      </c>
      <c r="F98" s="106"/>
      <c r="G98" s="109" t="s">
        <v>440</v>
      </c>
      <c r="H98" s="110">
        <v>27045.5</v>
      </c>
      <c r="I98" s="110" t="s">
        <v>441</v>
      </c>
      <c r="K98" s="109" t="s">
        <v>380</v>
      </c>
      <c r="L98" s="112" t="s">
        <v>439</v>
      </c>
    </row>
    <row r="99" spans="1:12" s="111" customFormat="1" ht="12.75" customHeight="1" x14ac:dyDescent="0.2">
      <c r="A99" s="113" t="s">
        <v>436</v>
      </c>
      <c r="B99" s="107" t="str">
        <f t="shared" si="2"/>
        <v>II</v>
      </c>
      <c r="C99" s="108">
        <v>54597.753100000002</v>
      </c>
      <c r="D99" s="106" t="s">
        <v>37</v>
      </c>
      <c r="E99" s="106" t="e">
        <f>VLOOKUP(C99,'Active 1'!C$21:E$141,3,FALSE)</f>
        <v>#N/A</v>
      </c>
      <c r="F99" s="106"/>
      <c r="G99" s="109" t="s">
        <v>442</v>
      </c>
      <c r="H99" s="110">
        <v>27048.5</v>
      </c>
      <c r="I99" s="110" t="s">
        <v>443</v>
      </c>
      <c r="K99" s="109" t="s">
        <v>380</v>
      </c>
      <c r="L99" s="112" t="s">
        <v>444</v>
      </c>
    </row>
    <row r="100" spans="1:12" s="111" customFormat="1" ht="12.75" customHeight="1" x14ac:dyDescent="0.2">
      <c r="A100" s="113" t="s">
        <v>445</v>
      </c>
      <c r="B100" s="107" t="str">
        <f t="shared" si="2"/>
        <v>II</v>
      </c>
      <c r="C100" s="108">
        <v>54829.976199999997</v>
      </c>
      <c r="D100" s="106" t="s">
        <v>37</v>
      </c>
      <c r="E100" s="106" t="e">
        <f>VLOOKUP(C100,'Active 1'!C$21:E$141,3,FALSE)</f>
        <v>#N/A</v>
      </c>
      <c r="F100" s="106"/>
      <c r="G100" s="109" t="s">
        <v>446</v>
      </c>
      <c r="H100" s="110">
        <v>27704.5</v>
      </c>
      <c r="I100" s="110" t="s">
        <v>447</v>
      </c>
      <c r="K100" s="109" t="s">
        <v>448</v>
      </c>
      <c r="L100" s="112" t="s">
        <v>439</v>
      </c>
    </row>
    <row r="101" spans="1:12" s="111" customFormat="1" ht="12.75" customHeight="1" x14ac:dyDescent="0.2">
      <c r="A101" s="113" t="s">
        <v>449</v>
      </c>
      <c r="B101" s="107" t="str">
        <f t="shared" si="2"/>
        <v>I</v>
      </c>
      <c r="C101" s="108">
        <v>54888.917000000001</v>
      </c>
      <c r="D101" s="106" t="s">
        <v>37</v>
      </c>
      <c r="E101" s="106" t="e">
        <f>VLOOKUP(C101,'Active 1'!C$21:E$141,3,FALSE)</f>
        <v>#N/A</v>
      </c>
      <c r="F101" s="106"/>
      <c r="G101" s="109" t="s">
        <v>450</v>
      </c>
      <c r="H101" s="110">
        <v>27871</v>
      </c>
      <c r="I101" s="110" t="s">
        <v>451</v>
      </c>
      <c r="K101" s="109" t="s">
        <v>103</v>
      </c>
      <c r="L101" s="112" t="s">
        <v>287</v>
      </c>
    </row>
    <row r="102" spans="1:12" s="111" customFormat="1" ht="12.75" customHeight="1" x14ac:dyDescent="0.2">
      <c r="A102" s="106" t="s">
        <v>452</v>
      </c>
      <c r="B102" s="107" t="str">
        <f t="shared" si="2"/>
        <v>II</v>
      </c>
      <c r="C102" s="108">
        <v>54938.653200000001</v>
      </c>
      <c r="D102" s="106" t="s">
        <v>37</v>
      </c>
      <c r="E102" s="106" t="e">
        <f>VLOOKUP(C102,'Active 1'!C$21:E$141,3,FALSE)</f>
        <v>#N/A</v>
      </c>
      <c r="F102" s="106"/>
      <c r="G102" s="109" t="s">
        <v>453</v>
      </c>
      <c r="H102" s="110">
        <v>28011.5</v>
      </c>
      <c r="I102" s="110" t="s">
        <v>454</v>
      </c>
      <c r="K102" s="109" t="s">
        <v>448</v>
      </c>
      <c r="L102" s="112" t="s">
        <v>455</v>
      </c>
    </row>
    <row r="103" spans="1:12" s="111" customFormat="1" ht="12.75" customHeight="1" x14ac:dyDescent="0.2">
      <c r="A103" s="106" t="s">
        <v>452</v>
      </c>
      <c r="B103" s="107" t="str">
        <f t="shared" si="2"/>
        <v>II</v>
      </c>
      <c r="C103" s="108">
        <v>54938.653200000001</v>
      </c>
      <c r="D103" s="106" t="s">
        <v>37</v>
      </c>
      <c r="E103" s="106" t="e">
        <f>VLOOKUP(C103,'Active 1'!C$21:E$141,3,FALSE)</f>
        <v>#N/A</v>
      </c>
      <c r="F103" s="106"/>
      <c r="G103" s="109" t="s">
        <v>453</v>
      </c>
      <c r="H103" s="110">
        <v>28011.5</v>
      </c>
      <c r="I103" s="110" t="s">
        <v>454</v>
      </c>
      <c r="K103" s="109" t="s">
        <v>448</v>
      </c>
      <c r="L103" s="112" t="s">
        <v>439</v>
      </c>
    </row>
    <row r="104" spans="1:12" s="111" customFormat="1" ht="12.75" customHeight="1" x14ac:dyDescent="0.2">
      <c r="A104" s="113" t="s">
        <v>456</v>
      </c>
      <c r="B104" s="107" t="str">
        <f t="shared" si="2"/>
        <v>I</v>
      </c>
      <c r="C104" s="108">
        <v>54942.369200000001</v>
      </c>
      <c r="D104" s="106" t="s">
        <v>37</v>
      </c>
      <c r="E104" s="106" t="e">
        <f>VLOOKUP(C104,'Active 1'!C$21:E$141,3,FALSE)</f>
        <v>#N/A</v>
      </c>
      <c r="F104" s="106"/>
      <c r="G104" s="109" t="s">
        <v>457</v>
      </c>
      <c r="H104" s="110">
        <v>28022</v>
      </c>
      <c r="I104" s="110" t="s">
        <v>441</v>
      </c>
      <c r="K104" s="109" t="s">
        <v>458</v>
      </c>
      <c r="L104" s="112" t="s">
        <v>459</v>
      </c>
    </row>
    <row r="105" spans="1:12" s="111" customFormat="1" ht="12.75" customHeight="1" x14ac:dyDescent="0.2">
      <c r="A105" s="106" t="s">
        <v>452</v>
      </c>
      <c r="B105" s="107" t="str">
        <f t="shared" si="2"/>
        <v>II</v>
      </c>
      <c r="C105" s="108">
        <v>54977.5933</v>
      </c>
      <c r="D105" s="106" t="s">
        <v>37</v>
      </c>
      <c r="E105" s="106" t="e">
        <f>VLOOKUP(C105,'Active 1'!C$21:E$141,3,FALSE)</f>
        <v>#N/A</v>
      </c>
      <c r="F105" s="106"/>
      <c r="G105" s="109" t="s">
        <v>460</v>
      </c>
      <c r="H105" s="110">
        <v>28121.5</v>
      </c>
      <c r="I105" s="110" t="s">
        <v>461</v>
      </c>
      <c r="K105" s="109" t="s">
        <v>448</v>
      </c>
      <c r="L105" s="112" t="s">
        <v>462</v>
      </c>
    </row>
    <row r="106" spans="1:12" s="111" customFormat="1" ht="12.75" customHeight="1" x14ac:dyDescent="0.2">
      <c r="A106" s="106" t="s">
        <v>452</v>
      </c>
      <c r="B106" s="107" t="str">
        <f t="shared" si="2"/>
        <v>II</v>
      </c>
      <c r="C106" s="108">
        <v>54989.629399999998</v>
      </c>
      <c r="D106" s="106" t="s">
        <v>37</v>
      </c>
      <c r="E106" s="106" t="e">
        <f>VLOOKUP(C106,'Active 1'!C$21:E$141,3,FALSE)</f>
        <v>#N/A</v>
      </c>
      <c r="F106" s="106"/>
      <c r="G106" s="109" t="s">
        <v>463</v>
      </c>
      <c r="H106" s="110">
        <v>28155.5</v>
      </c>
      <c r="I106" s="110" t="s">
        <v>464</v>
      </c>
      <c r="K106" s="109" t="s">
        <v>448</v>
      </c>
      <c r="L106" s="112" t="s">
        <v>462</v>
      </c>
    </row>
    <row r="107" spans="1:12" s="111" customFormat="1" ht="12.75" customHeight="1" x14ac:dyDescent="0.2">
      <c r="A107" s="106" t="s">
        <v>452</v>
      </c>
      <c r="B107" s="107" t="str">
        <f t="shared" ref="B107:B138" si="3">IF(H107=INT(H107),"I","II")</f>
        <v>I</v>
      </c>
      <c r="C107" s="108">
        <v>54998.296600000001</v>
      </c>
      <c r="D107" s="106" t="s">
        <v>37</v>
      </c>
      <c r="E107" s="106" t="e">
        <f>VLOOKUP(C107,'Active 1'!C$21:E$141,3,FALSE)</f>
        <v>#N/A</v>
      </c>
      <c r="F107" s="106"/>
      <c r="G107" s="109" t="s">
        <v>465</v>
      </c>
      <c r="H107" s="110">
        <v>28180</v>
      </c>
      <c r="I107" s="110" t="s">
        <v>466</v>
      </c>
      <c r="K107" s="109" t="s">
        <v>448</v>
      </c>
      <c r="L107" s="112" t="s">
        <v>467</v>
      </c>
    </row>
    <row r="108" spans="1:12" s="111" customFormat="1" ht="12.75" customHeight="1" x14ac:dyDescent="0.2">
      <c r="A108" s="106" t="s">
        <v>468</v>
      </c>
      <c r="B108" s="107" t="str">
        <f t="shared" si="3"/>
        <v>II</v>
      </c>
      <c r="C108" s="108">
        <v>55239.905200000001</v>
      </c>
      <c r="D108" s="106" t="s">
        <v>37</v>
      </c>
      <c r="E108" s="106" t="e">
        <f>VLOOKUP(C108,'Active 1'!C$21:E$141,3,FALSE)</f>
        <v>#N/A</v>
      </c>
      <c r="F108" s="106"/>
      <c r="G108" s="109" t="s">
        <v>469</v>
      </c>
      <c r="H108" s="110">
        <v>28862.5</v>
      </c>
      <c r="I108" s="110" t="s">
        <v>470</v>
      </c>
      <c r="K108" s="109" t="s">
        <v>448</v>
      </c>
      <c r="L108" s="112" t="s">
        <v>462</v>
      </c>
    </row>
    <row r="109" spans="1:12" s="111" customFormat="1" ht="12.75" customHeight="1" x14ac:dyDescent="0.2">
      <c r="A109" s="106" t="s">
        <v>468</v>
      </c>
      <c r="B109" s="107" t="str">
        <f t="shared" si="3"/>
        <v>I</v>
      </c>
      <c r="C109" s="108">
        <v>55246.8076</v>
      </c>
      <c r="D109" s="106" t="s">
        <v>37</v>
      </c>
      <c r="E109" s="106" t="e">
        <f>VLOOKUP(C109,'Active 1'!C$21:E$141,3,FALSE)</f>
        <v>#N/A</v>
      </c>
      <c r="F109" s="106"/>
      <c r="G109" s="109" t="s">
        <v>471</v>
      </c>
      <c r="H109" s="110">
        <v>28882</v>
      </c>
      <c r="I109" s="110" t="s">
        <v>447</v>
      </c>
      <c r="K109" s="109" t="s">
        <v>448</v>
      </c>
      <c r="L109" s="112" t="s">
        <v>439</v>
      </c>
    </row>
    <row r="110" spans="1:12" s="111" customFormat="1" ht="12.75" customHeight="1" x14ac:dyDescent="0.2">
      <c r="A110" s="106" t="s">
        <v>472</v>
      </c>
      <c r="B110" s="107" t="str">
        <f t="shared" si="3"/>
        <v>I</v>
      </c>
      <c r="C110" s="108">
        <v>55296.721100000002</v>
      </c>
      <c r="D110" s="106" t="s">
        <v>37</v>
      </c>
      <c r="E110" s="106" t="e">
        <f>VLOOKUP(C110,'Active 1'!C$21:E$141,3,FALSE)</f>
        <v>#N/A</v>
      </c>
      <c r="F110" s="106"/>
      <c r="G110" s="109" t="s">
        <v>473</v>
      </c>
      <c r="H110" s="110">
        <v>29023</v>
      </c>
      <c r="I110" s="110" t="s">
        <v>454</v>
      </c>
      <c r="K110" s="109" t="s">
        <v>448</v>
      </c>
      <c r="L110" s="112" t="s">
        <v>455</v>
      </c>
    </row>
    <row r="111" spans="1:12" s="111" customFormat="1" ht="12.75" customHeight="1" x14ac:dyDescent="0.2">
      <c r="A111" s="106" t="s">
        <v>472</v>
      </c>
      <c r="B111" s="107" t="str">
        <f t="shared" si="3"/>
        <v>II</v>
      </c>
      <c r="C111" s="108">
        <v>55304.686300000001</v>
      </c>
      <c r="D111" s="106" t="s">
        <v>37</v>
      </c>
      <c r="E111" s="106" t="e">
        <f>VLOOKUP(C111,'Active 1'!C$21:E$141,3,FALSE)</f>
        <v>#N/A</v>
      </c>
      <c r="F111" s="106"/>
      <c r="G111" s="109" t="s">
        <v>474</v>
      </c>
      <c r="H111" s="110">
        <v>29045.5</v>
      </c>
      <c r="I111" s="110" t="s">
        <v>475</v>
      </c>
      <c r="K111" s="109" t="s">
        <v>448</v>
      </c>
      <c r="L111" s="112" t="s">
        <v>439</v>
      </c>
    </row>
    <row r="112" spans="1:12" s="111" customFormat="1" ht="12.75" customHeight="1" x14ac:dyDescent="0.2">
      <c r="A112" s="113" t="s">
        <v>476</v>
      </c>
      <c r="B112" s="107" t="str">
        <f t="shared" si="3"/>
        <v>I</v>
      </c>
      <c r="C112" s="108">
        <v>55630.895499999999</v>
      </c>
      <c r="D112" s="106" t="s">
        <v>37</v>
      </c>
      <c r="E112" s="106" t="e">
        <f>VLOOKUP(C112,'Active 1'!C$21:E$141,3,FALSE)</f>
        <v>#N/A</v>
      </c>
      <c r="F112" s="106"/>
      <c r="G112" s="109" t="s">
        <v>477</v>
      </c>
      <c r="H112" s="110">
        <v>29967</v>
      </c>
      <c r="I112" s="110" t="s">
        <v>478</v>
      </c>
      <c r="K112" s="109" t="s">
        <v>103</v>
      </c>
      <c r="L112" s="112" t="s">
        <v>287</v>
      </c>
    </row>
    <row r="113" spans="1:12" s="111" customFormat="1" ht="12.75" customHeight="1" x14ac:dyDescent="0.2">
      <c r="A113" s="113" t="s">
        <v>479</v>
      </c>
      <c r="B113" s="107" t="str">
        <f t="shared" si="3"/>
        <v>II</v>
      </c>
      <c r="C113" s="108">
        <v>55650.543299999998</v>
      </c>
      <c r="D113" s="106" t="s">
        <v>37</v>
      </c>
      <c r="E113" s="106" t="e">
        <f>VLOOKUP(C113,'Active 1'!C$21:E$141,3,FALSE)</f>
        <v>#N/A</v>
      </c>
      <c r="F113" s="106"/>
      <c r="G113" s="109" t="s">
        <v>480</v>
      </c>
      <c r="H113" s="110">
        <v>30022.5</v>
      </c>
      <c r="I113" s="110" t="s">
        <v>481</v>
      </c>
      <c r="K113" s="109" t="s">
        <v>395</v>
      </c>
      <c r="L113" s="112" t="s">
        <v>482</v>
      </c>
    </row>
    <row r="114" spans="1:12" s="111" customFormat="1" ht="12.75" customHeight="1" x14ac:dyDescent="0.2">
      <c r="A114" s="113" t="s">
        <v>476</v>
      </c>
      <c r="B114" s="107" t="str">
        <f t="shared" si="3"/>
        <v>II</v>
      </c>
      <c r="C114" s="108">
        <v>55688.777900000001</v>
      </c>
      <c r="D114" s="106" t="s">
        <v>37</v>
      </c>
      <c r="E114" s="106" t="e">
        <f>VLOOKUP(C114,'Active 1'!C$21:E$141,3,FALSE)</f>
        <v>#N/A</v>
      </c>
      <c r="F114" s="106"/>
      <c r="G114" s="109" t="s">
        <v>483</v>
      </c>
      <c r="H114" s="110">
        <v>30130.5</v>
      </c>
      <c r="I114" s="110" t="s">
        <v>484</v>
      </c>
      <c r="K114" s="109" t="s">
        <v>103</v>
      </c>
      <c r="L114" s="112" t="s">
        <v>287</v>
      </c>
    </row>
    <row r="115" spans="1:12" s="111" customFormat="1" ht="12.75" customHeight="1" x14ac:dyDescent="0.2">
      <c r="A115" s="113" t="s">
        <v>485</v>
      </c>
      <c r="B115" s="107" t="str">
        <f t="shared" si="3"/>
        <v>II</v>
      </c>
      <c r="C115" s="108">
        <v>55700.458169999998</v>
      </c>
      <c r="D115" s="106" t="s">
        <v>37</v>
      </c>
      <c r="E115" s="106" t="e">
        <f>VLOOKUP(C115,'Active 1'!C$21:E$141,3,FALSE)</f>
        <v>#N/A</v>
      </c>
      <c r="F115" s="106"/>
      <c r="G115" s="109" t="s">
        <v>486</v>
      </c>
      <c r="H115" s="110">
        <v>30163.5</v>
      </c>
      <c r="I115" s="110" t="s">
        <v>487</v>
      </c>
      <c r="K115" s="109" t="s">
        <v>176</v>
      </c>
      <c r="L115" s="112" t="s">
        <v>488</v>
      </c>
    </row>
    <row r="116" spans="1:12" s="111" customFormat="1" ht="12.75" customHeight="1" x14ac:dyDescent="0.2">
      <c r="A116" s="113" t="s">
        <v>489</v>
      </c>
      <c r="B116" s="107" t="str">
        <f t="shared" si="3"/>
        <v>I</v>
      </c>
      <c r="C116" s="108">
        <v>55990.914100000002</v>
      </c>
      <c r="D116" s="106" t="s">
        <v>37</v>
      </c>
      <c r="E116" s="106" t="e">
        <f>VLOOKUP(C116,'Active 1'!C$21:E$141,3,FALSE)</f>
        <v>#N/A</v>
      </c>
      <c r="F116" s="106"/>
      <c r="G116" s="109" t="s">
        <v>490</v>
      </c>
      <c r="H116" s="110">
        <v>30984</v>
      </c>
      <c r="I116" s="110" t="s">
        <v>491</v>
      </c>
      <c r="K116" s="109" t="s">
        <v>103</v>
      </c>
      <c r="L116" s="112" t="s">
        <v>287</v>
      </c>
    </row>
    <row r="117" spans="1:12" s="111" customFormat="1" ht="12.75" customHeight="1" x14ac:dyDescent="0.2">
      <c r="A117" s="106" t="s">
        <v>136</v>
      </c>
      <c r="B117" s="107" t="str">
        <f t="shared" si="3"/>
        <v>II</v>
      </c>
      <c r="C117" s="108">
        <v>56007.726600000002</v>
      </c>
      <c r="D117" s="106" t="s">
        <v>37</v>
      </c>
      <c r="E117" s="106" t="e">
        <f>VLOOKUP(C117,'Active 1'!C$21:E$141,3,FALSE)</f>
        <v>#N/A</v>
      </c>
      <c r="F117" s="106"/>
      <c r="G117" s="109" t="s">
        <v>492</v>
      </c>
      <c r="H117" s="110">
        <v>31031.5</v>
      </c>
      <c r="I117" s="110" t="s">
        <v>493</v>
      </c>
      <c r="K117" s="109" t="s">
        <v>103</v>
      </c>
      <c r="L117" s="112" t="s">
        <v>462</v>
      </c>
    </row>
    <row r="118" spans="1:12" s="111" customFormat="1" ht="12.75" customHeight="1" x14ac:dyDescent="0.2">
      <c r="A118" s="113" t="s">
        <v>489</v>
      </c>
      <c r="B118" s="107" t="str">
        <f t="shared" si="3"/>
        <v>I</v>
      </c>
      <c r="C118" s="108">
        <v>56072.684200000003</v>
      </c>
      <c r="D118" s="106" t="s">
        <v>37</v>
      </c>
      <c r="E118" s="106" t="e">
        <f>VLOOKUP(C118,'Active 1'!C$21:E$141,3,FALSE)</f>
        <v>#N/A</v>
      </c>
      <c r="F118" s="106"/>
      <c r="G118" s="109" t="s">
        <v>494</v>
      </c>
      <c r="H118" s="110">
        <v>31215</v>
      </c>
      <c r="I118" s="110" t="s">
        <v>495</v>
      </c>
      <c r="K118" s="109" t="s">
        <v>103</v>
      </c>
      <c r="L118" s="112" t="s">
        <v>287</v>
      </c>
    </row>
    <row r="119" spans="1:12" s="111" customFormat="1" ht="12.75" customHeight="1" x14ac:dyDescent="0.2">
      <c r="A119" s="106" t="s">
        <v>496</v>
      </c>
      <c r="B119" s="107" t="str">
        <f t="shared" si="3"/>
        <v>I</v>
      </c>
      <c r="C119" s="108">
        <v>56398.717400000001</v>
      </c>
      <c r="D119" s="106" t="s">
        <v>37</v>
      </c>
      <c r="E119" s="106" t="e">
        <f>VLOOKUP(C119,'Active 1'!C$21:E$141,3,FALSE)</f>
        <v>#N/A</v>
      </c>
      <c r="F119" s="106"/>
      <c r="G119" s="109" t="s">
        <v>497</v>
      </c>
      <c r="H119" s="110">
        <v>32136</v>
      </c>
      <c r="I119" s="110" t="s">
        <v>498</v>
      </c>
      <c r="K119" s="109" t="s">
        <v>103</v>
      </c>
      <c r="L119" s="112" t="s">
        <v>455</v>
      </c>
    </row>
    <row r="120" spans="1:12" s="111" customFormat="1" ht="12.75" customHeight="1" x14ac:dyDescent="0.2">
      <c r="A120" s="106" t="s">
        <v>496</v>
      </c>
      <c r="B120" s="107" t="str">
        <f t="shared" si="3"/>
        <v>II</v>
      </c>
      <c r="C120" s="108">
        <v>56451.6414</v>
      </c>
      <c r="D120" s="106" t="s">
        <v>37</v>
      </c>
      <c r="E120" s="106" t="e">
        <f>VLOOKUP(C120,'Active 1'!C$21:E$141,3,FALSE)</f>
        <v>#N/A</v>
      </c>
      <c r="F120" s="106"/>
      <c r="G120" s="109" t="s">
        <v>499</v>
      </c>
      <c r="H120" s="110">
        <v>32285.5</v>
      </c>
      <c r="I120" s="110" t="s">
        <v>500</v>
      </c>
      <c r="K120" s="109" t="s">
        <v>103</v>
      </c>
      <c r="L120" s="112" t="s">
        <v>439</v>
      </c>
    </row>
    <row r="121" spans="1:12" s="111" customFormat="1" ht="12.75" customHeight="1" x14ac:dyDescent="0.2">
      <c r="A121" s="113" t="s">
        <v>77</v>
      </c>
      <c r="B121" s="107" t="str">
        <f t="shared" si="3"/>
        <v>I</v>
      </c>
      <c r="C121" s="108">
        <v>50214.014000000003</v>
      </c>
      <c r="D121" s="106" t="s">
        <v>37</v>
      </c>
      <c r="E121" s="106">
        <f>VLOOKUP(C121,'Active 1'!C$21:E$141,3,FALSE)</f>
        <v>14665.010531870419</v>
      </c>
      <c r="F121" s="106"/>
      <c r="G121" s="109" t="s">
        <v>501</v>
      </c>
      <c r="H121" s="110">
        <v>14665</v>
      </c>
      <c r="I121" s="110" t="s">
        <v>270</v>
      </c>
      <c r="K121" s="109" t="s">
        <v>103</v>
      </c>
      <c r="L121" s="112" t="s">
        <v>502</v>
      </c>
    </row>
    <row r="122" spans="1:12" s="111" customFormat="1" ht="12.75" customHeight="1" x14ac:dyDescent="0.2">
      <c r="A122" s="106" t="s">
        <v>51</v>
      </c>
      <c r="B122" s="107" t="str">
        <f t="shared" si="3"/>
        <v>I</v>
      </c>
      <c r="C122" s="108">
        <v>50567.659</v>
      </c>
      <c r="D122" s="106" t="s">
        <v>37</v>
      </c>
      <c r="E122" s="106">
        <f>VLOOKUP(C122,'Active 1'!C$21:E$141,3,FALSE)</f>
        <v>15664.016314264863</v>
      </c>
      <c r="F122" s="106"/>
      <c r="G122" s="109" t="s">
        <v>503</v>
      </c>
      <c r="H122" s="110">
        <v>15664</v>
      </c>
      <c r="I122" s="110" t="s">
        <v>308</v>
      </c>
      <c r="K122" s="109" t="s">
        <v>448</v>
      </c>
      <c r="L122" s="112" t="s">
        <v>504</v>
      </c>
    </row>
    <row r="123" spans="1:12" s="111" customFormat="1" ht="12.75" customHeight="1" x14ac:dyDescent="0.2">
      <c r="A123" s="106" t="s">
        <v>51</v>
      </c>
      <c r="B123" s="107" t="str">
        <f t="shared" si="3"/>
        <v>II</v>
      </c>
      <c r="C123" s="108">
        <v>52038.700400000002</v>
      </c>
      <c r="D123" s="106" t="s">
        <v>37</v>
      </c>
      <c r="E123" s="106">
        <f>VLOOKUP(C123,'Active 1'!C$21:E$141,3,FALSE)</f>
        <v>19819.536298264731</v>
      </c>
      <c r="F123" s="106"/>
      <c r="G123" s="109" t="s">
        <v>505</v>
      </c>
      <c r="H123" s="110">
        <v>19819.5</v>
      </c>
      <c r="I123" s="110" t="s">
        <v>506</v>
      </c>
      <c r="K123" s="109" t="s">
        <v>448</v>
      </c>
      <c r="L123" s="112" t="s">
        <v>439</v>
      </c>
    </row>
    <row r="124" spans="1:12" s="111" customFormat="1" ht="12.75" customHeight="1" x14ac:dyDescent="0.2">
      <c r="A124" s="106" t="s">
        <v>51</v>
      </c>
      <c r="B124" s="107" t="str">
        <f t="shared" si="3"/>
        <v>I</v>
      </c>
      <c r="C124" s="108">
        <v>52323.845099999999</v>
      </c>
      <c r="D124" s="106" t="s">
        <v>37</v>
      </c>
      <c r="E124" s="106">
        <f>VLOOKUP(C124,'Active 1'!C$21:E$141,3,FALSE)</f>
        <v>20625.036741135769</v>
      </c>
      <c r="F124" s="106"/>
      <c r="G124" s="109" t="s">
        <v>507</v>
      </c>
      <c r="H124" s="110">
        <v>20625</v>
      </c>
      <c r="I124" s="110" t="s">
        <v>413</v>
      </c>
      <c r="K124" s="109" t="s">
        <v>448</v>
      </c>
      <c r="L124" s="112" t="s">
        <v>508</v>
      </c>
    </row>
    <row r="125" spans="1:12" s="111" customFormat="1" ht="12.75" customHeight="1" x14ac:dyDescent="0.2">
      <c r="A125" s="106" t="s">
        <v>51</v>
      </c>
      <c r="B125" s="107" t="str">
        <f t="shared" si="3"/>
        <v>I</v>
      </c>
      <c r="C125" s="108">
        <v>52387.564200000001</v>
      </c>
      <c r="D125" s="106" t="s">
        <v>37</v>
      </c>
      <c r="E125" s="106">
        <f>VLOOKUP(C125,'Active 1'!C$21:E$141,3,FALSE)</f>
        <v>20805.035749601811</v>
      </c>
      <c r="F125" s="106"/>
      <c r="G125" s="109" t="s">
        <v>509</v>
      </c>
      <c r="H125" s="110">
        <v>20805</v>
      </c>
      <c r="I125" s="110" t="s">
        <v>405</v>
      </c>
      <c r="K125" s="109" t="s">
        <v>448</v>
      </c>
      <c r="L125" s="112" t="s">
        <v>508</v>
      </c>
    </row>
    <row r="126" spans="1:12" s="111" customFormat="1" ht="12.75" customHeight="1" x14ac:dyDescent="0.2">
      <c r="A126" s="106" t="s">
        <v>51</v>
      </c>
      <c r="B126" s="107" t="str">
        <f t="shared" si="3"/>
        <v>I</v>
      </c>
      <c r="C126" s="108">
        <v>52616.9548</v>
      </c>
      <c r="D126" s="106" t="s">
        <v>37</v>
      </c>
      <c r="E126" s="106">
        <f>VLOOKUP(C126,'Active 1'!C$21:E$141,3,FALSE)</f>
        <v>21453.037377864424</v>
      </c>
      <c r="F126" s="106"/>
      <c r="G126" s="109" t="s">
        <v>510</v>
      </c>
      <c r="H126" s="110">
        <v>21453</v>
      </c>
      <c r="I126" s="110" t="s">
        <v>511</v>
      </c>
      <c r="K126" s="109" t="s">
        <v>448</v>
      </c>
      <c r="L126" s="112" t="s">
        <v>439</v>
      </c>
    </row>
    <row r="127" spans="1:12" s="111" customFormat="1" ht="12.75" customHeight="1" x14ac:dyDescent="0.2">
      <c r="A127" s="106" t="s">
        <v>51</v>
      </c>
      <c r="B127" s="107" t="str">
        <f t="shared" si="3"/>
        <v>I</v>
      </c>
      <c r="C127" s="108">
        <v>52739.792800000003</v>
      </c>
      <c r="D127" s="106" t="s">
        <v>37</v>
      </c>
      <c r="E127" s="106">
        <f>VLOOKUP(C127,'Active 1'!C$21:E$141,3,FALSE)</f>
        <v>21800.040367579455</v>
      </c>
      <c r="F127" s="106"/>
      <c r="G127" s="109" t="s">
        <v>512</v>
      </c>
      <c r="H127" s="110">
        <v>21800</v>
      </c>
      <c r="I127" s="110" t="s">
        <v>513</v>
      </c>
      <c r="K127" s="109" t="s">
        <v>448</v>
      </c>
      <c r="L127" s="112" t="s">
        <v>439</v>
      </c>
    </row>
    <row r="128" spans="1:12" s="111" customFormat="1" ht="12.75" customHeight="1" x14ac:dyDescent="0.2">
      <c r="A128" s="106" t="s">
        <v>51</v>
      </c>
      <c r="B128" s="107" t="str">
        <f t="shared" si="3"/>
        <v>I</v>
      </c>
      <c r="C128" s="108">
        <v>52750.765800000001</v>
      </c>
      <c r="D128" s="106" t="s">
        <v>37</v>
      </c>
      <c r="E128" s="106">
        <f>VLOOKUP(C128,'Active 1'!C$21:E$141,3,FALSE)</f>
        <v>21831.037809789053</v>
      </c>
      <c r="F128" s="106"/>
      <c r="G128" s="109" t="s">
        <v>514</v>
      </c>
      <c r="H128" s="110">
        <v>21831</v>
      </c>
      <c r="I128" s="110" t="s">
        <v>515</v>
      </c>
      <c r="K128" s="109" t="s">
        <v>448</v>
      </c>
      <c r="L128" s="112" t="s">
        <v>508</v>
      </c>
    </row>
    <row r="129" spans="1:12" s="111" customFormat="1" ht="12.75" customHeight="1" x14ac:dyDescent="0.2">
      <c r="A129" s="106" t="s">
        <v>51</v>
      </c>
      <c r="B129" s="107" t="str">
        <f t="shared" si="3"/>
        <v>I</v>
      </c>
      <c r="C129" s="108">
        <v>52783.686800000003</v>
      </c>
      <c r="D129" s="106" t="s">
        <v>37</v>
      </c>
      <c r="E129" s="106">
        <f>VLOOKUP(C129,'Active 1'!C$21:E$141,3,FALSE)</f>
        <v>21924.035786184053</v>
      </c>
      <c r="F129" s="106"/>
      <c r="G129" s="109" t="s">
        <v>516</v>
      </c>
      <c r="H129" s="110">
        <v>21924</v>
      </c>
      <c r="I129" s="110" t="s">
        <v>405</v>
      </c>
      <c r="K129" s="109" t="s">
        <v>448</v>
      </c>
      <c r="L129" s="112" t="s">
        <v>517</v>
      </c>
    </row>
    <row r="130" spans="1:12" s="111" customFormat="1" ht="12.75" customHeight="1" x14ac:dyDescent="0.2">
      <c r="A130" s="106" t="s">
        <v>51</v>
      </c>
      <c r="B130" s="107" t="str">
        <f t="shared" si="3"/>
        <v>I</v>
      </c>
      <c r="C130" s="108">
        <v>52811.653200000001</v>
      </c>
      <c r="D130" s="106" t="s">
        <v>37</v>
      </c>
      <c r="E130" s="106">
        <f>VLOOKUP(C130,'Active 1'!C$21:E$141,3,FALSE)</f>
        <v>22003.037596792867</v>
      </c>
      <c r="F130" s="106"/>
      <c r="G130" s="109" t="s">
        <v>518</v>
      </c>
      <c r="H130" s="110">
        <v>22003</v>
      </c>
      <c r="I130" s="110" t="s">
        <v>519</v>
      </c>
      <c r="K130" s="109" t="s">
        <v>448</v>
      </c>
      <c r="L130" s="112" t="s">
        <v>455</v>
      </c>
    </row>
    <row r="131" spans="1:12" s="111" customFormat="1" ht="12.75" customHeight="1" x14ac:dyDescent="0.2">
      <c r="A131" s="106" t="s">
        <v>51</v>
      </c>
      <c r="B131" s="107" t="str">
        <f t="shared" si="3"/>
        <v>II</v>
      </c>
      <c r="C131" s="108">
        <v>53050.779600000002</v>
      </c>
      <c r="D131" s="106" t="s">
        <v>37</v>
      </c>
      <c r="E131" s="106">
        <f>VLOOKUP(C131,'Active 1'!C$21:E$141,3,FALSE)</f>
        <v>22678.541721899033</v>
      </c>
      <c r="F131" s="106"/>
      <c r="G131" s="109" t="s">
        <v>520</v>
      </c>
      <c r="H131" s="110">
        <v>22678.5</v>
      </c>
      <c r="I131" s="110" t="s">
        <v>521</v>
      </c>
      <c r="K131" s="109" t="s">
        <v>448</v>
      </c>
      <c r="L131" s="112" t="s">
        <v>439</v>
      </c>
    </row>
    <row r="132" spans="1:12" s="111" customFormat="1" ht="12.75" customHeight="1" x14ac:dyDescent="0.2">
      <c r="A132" s="106" t="s">
        <v>51</v>
      </c>
      <c r="B132" s="107" t="str">
        <f t="shared" si="3"/>
        <v>I</v>
      </c>
      <c r="C132" s="108">
        <v>53119.632400000002</v>
      </c>
      <c r="D132" s="106" t="s">
        <v>37</v>
      </c>
      <c r="E132" s="106">
        <f>VLOOKUP(C132,'Active 1'!C$21:E$141,3,FALSE)</f>
        <v>22873.042832713687</v>
      </c>
      <c r="F132" s="106"/>
      <c r="G132" s="109" t="s">
        <v>522</v>
      </c>
      <c r="H132" s="110">
        <v>22873</v>
      </c>
      <c r="I132" s="110" t="s">
        <v>523</v>
      </c>
      <c r="K132" s="109" t="s">
        <v>448</v>
      </c>
      <c r="L132" s="112" t="s">
        <v>439</v>
      </c>
    </row>
    <row r="133" spans="1:12" s="111" customFormat="1" ht="12.75" customHeight="1" x14ac:dyDescent="0.2">
      <c r="A133" s="106" t="s">
        <v>51</v>
      </c>
      <c r="B133" s="107" t="str">
        <f t="shared" si="3"/>
        <v>I</v>
      </c>
      <c r="C133" s="108">
        <v>53154.6783</v>
      </c>
      <c r="D133" s="106" t="s">
        <v>37</v>
      </c>
      <c r="E133" s="106">
        <f>VLOOKUP(C133,'Active 1'!C$21:E$141,3,FALSE)</f>
        <v>22972.043403198822</v>
      </c>
      <c r="F133" s="106"/>
      <c r="G133" s="109" t="s">
        <v>524</v>
      </c>
      <c r="H133" s="110">
        <v>22972</v>
      </c>
      <c r="I133" s="110" t="s">
        <v>525</v>
      </c>
      <c r="K133" s="109" t="s">
        <v>448</v>
      </c>
      <c r="L133" s="112" t="s">
        <v>439</v>
      </c>
    </row>
    <row r="134" spans="1:12" s="111" customFormat="1" ht="12.75" customHeight="1" x14ac:dyDescent="0.2">
      <c r="A134" s="106" t="s">
        <v>105</v>
      </c>
      <c r="B134" s="107" t="str">
        <f t="shared" si="3"/>
        <v>II</v>
      </c>
      <c r="C134" s="108">
        <v>53448.674299999999</v>
      </c>
      <c r="D134" s="106" t="s">
        <v>37</v>
      </c>
      <c r="E134" s="106" t="e">
        <f>VLOOKUP(C134,'Active 1'!C$21:E$141,3,FALSE)</f>
        <v>#N/A</v>
      </c>
      <c r="F134" s="106"/>
      <c r="G134" s="109" t="s">
        <v>526</v>
      </c>
      <c r="H134" s="110">
        <v>23802.5</v>
      </c>
      <c r="I134" s="110" t="s">
        <v>527</v>
      </c>
      <c r="K134" s="109" t="s">
        <v>448</v>
      </c>
      <c r="L134" s="112" t="s">
        <v>508</v>
      </c>
    </row>
    <row r="135" spans="1:12" s="111" customFormat="1" ht="12.75" customHeight="1" x14ac:dyDescent="0.2">
      <c r="A135" s="106" t="s">
        <v>105</v>
      </c>
      <c r="B135" s="107" t="str">
        <f t="shared" si="3"/>
        <v>II</v>
      </c>
      <c r="C135" s="108">
        <v>53522.66</v>
      </c>
      <c r="D135" s="106" t="s">
        <v>37</v>
      </c>
      <c r="E135" s="106" t="e">
        <f>VLOOKUP(C135,'Active 1'!C$21:E$141,3,FALSE)</f>
        <v>#N/A</v>
      </c>
      <c r="F135" s="106"/>
      <c r="G135" s="109" t="s">
        <v>528</v>
      </c>
      <c r="H135" s="110">
        <v>24011.5</v>
      </c>
      <c r="I135" s="110" t="s">
        <v>388</v>
      </c>
      <c r="K135" s="109" t="s">
        <v>448</v>
      </c>
      <c r="L135" s="112" t="s">
        <v>504</v>
      </c>
    </row>
    <row r="136" spans="1:12" s="111" customFormat="1" ht="12.75" customHeight="1" x14ac:dyDescent="0.2">
      <c r="A136" s="106" t="s">
        <v>105</v>
      </c>
      <c r="B136" s="107" t="str">
        <f t="shared" si="3"/>
        <v>I</v>
      </c>
      <c r="C136" s="108">
        <v>53840.7261</v>
      </c>
      <c r="D136" s="106" t="s">
        <v>37</v>
      </c>
      <c r="E136" s="106" t="e">
        <f>VLOOKUP(C136,'Active 1'!C$21:E$141,3,FALSE)</f>
        <v>#N/A</v>
      </c>
      <c r="F136" s="106"/>
      <c r="G136" s="109" t="s">
        <v>529</v>
      </c>
      <c r="H136" s="110">
        <v>24910</v>
      </c>
      <c r="I136" s="110" t="s">
        <v>530</v>
      </c>
      <c r="K136" s="109" t="s">
        <v>448</v>
      </c>
      <c r="L136" s="112" t="s">
        <v>439</v>
      </c>
    </row>
    <row r="137" spans="1:12" s="111" customFormat="1" ht="12.75" customHeight="1" x14ac:dyDescent="0.2">
      <c r="A137" s="113" t="s">
        <v>112</v>
      </c>
      <c r="B137" s="107" t="str">
        <f t="shared" si="3"/>
        <v>I</v>
      </c>
      <c r="C137" s="108">
        <v>54147.289199999999</v>
      </c>
      <c r="D137" s="106" t="s">
        <v>37</v>
      </c>
      <c r="E137" s="106" t="e">
        <f>VLOOKUP(C137,'Active 1'!C$21:E$141,3,FALSE)</f>
        <v>#N/A</v>
      </c>
      <c r="F137" s="106"/>
      <c r="G137" s="109" t="s">
        <v>531</v>
      </c>
      <c r="H137" s="110">
        <v>25776</v>
      </c>
      <c r="I137" s="110" t="s">
        <v>532</v>
      </c>
      <c r="K137" s="109" t="s">
        <v>155</v>
      </c>
      <c r="L137" s="112" t="s">
        <v>533</v>
      </c>
    </row>
    <row r="138" spans="1:12" s="111" customFormat="1" ht="12.75" customHeight="1" x14ac:dyDescent="0.2">
      <c r="A138" s="106" t="s">
        <v>105</v>
      </c>
      <c r="B138" s="107" t="str">
        <f t="shared" si="3"/>
        <v>II</v>
      </c>
      <c r="C138" s="108">
        <v>54175.787100000001</v>
      </c>
      <c r="D138" s="106" t="s">
        <v>37</v>
      </c>
      <c r="E138" s="106" t="e">
        <f>VLOOKUP(C138,'Active 1'!C$21:E$141,3,FALSE)</f>
        <v>#N/A</v>
      </c>
      <c r="F138" s="106"/>
      <c r="G138" s="109" t="s">
        <v>534</v>
      </c>
      <c r="H138" s="110">
        <v>25856.5</v>
      </c>
      <c r="I138" s="110" t="s">
        <v>535</v>
      </c>
      <c r="K138" s="109" t="s">
        <v>448</v>
      </c>
      <c r="L138" s="112" t="s">
        <v>444</v>
      </c>
    </row>
    <row r="139" spans="1:12" s="111" customFormat="1" ht="12.75" customHeight="1" x14ac:dyDescent="0.2">
      <c r="A139" s="106" t="s">
        <v>105</v>
      </c>
      <c r="B139" s="107" t="str">
        <f t="shared" ref="B139:B171" si="4">IF(H139=INT(H139),"I","II")</f>
        <v>I</v>
      </c>
      <c r="C139" s="108">
        <v>54189.767999999996</v>
      </c>
      <c r="D139" s="106" t="s">
        <v>37</v>
      </c>
      <c r="E139" s="106" t="e">
        <f>VLOOKUP(C139,'Active 1'!C$21:E$141,3,FALSE)</f>
        <v>#N/A</v>
      </c>
      <c r="F139" s="106"/>
      <c r="G139" s="109" t="s">
        <v>536</v>
      </c>
      <c r="H139" s="110">
        <v>25896</v>
      </c>
      <c r="I139" s="110" t="s">
        <v>537</v>
      </c>
      <c r="K139" s="109" t="s">
        <v>448</v>
      </c>
      <c r="L139" s="112" t="s">
        <v>444</v>
      </c>
    </row>
    <row r="140" spans="1:12" s="111" customFormat="1" ht="12.75" customHeight="1" x14ac:dyDescent="0.2">
      <c r="A140" s="106" t="s">
        <v>105</v>
      </c>
      <c r="B140" s="107" t="str">
        <f t="shared" si="4"/>
        <v>I</v>
      </c>
      <c r="C140" s="108">
        <v>54205.697399999997</v>
      </c>
      <c r="D140" s="106" t="s">
        <v>37</v>
      </c>
      <c r="E140" s="106" t="e">
        <f>VLOOKUP(C140,'Active 1'!C$21:E$141,3,FALSE)</f>
        <v>#N/A</v>
      </c>
      <c r="F140" s="106"/>
      <c r="G140" s="109" t="s">
        <v>538</v>
      </c>
      <c r="H140" s="110">
        <v>25941</v>
      </c>
      <c r="I140" s="110" t="s">
        <v>466</v>
      </c>
      <c r="K140" s="109" t="s">
        <v>448</v>
      </c>
      <c r="L140" s="112" t="s">
        <v>455</v>
      </c>
    </row>
    <row r="141" spans="1:12" s="111" customFormat="1" ht="12.75" customHeight="1" x14ac:dyDescent="0.2">
      <c r="A141" s="106" t="s">
        <v>105</v>
      </c>
      <c r="B141" s="107" t="str">
        <f t="shared" si="4"/>
        <v>I</v>
      </c>
      <c r="C141" s="108">
        <v>54212.777800000003</v>
      </c>
      <c r="D141" s="106" t="s">
        <v>37</v>
      </c>
      <c r="E141" s="106" t="e">
        <f>VLOOKUP(C141,'Active 1'!C$21:E$141,3,FALSE)</f>
        <v>#N/A</v>
      </c>
      <c r="F141" s="106"/>
      <c r="G141" s="109" t="s">
        <v>539</v>
      </c>
      <c r="H141" s="110">
        <v>25961</v>
      </c>
      <c r="I141" s="110" t="s">
        <v>537</v>
      </c>
      <c r="K141" s="109" t="s">
        <v>448</v>
      </c>
      <c r="L141" s="112" t="s">
        <v>439</v>
      </c>
    </row>
    <row r="142" spans="1:12" s="111" customFormat="1" ht="12.75" customHeight="1" x14ac:dyDescent="0.2">
      <c r="A142" s="113" t="s">
        <v>117</v>
      </c>
      <c r="B142" s="107" t="str">
        <f t="shared" si="4"/>
        <v>I</v>
      </c>
      <c r="C142" s="108">
        <v>54577.045299999998</v>
      </c>
      <c r="D142" s="106" t="s">
        <v>37</v>
      </c>
      <c r="E142" s="106" t="e">
        <f>VLOOKUP(C142,'Active 1'!C$21:E$141,3,FALSE)</f>
        <v>#N/A</v>
      </c>
      <c r="F142" s="106"/>
      <c r="G142" s="109" t="s">
        <v>540</v>
      </c>
      <c r="H142" s="110">
        <v>26990</v>
      </c>
      <c r="I142" s="110" t="s">
        <v>454</v>
      </c>
      <c r="K142" s="109" t="s">
        <v>541</v>
      </c>
      <c r="L142" s="112" t="s">
        <v>502</v>
      </c>
    </row>
    <row r="143" spans="1:12" s="111" customFormat="1" ht="12.75" customHeight="1" x14ac:dyDescent="0.2">
      <c r="A143" s="113" t="s">
        <v>120</v>
      </c>
      <c r="B143" s="107" t="str">
        <f t="shared" si="4"/>
        <v>II</v>
      </c>
      <c r="C143" s="108">
        <v>54934.404699999999</v>
      </c>
      <c r="D143" s="106" t="s">
        <v>37</v>
      </c>
      <c r="E143" s="106" t="e">
        <f>VLOOKUP(C143,'Active 1'!C$21:E$141,3,FALSE)</f>
        <v>#N/A</v>
      </c>
      <c r="F143" s="106"/>
      <c r="G143" s="109" t="s">
        <v>542</v>
      </c>
      <c r="H143" s="110">
        <v>27999.5</v>
      </c>
      <c r="I143" s="110" t="s">
        <v>543</v>
      </c>
      <c r="K143" s="109" t="s">
        <v>123</v>
      </c>
      <c r="L143" s="112" t="s">
        <v>488</v>
      </c>
    </row>
    <row r="144" spans="1:12" s="111" customFormat="1" ht="12.75" customHeight="1" x14ac:dyDescent="0.2">
      <c r="A144" s="113" t="s">
        <v>120</v>
      </c>
      <c r="B144" s="107" t="str">
        <f t="shared" si="4"/>
        <v>II</v>
      </c>
      <c r="C144" s="108">
        <v>54934.404699999999</v>
      </c>
      <c r="D144" s="106" t="s">
        <v>37</v>
      </c>
      <c r="E144" s="106" t="e">
        <f>VLOOKUP(C144,'Active 1'!C$21:E$141,3,FALSE)</f>
        <v>#N/A</v>
      </c>
      <c r="F144" s="106"/>
      <c r="G144" s="109" t="s">
        <v>542</v>
      </c>
      <c r="H144" s="110">
        <v>27999.5</v>
      </c>
      <c r="I144" s="110" t="s">
        <v>543</v>
      </c>
      <c r="K144" s="109" t="s">
        <v>50</v>
      </c>
      <c r="L144" s="112" t="s">
        <v>488</v>
      </c>
    </row>
    <row r="145" spans="1:12" s="111" customFormat="1" ht="12.75" customHeight="1" x14ac:dyDescent="0.2">
      <c r="A145" s="113" t="s">
        <v>120</v>
      </c>
      <c r="B145" s="107" t="str">
        <f t="shared" si="4"/>
        <v>II</v>
      </c>
      <c r="C145" s="108">
        <v>54934.404900000001</v>
      </c>
      <c r="D145" s="106" t="s">
        <v>37</v>
      </c>
      <c r="E145" s="106" t="e">
        <f>VLOOKUP(C145,'Active 1'!C$21:E$141,3,FALSE)</f>
        <v>#N/A</v>
      </c>
      <c r="F145" s="106"/>
      <c r="G145" s="109" t="s">
        <v>544</v>
      </c>
      <c r="H145" s="110">
        <v>27999.5</v>
      </c>
      <c r="I145" s="110" t="s">
        <v>545</v>
      </c>
      <c r="K145" s="109" t="s">
        <v>103</v>
      </c>
      <c r="L145" s="112" t="s">
        <v>488</v>
      </c>
    </row>
    <row r="146" spans="1:12" s="111" customFormat="1" ht="12.75" customHeight="1" x14ac:dyDescent="0.2">
      <c r="A146" s="113" t="s">
        <v>127</v>
      </c>
      <c r="B146" s="107" t="str">
        <f t="shared" si="4"/>
        <v>I</v>
      </c>
      <c r="C146" s="108">
        <v>55264.5075</v>
      </c>
      <c r="D146" s="106" t="s">
        <v>37</v>
      </c>
      <c r="E146" s="106" t="e">
        <f>VLOOKUP(C146,'Active 1'!C$21:E$141,3,FALSE)</f>
        <v>#N/A</v>
      </c>
      <c r="F146" s="106"/>
      <c r="G146" s="109" t="s">
        <v>546</v>
      </c>
      <c r="H146" s="110">
        <v>28932</v>
      </c>
      <c r="I146" s="110" t="s">
        <v>447</v>
      </c>
      <c r="K146" s="109" t="s">
        <v>50</v>
      </c>
      <c r="L146" s="112" t="s">
        <v>488</v>
      </c>
    </row>
    <row r="147" spans="1:12" s="111" customFormat="1" ht="12.75" customHeight="1" x14ac:dyDescent="0.2">
      <c r="A147" s="113" t="s">
        <v>127</v>
      </c>
      <c r="B147" s="107" t="str">
        <f t="shared" si="4"/>
        <v>I</v>
      </c>
      <c r="C147" s="108">
        <v>55264.507700000002</v>
      </c>
      <c r="D147" s="106" t="s">
        <v>37</v>
      </c>
      <c r="E147" s="106" t="e">
        <f>VLOOKUP(C147,'Active 1'!C$21:E$141,3,FALSE)</f>
        <v>#N/A</v>
      </c>
      <c r="F147" s="106"/>
      <c r="G147" s="109" t="s">
        <v>547</v>
      </c>
      <c r="H147" s="110">
        <v>28932</v>
      </c>
      <c r="I147" s="110" t="s">
        <v>475</v>
      </c>
      <c r="K147" s="109" t="s">
        <v>123</v>
      </c>
      <c r="L147" s="112" t="s">
        <v>488</v>
      </c>
    </row>
    <row r="148" spans="1:12" s="111" customFormat="1" ht="12.75" customHeight="1" x14ac:dyDescent="0.2">
      <c r="A148" s="113" t="s">
        <v>133</v>
      </c>
      <c r="B148" s="107" t="str">
        <f t="shared" si="4"/>
        <v>II</v>
      </c>
      <c r="C148" s="108">
        <v>55976.2215</v>
      </c>
      <c r="D148" s="106" t="s">
        <v>37</v>
      </c>
      <c r="E148" s="106" t="e">
        <f>VLOOKUP(C148,'Active 1'!C$21:E$141,3,FALSE)</f>
        <v>#N/A</v>
      </c>
      <c r="F148" s="106"/>
      <c r="G148" s="109" t="s">
        <v>548</v>
      </c>
      <c r="H148" s="110">
        <v>30942.5</v>
      </c>
      <c r="I148" s="110" t="s">
        <v>549</v>
      </c>
      <c r="K148" s="109" t="s">
        <v>541</v>
      </c>
      <c r="L148" s="112" t="s">
        <v>550</v>
      </c>
    </row>
    <row r="149" spans="1:12" s="111" customFormat="1" ht="12.75" customHeight="1" x14ac:dyDescent="0.2">
      <c r="A149" s="106" t="s">
        <v>136</v>
      </c>
      <c r="B149" s="107" t="str">
        <f t="shared" si="4"/>
        <v>I</v>
      </c>
      <c r="C149" s="108">
        <v>56038.701099999998</v>
      </c>
      <c r="D149" s="106" t="s">
        <v>37</v>
      </c>
      <c r="E149" s="106" t="e">
        <f>VLOOKUP(C149,'Active 1'!C$21:E$141,3,FALSE)</f>
        <v>#N/A</v>
      </c>
      <c r="F149" s="106"/>
      <c r="G149" s="109" t="s">
        <v>551</v>
      </c>
      <c r="H149" s="110">
        <v>31119</v>
      </c>
      <c r="I149" s="110" t="s">
        <v>552</v>
      </c>
      <c r="K149" s="109" t="s">
        <v>103</v>
      </c>
      <c r="L149" s="112" t="s">
        <v>455</v>
      </c>
    </row>
    <row r="150" spans="1:12" s="111" customFormat="1" ht="12.75" customHeight="1" x14ac:dyDescent="0.2">
      <c r="A150" s="113" t="s">
        <v>133</v>
      </c>
      <c r="B150" s="107" t="str">
        <f t="shared" si="4"/>
        <v>II</v>
      </c>
      <c r="C150" s="108">
        <v>56053.040099999998</v>
      </c>
      <c r="D150" s="106" t="s">
        <v>37</v>
      </c>
      <c r="E150" s="106" t="e">
        <f>VLOOKUP(C150,'Active 1'!C$21:E$141,3,FALSE)</f>
        <v>#N/A</v>
      </c>
      <c r="F150" s="106"/>
      <c r="G150" s="109" t="s">
        <v>553</v>
      </c>
      <c r="H150" s="110">
        <v>31159.5</v>
      </c>
      <c r="I150" s="110" t="s">
        <v>554</v>
      </c>
      <c r="K150" s="109" t="s">
        <v>541</v>
      </c>
      <c r="L150" s="112" t="s">
        <v>502</v>
      </c>
    </row>
    <row r="151" spans="1:12" s="111" customFormat="1" ht="12.75" customHeight="1" x14ac:dyDescent="0.2">
      <c r="A151" s="106" t="s">
        <v>94</v>
      </c>
      <c r="B151" s="107" t="str">
        <f t="shared" si="4"/>
        <v>II</v>
      </c>
      <c r="C151" s="108">
        <v>52001.530599999998</v>
      </c>
      <c r="D151" s="106" t="s">
        <v>36</v>
      </c>
      <c r="E151" s="106">
        <f>VLOOKUP(C151,'Active 1'!C$21:E$141,3,FALSE)</f>
        <v>19714.535958572531</v>
      </c>
      <c r="F151" s="106"/>
      <c r="G151" s="109" t="s">
        <v>555</v>
      </c>
      <c r="H151" s="110">
        <v>19714.5</v>
      </c>
      <c r="I151" s="110" t="s">
        <v>405</v>
      </c>
      <c r="K151" s="109" t="s">
        <v>291</v>
      </c>
      <c r="L151" s="112" t="s">
        <v>287</v>
      </c>
    </row>
    <row r="152" spans="1:12" s="111" customFormat="1" ht="12.75" customHeight="1" x14ac:dyDescent="0.2">
      <c r="A152" s="113" t="s">
        <v>95</v>
      </c>
      <c r="B152" s="107" t="str">
        <f t="shared" si="4"/>
        <v>I</v>
      </c>
      <c r="C152" s="108">
        <v>52302.250800000002</v>
      </c>
      <c r="D152" s="106" t="s">
        <v>36</v>
      </c>
      <c r="E152" s="106">
        <f>VLOOKUP(C152,'Active 1'!C$21:E$141,3,FALSE)</f>
        <v>20564.035368101351</v>
      </c>
      <c r="F152" s="106"/>
      <c r="G152" s="109" t="s">
        <v>556</v>
      </c>
      <c r="H152" s="110">
        <v>20564</v>
      </c>
      <c r="I152" s="110" t="s">
        <v>557</v>
      </c>
      <c r="K152" s="109" t="s">
        <v>291</v>
      </c>
      <c r="L152" s="112" t="s">
        <v>558</v>
      </c>
    </row>
    <row r="153" spans="1:12" s="111" customFormat="1" ht="12.75" customHeight="1" x14ac:dyDescent="0.2">
      <c r="A153" s="113" t="s">
        <v>95</v>
      </c>
      <c r="B153" s="107" t="str">
        <f t="shared" si="4"/>
        <v>I</v>
      </c>
      <c r="C153" s="108">
        <v>52324.1993</v>
      </c>
      <c r="D153" s="106" t="s">
        <v>36</v>
      </c>
      <c r="E153" s="106">
        <f>VLOOKUP(C153,'Active 1'!C$21:E$141,3,FALSE)</f>
        <v>20626.037314728288</v>
      </c>
      <c r="F153" s="106"/>
      <c r="G153" s="109" t="s">
        <v>559</v>
      </c>
      <c r="H153" s="110">
        <v>20626</v>
      </c>
      <c r="I153" s="110" t="s">
        <v>511</v>
      </c>
      <c r="K153" s="109" t="s">
        <v>291</v>
      </c>
      <c r="L153" s="112" t="s">
        <v>560</v>
      </c>
    </row>
    <row r="154" spans="1:12" s="111" customFormat="1" ht="12.75" customHeight="1" x14ac:dyDescent="0.2">
      <c r="A154" s="106" t="s">
        <v>96</v>
      </c>
      <c r="B154" s="107" t="str">
        <f t="shared" si="4"/>
        <v>II</v>
      </c>
      <c r="C154" s="108">
        <v>52344.553999999996</v>
      </c>
      <c r="D154" s="106" t="s">
        <v>36</v>
      </c>
      <c r="E154" s="106">
        <f>VLOOKUP(C154,'Active 1'!C$21:E$141,3,FALSE)</f>
        <v>20683.536962677223</v>
      </c>
      <c r="F154" s="106"/>
      <c r="G154" s="109" t="s">
        <v>561</v>
      </c>
      <c r="H154" s="110">
        <v>20683.5</v>
      </c>
      <c r="I154" s="110" t="s">
        <v>562</v>
      </c>
      <c r="K154" s="109" t="s">
        <v>291</v>
      </c>
      <c r="L154" s="112" t="s">
        <v>563</v>
      </c>
    </row>
    <row r="155" spans="1:12" s="111" customFormat="1" ht="12.75" customHeight="1" x14ac:dyDescent="0.2">
      <c r="A155" s="113" t="s">
        <v>95</v>
      </c>
      <c r="B155" s="107" t="str">
        <f t="shared" si="4"/>
        <v>II</v>
      </c>
      <c r="C155" s="108">
        <v>52393.051899999999</v>
      </c>
      <c r="D155" s="106" t="s">
        <v>36</v>
      </c>
      <c r="E155" s="106">
        <f>VLOOKUP(C155,'Active 1'!C$21:E$141,3,FALSE)</f>
        <v>20820.537860566321</v>
      </c>
      <c r="F155" s="106"/>
      <c r="G155" s="109" t="s">
        <v>564</v>
      </c>
      <c r="H155" s="110">
        <v>20820.5</v>
      </c>
      <c r="I155" s="110" t="s">
        <v>515</v>
      </c>
      <c r="K155" s="109" t="s">
        <v>291</v>
      </c>
      <c r="L155" s="112" t="s">
        <v>565</v>
      </c>
    </row>
    <row r="156" spans="1:12" s="111" customFormat="1" ht="12.75" customHeight="1" x14ac:dyDescent="0.2">
      <c r="A156" s="113" t="s">
        <v>98</v>
      </c>
      <c r="B156" s="107" t="str">
        <f t="shared" si="4"/>
        <v>I</v>
      </c>
      <c r="C156" s="108">
        <v>52669.3465</v>
      </c>
      <c r="D156" s="106" t="s">
        <v>36</v>
      </c>
      <c r="E156" s="106">
        <f>VLOOKUP(C156,'Active 1'!C$21:E$141,3,FALSE)</f>
        <v>21601.037805551725</v>
      </c>
      <c r="F156" s="106"/>
      <c r="G156" s="109" t="s">
        <v>566</v>
      </c>
      <c r="H156" s="110">
        <v>21601</v>
      </c>
      <c r="I156" s="110" t="s">
        <v>515</v>
      </c>
      <c r="K156" s="109" t="s">
        <v>291</v>
      </c>
      <c r="L156" s="112" t="s">
        <v>558</v>
      </c>
    </row>
    <row r="157" spans="1:12" s="111" customFormat="1" ht="12.75" customHeight="1" x14ac:dyDescent="0.2">
      <c r="A157" s="113" t="s">
        <v>100</v>
      </c>
      <c r="B157" s="107" t="str">
        <f t="shared" si="4"/>
        <v>I</v>
      </c>
      <c r="C157" s="108">
        <v>52734.836000000003</v>
      </c>
      <c r="D157" s="106" t="s">
        <v>36</v>
      </c>
      <c r="E157" s="106">
        <f>VLOOKUP(C157,'Active 1'!C$21:E$141,3,FALSE)</f>
        <v>21786.037987050473</v>
      </c>
      <c r="F157" s="106"/>
      <c r="G157" s="109" t="s">
        <v>567</v>
      </c>
      <c r="H157" s="110">
        <v>21786</v>
      </c>
      <c r="I157" s="110" t="s">
        <v>515</v>
      </c>
      <c r="K157" s="109" t="s">
        <v>291</v>
      </c>
      <c r="L157" s="112" t="s">
        <v>568</v>
      </c>
    </row>
    <row r="158" spans="1:12" s="111" customFormat="1" ht="12.75" customHeight="1" x14ac:dyDescent="0.2">
      <c r="A158" s="113" t="s">
        <v>98</v>
      </c>
      <c r="B158" s="107" t="str">
        <f t="shared" si="4"/>
        <v>II</v>
      </c>
      <c r="C158" s="108">
        <v>52764.0412</v>
      </c>
      <c r="D158" s="106" t="s">
        <v>36</v>
      </c>
      <c r="E158" s="106">
        <f>VLOOKUP(C158,'Active 1'!C$21:E$141,3,FALSE)</f>
        <v>21868.539262838291</v>
      </c>
      <c r="F158" s="106"/>
      <c r="G158" s="109" t="s">
        <v>569</v>
      </c>
      <c r="H158" s="110">
        <v>21868.5</v>
      </c>
      <c r="I158" s="110" t="s">
        <v>570</v>
      </c>
      <c r="K158" s="109" t="s">
        <v>291</v>
      </c>
      <c r="L158" s="112" t="s">
        <v>571</v>
      </c>
    </row>
    <row r="159" spans="1:12" s="111" customFormat="1" ht="12.75" customHeight="1" x14ac:dyDescent="0.2">
      <c r="A159" s="113" t="s">
        <v>98</v>
      </c>
      <c r="B159" s="107" t="str">
        <f t="shared" si="4"/>
        <v>I</v>
      </c>
      <c r="C159" s="108">
        <v>52994.316599999998</v>
      </c>
      <c r="D159" s="106" t="s">
        <v>36</v>
      </c>
      <c r="E159" s="106">
        <f>VLOOKUP(C159,'Active 1'!C$21:E$141,3,FALSE)</f>
        <v>22519.040347664017</v>
      </c>
      <c r="F159" s="106"/>
      <c r="G159" s="109" t="s">
        <v>572</v>
      </c>
      <c r="H159" s="110">
        <v>22519</v>
      </c>
      <c r="I159" s="110" t="s">
        <v>513</v>
      </c>
      <c r="K159" s="109" t="s">
        <v>291</v>
      </c>
      <c r="L159" s="112" t="s">
        <v>558</v>
      </c>
    </row>
    <row r="160" spans="1:12" s="111" customFormat="1" ht="12.75" customHeight="1" x14ac:dyDescent="0.2">
      <c r="A160" s="113" t="s">
        <v>104</v>
      </c>
      <c r="B160" s="107" t="str">
        <f t="shared" si="4"/>
        <v>I</v>
      </c>
      <c r="C160" s="108">
        <v>53110.428</v>
      </c>
      <c r="D160" s="106" t="s">
        <v>36</v>
      </c>
      <c r="E160" s="106">
        <f>VLOOKUP(C160,'Active 1'!C$21:E$141,3,FALSE)</f>
        <v>22847.041478747215</v>
      </c>
      <c r="F160" s="106"/>
      <c r="G160" s="109" t="s">
        <v>573</v>
      </c>
      <c r="H160" s="110">
        <v>22847</v>
      </c>
      <c r="I160" s="110" t="s">
        <v>574</v>
      </c>
      <c r="K160" s="109" t="s">
        <v>52</v>
      </c>
      <c r="L160" s="112" t="s">
        <v>575</v>
      </c>
    </row>
    <row r="161" spans="1:12" s="111" customFormat="1" ht="12.75" customHeight="1" x14ac:dyDescent="0.2">
      <c r="A161" s="113" t="s">
        <v>104</v>
      </c>
      <c r="B161" s="107" t="str">
        <f t="shared" si="4"/>
        <v>I</v>
      </c>
      <c r="C161" s="108">
        <v>53111.489399999999</v>
      </c>
      <c r="D161" s="106" t="s">
        <v>36</v>
      </c>
      <c r="E161" s="106">
        <f>VLOOKUP(C161,'Active 1'!C$21:E$141,3,FALSE)</f>
        <v>22850.039809665031</v>
      </c>
      <c r="F161" s="106"/>
      <c r="G161" s="109" t="s">
        <v>576</v>
      </c>
      <c r="H161" s="110">
        <v>22850</v>
      </c>
      <c r="I161" s="110" t="s">
        <v>577</v>
      </c>
      <c r="K161" s="109" t="s">
        <v>52</v>
      </c>
      <c r="L161" s="112" t="s">
        <v>575</v>
      </c>
    </row>
    <row r="162" spans="1:12" s="111" customFormat="1" ht="12.75" customHeight="1" x14ac:dyDescent="0.2">
      <c r="A162" s="113" t="s">
        <v>104</v>
      </c>
      <c r="B162" s="107" t="str">
        <f t="shared" si="4"/>
        <v>II</v>
      </c>
      <c r="C162" s="108">
        <v>53117.329100000003</v>
      </c>
      <c r="D162" s="106" t="s">
        <v>36</v>
      </c>
      <c r="E162" s="106">
        <f>VLOOKUP(C162,'Active 1'!C$21:E$141,3,FALSE)</f>
        <v>22866.536279479264</v>
      </c>
      <c r="F162" s="106"/>
      <c r="G162" s="109" t="s">
        <v>578</v>
      </c>
      <c r="H162" s="110">
        <v>22866.5</v>
      </c>
      <c r="I162" s="110" t="s">
        <v>506</v>
      </c>
      <c r="K162" s="109" t="s">
        <v>52</v>
      </c>
      <c r="L162" s="112" t="s">
        <v>575</v>
      </c>
    </row>
    <row r="163" spans="1:12" s="111" customFormat="1" ht="12.75" customHeight="1" x14ac:dyDescent="0.2">
      <c r="A163" s="113" t="s">
        <v>104</v>
      </c>
      <c r="B163" s="107" t="str">
        <f t="shared" si="4"/>
        <v>II</v>
      </c>
      <c r="C163" s="108">
        <v>53118.393499999998</v>
      </c>
      <c r="D163" s="106" t="s">
        <v>36</v>
      </c>
      <c r="E163" s="106">
        <f>VLOOKUP(C163,'Active 1'!C$21:E$141,3,FALSE)</f>
        <v>22869.54308504636</v>
      </c>
      <c r="F163" s="106"/>
      <c r="G163" s="109" t="s">
        <v>579</v>
      </c>
      <c r="H163" s="110">
        <v>22869.5</v>
      </c>
      <c r="I163" s="110" t="s">
        <v>580</v>
      </c>
      <c r="K163" s="109" t="s">
        <v>52</v>
      </c>
      <c r="L163" s="112" t="s">
        <v>575</v>
      </c>
    </row>
    <row r="164" spans="1:12" s="111" customFormat="1" ht="12.75" customHeight="1" x14ac:dyDescent="0.2">
      <c r="A164" s="113" t="s">
        <v>106</v>
      </c>
      <c r="B164" s="107" t="str">
        <f t="shared" si="4"/>
        <v>I</v>
      </c>
      <c r="C164" s="108">
        <v>53461.2408</v>
      </c>
      <c r="D164" s="106" t="s">
        <v>36</v>
      </c>
      <c r="E164" s="106" t="e">
        <f>VLOOKUP(C164,'Active 1'!C$21:E$141,3,FALSE)</f>
        <v>#N/A</v>
      </c>
      <c r="F164" s="106"/>
      <c r="G164" s="109" t="s">
        <v>581</v>
      </c>
      <c r="H164" s="110">
        <v>23838</v>
      </c>
      <c r="I164" s="110" t="s">
        <v>582</v>
      </c>
      <c r="K164" s="109" t="s">
        <v>291</v>
      </c>
      <c r="L164" s="112" t="s">
        <v>571</v>
      </c>
    </row>
    <row r="165" spans="1:12" s="111" customFormat="1" ht="12.75" customHeight="1" x14ac:dyDescent="0.2">
      <c r="A165" s="113" t="s">
        <v>108</v>
      </c>
      <c r="B165" s="107" t="str">
        <f t="shared" si="4"/>
        <v>I</v>
      </c>
      <c r="C165" s="108">
        <v>53814.176399999997</v>
      </c>
      <c r="D165" s="106" t="s">
        <v>36</v>
      </c>
      <c r="E165" s="106" t="e">
        <f>VLOOKUP(C165,'Active 1'!C$21:E$141,3,FALSE)</f>
        <v>#N/A</v>
      </c>
      <c r="F165" s="106"/>
      <c r="G165" s="109" t="s">
        <v>583</v>
      </c>
      <c r="H165" s="110">
        <v>24835</v>
      </c>
      <c r="I165" s="110" t="s">
        <v>530</v>
      </c>
      <c r="K165" s="109" t="s">
        <v>291</v>
      </c>
      <c r="L165" s="112" t="s">
        <v>584</v>
      </c>
    </row>
    <row r="166" spans="1:12" s="111" customFormat="1" ht="12.75" customHeight="1" x14ac:dyDescent="0.2">
      <c r="A166" s="113" t="s">
        <v>108</v>
      </c>
      <c r="B166" s="107" t="str">
        <f t="shared" si="4"/>
        <v>I</v>
      </c>
      <c r="C166" s="108">
        <v>53815.238299999997</v>
      </c>
      <c r="D166" s="106" t="s">
        <v>36</v>
      </c>
      <c r="E166" s="106" t="e">
        <f>VLOOKUP(C166,'Active 1'!C$21:E$141,3,FALSE)</f>
        <v>#N/A</v>
      </c>
      <c r="F166" s="106"/>
      <c r="G166" s="109" t="s">
        <v>585</v>
      </c>
      <c r="H166" s="110">
        <v>24838</v>
      </c>
      <c r="I166" s="110" t="s">
        <v>530</v>
      </c>
      <c r="K166" s="109" t="s">
        <v>291</v>
      </c>
      <c r="L166" s="112" t="s">
        <v>584</v>
      </c>
    </row>
    <row r="167" spans="1:12" s="111" customFormat="1" ht="12.75" customHeight="1" x14ac:dyDescent="0.2">
      <c r="A167" s="106" t="s">
        <v>51</v>
      </c>
      <c r="B167" s="107" t="str">
        <f t="shared" si="4"/>
        <v>I</v>
      </c>
      <c r="C167" s="108">
        <v>43612.682000000001</v>
      </c>
      <c r="D167" s="106" t="s">
        <v>35</v>
      </c>
      <c r="E167" s="106">
        <f>VLOOKUP(C167,'Active 1'!C$21:E$141,3,FALSE)</f>
        <v>-3982.9806443247498</v>
      </c>
      <c r="F167" s="106"/>
      <c r="G167" s="109" t="s">
        <v>586</v>
      </c>
      <c r="H167" s="110">
        <v>-3983</v>
      </c>
      <c r="I167" s="110" t="s">
        <v>587</v>
      </c>
      <c r="K167" s="109"/>
      <c r="L167" s="112" t="s">
        <v>439</v>
      </c>
    </row>
    <row r="168" spans="1:12" s="111" customFormat="1" ht="12.75" customHeight="1" x14ac:dyDescent="0.2">
      <c r="A168" s="106" t="s">
        <v>51</v>
      </c>
      <c r="B168" s="107" t="str">
        <f t="shared" si="4"/>
        <v>I</v>
      </c>
      <c r="C168" s="108">
        <v>44271.828000000001</v>
      </c>
      <c r="D168" s="106" t="s">
        <v>35</v>
      </c>
      <c r="E168" s="106">
        <f>VLOOKUP(C168,'Active 1'!C$21:E$141,3,FALSE)</f>
        <v>-2120.9702512973504</v>
      </c>
      <c r="F168" s="106"/>
      <c r="G168" s="109" t="s">
        <v>588</v>
      </c>
      <c r="H168" s="110">
        <v>-2121</v>
      </c>
      <c r="I168" s="110" t="s">
        <v>367</v>
      </c>
      <c r="K168" s="109"/>
      <c r="L168" s="112" t="s">
        <v>589</v>
      </c>
    </row>
    <row r="169" spans="1:12" s="111" customFormat="1" ht="12.75" customHeight="1" x14ac:dyDescent="0.2">
      <c r="A169" s="106" t="s">
        <v>51</v>
      </c>
      <c r="B169" s="107" t="str">
        <f t="shared" si="4"/>
        <v>I</v>
      </c>
      <c r="C169" s="108">
        <v>45442.841999999997</v>
      </c>
      <c r="D169" s="106" t="s">
        <v>35</v>
      </c>
      <c r="E169" s="106">
        <f>VLOOKUP(C169,'Active 1'!C$21:E$141,3,FALSE)</f>
        <v>1187.0074021824203</v>
      </c>
      <c r="F169" s="106"/>
      <c r="G169" s="109" t="s">
        <v>590</v>
      </c>
      <c r="H169" s="110">
        <v>1187</v>
      </c>
      <c r="I169" s="110" t="s">
        <v>347</v>
      </c>
      <c r="K169" s="109"/>
      <c r="L169" s="112" t="s">
        <v>439</v>
      </c>
    </row>
    <row r="170" spans="1:12" s="111" customFormat="1" ht="12.75" customHeight="1" x14ac:dyDescent="0.2">
      <c r="A170" s="106" t="s">
        <v>74</v>
      </c>
      <c r="B170" s="107" t="str">
        <f t="shared" si="4"/>
        <v>I</v>
      </c>
      <c r="C170" s="108">
        <v>49861.440900000001</v>
      </c>
      <c r="D170" s="106" t="s">
        <v>35</v>
      </c>
      <c r="E170" s="106">
        <f>VLOOKUP(C170,'Active 1'!C$21:E$141,3,FALSE)</f>
        <v>13669.032741666291</v>
      </c>
      <c r="F170" s="106"/>
      <c r="G170" s="109" t="s">
        <v>591</v>
      </c>
      <c r="H170" s="110">
        <v>13669</v>
      </c>
      <c r="I170" s="110" t="s">
        <v>592</v>
      </c>
      <c r="K170" s="109"/>
      <c r="L170" s="112" t="s">
        <v>593</v>
      </c>
    </row>
    <row r="171" spans="1:12" s="111" customFormat="1" ht="12.75" customHeight="1" x14ac:dyDescent="0.2">
      <c r="A171" s="113" t="s">
        <v>92</v>
      </c>
      <c r="B171" s="107" t="str">
        <f t="shared" si="4"/>
        <v>I</v>
      </c>
      <c r="C171" s="108">
        <v>51699.404000000002</v>
      </c>
      <c r="D171" s="106" t="s">
        <v>35</v>
      </c>
      <c r="E171" s="106">
        <f>VLOOKUP(C171,'Active 1'!C$21:E$141,3,FALSE)</f>
        <v>18861.063633457874</v>
      </c>
      <c r="F171" s="106"/>
      <c r="G171" s="109" t="s">
        <v>594</v>
      </c>
      <c r="H171" s="110">
        <v>18861</v>
      </c>
      <c r="I171" s="110" t="s">
        <v>451</v>
      </c>
      <c r="K171" s="109"/>
      <c r="L171" s="112" t="s">
        <v>595</v>
      </c>
    </row>
    <row r="172" spans="1:12" s="111" customFormat="1" ht="12.75" customHeight="1" x14ac:dyDescent="0.2">
      <c r="A172" s="108"/>
      <c r="B172" s="107"/>
      <c r="C172" s="108"/>
      <c r="D172" s="108"/>
      <c r="E172" s="106"/>
      <c r="F172" s="108"/>
    </row>
    <row r="173" spans="1:12" s="111" customFormat="1" ht="12.75" customHeight="1" x14ac:dyDescent="0.2">
      <c r="A173" s="108"/>
      <c r="B173" s="107"/>
      <c r="C173" s="108"/>
      <c r="D173" s="108"/>
      <c r="E173" s="106"/>
      <c r="F173" s="108"/>
    </row>
    <row r="174" spans="1:12" s="111" customFormat="1" ht="12.75" customHeight="1" x14ac:dyDescent="0.2">
      <c r="A174" s="108"/>
      <c r="B174" s="107"/>
      <c r="C174" s="108"/>
      <c r="D174" s="108"/>
      <c r="E174" s="106"/>
      <c r="F174" s="108"/>
    </row>
    <row r="175" spans="1:12" s="111" customFormat="1" ht="12.75" customHeight="1" x14ac:dyDescent="0.2">
      <c r="A175" s="108"/>
      <c r="B175" s="107"/>
      <c r="C175" s="108"/>
      <c r="D175" s="108"/>
      <c r="E175" s="106"/>
      <c r="F175" s="108"/>
    </row>
    <row r="176" spans="1:12" s="111" customFormat="1" ht="12.75" customHeight="1" x14ac:dyDescent="0.2">
      <c r="A176" s="108"/>
      <c r="B176" s="107"/>
      <c r="C176" s="108"/>
      <c r="D176" s="108"/>
      <c r="E176" s="106"/>
      <c r="F176" s="108"/>
    </row>
    <row r="177" spans="1:6" s="111" customFormat="1" ht="12.75" customHeight="1" x14ac:dyDescent="0.2">
      <c r="A177" s="108"/>
      <c r="B177" s="107"/>
      <c r="C177" s="108"/>
      <c r="D177" s="108"/>
      <c r="E177" s="106"/>
      <c r="F177" s="108"/>
    </row>
    <row r="178" spans="1:6" s="111" customFormat="1" ht="12.75" customHeight="1" x14ac:dyDescent="0.2">
      <c r="A178" s="108"/>
      <c r="B178" s="107"/>
      <c r="C178" s="108"/>
      <c r="D178" s="108"/>
      <c r="E178" s="106"/>
      <c r="F178" s="108"/>
    </row>
    <row r="179" spans="1:6" s="111" customFormat="1" ht="12.75" customHeight="1" x14ac:dyDescent="0.2">
      <c r="A179" s="108"/>
      <c r="B179" s="107"/>
      <c r="C179" s="108"/>
      <c r="D179" s="108"/>
      <c r="E179" s="106"/>
      <c r="F179" s="108"/>
    </row>
    <row r="180" spans="1:6" s="111" customFormat="1" ht="12.75" customHeight="1" x14ac:dyDescent="0.2">
      <c r="A180" s="108"/>
      <c r="B180" s="107"/>
      <c r="C180" s="108"/>
      <c r="D180" s="108"/>
      <c r="E180" s="106"/>
      <c r="F180" s="108"/>
    </row>
    <row r="181" spans="1:6" s="111" customFormat="1" ht="12.75" customHeight="1" x14ac:dyDescent="0.2">
      <c r="A181" s="108"/>
      <c r="B181" s="107"/>
      <c r="C181" s="108"/>
      <c r="D181" s="108"/>
      <c r="E181" s="106"/>
      <c r="F181" s="108"/>
    </row>
    <row r="182" spans="1:6" s="111" customFormat="1" ht="12.75" customHeight="1" x14ac:dyDescent="0.2">
      <c r="A182" s="108"/>
      <c r="B182" s="107"/>
      <c r="C182" s="108"/>
      <c r="D182" s="108"/>
      <c r="E182" s="106"/>
      <c r="F182" s="108"/>
    </row>
    <row r="183" spans="1:6" s="111" customFormat="1" ht="12.75" customHeight="1" x14ac:dyDescent="0.2">
      <c r="A183" s="108"/>
      <c r="B183" s="107"/>
      <c r="C183" s="108"/>
      <c r="D183" s="108"/>
      <c r="E183" s="106"/>
      <c r="F183" s="108"/>
    </row>
    <row r="184" spans="1:6" s="111" customFormat="1" ht="12.75" customHeight="1" x14ac:dyDescent="0.2">
      <c r="A184" s="108"/>
      <c r="B184" s="107"/>
      <c r="C184" s="108"/>
      <c r="D184" s="108"/>
      <c r="E184" s="106"/>
      <c r="F184" s="108"/>
    </row>
    <row r="185" spans="1:6" s="111" customFormat="1" ht="12.75" customHeight="1" x14ac:dyDescent="0.2">
      <c r="A185" s="108"/>
      <c r="B185" s="107"/>
      <c r="C185" s="108"/>
      <c r="D185" s="108"/>
      <c r="E185" s="106"/>
      <c r="F185" s="108"/>
    </row>
    <row r="186" spans="1:6" s="111" customFormat="1" ht="12.75" customHeight="1" x14ac:dyDescent="0.2">
      <c r="A186" s="108"/>
      <c r="B186" s="107"/>
      <c r="C186" s="108"/>
      <c r="D186" s="108"/>
      <c r="E186" s="106"/>
      <c r="F186" s="108"/>
    </row>
    <row r="187" spans="1:6" s="111" customFormat="1" ht="12.75" customHeight="1" x14ac:dyDescent="0.2">
      <c r="A187" s="108"/>
      <c r="B187" s="107"/>
      <c r="C187" s="108"/>
      <c r="D187" s="108"/>
      <c r="E187" s="106"/>
      <c r="F187" s="108"/>
    </row>
    <row r="188" spans="1:6" s="111" customFormat="1" ht="12.75" customHeight="1" x14ac:dyDescent="0.2">
      <c r="A188" s="108"/>
      <c r="B188" s="107"/>
      <c r="C188" s="108"/>
      <c r="D188" s="108"/>
      <c r="E188" s="106"/>
      <c r="F188" s="108"/>
    </row>
    <row r="189" spans="1:6" s="111" customFormat="1" ht="12.75" customHeight="1" x14ac:dyDescent="0.2">
      <c r="A189" s="108"/>
      <c r="B189" s="107"/>
      <c r="C189" s="108"/>
      <c r="D189" s="108"/>
      <c r="E189" s="106"/>
      <c r="F189" s="108"/>
    </row>
    <row r="190" spans="1:6" s="111" customFormat="1" ht="12.75" customHeight="1" x14ac:dyDescent="0.2">
      <c r="A190" s="108"/>
      <c r="B190" s="107"/>
      <c r="C190" s="108"/>
      <c r="D190" s="108"/>
      <c r="E190" s="106"/>
      <c r="F190" s="108"/>
    </row>
    <row r="191" spans="1:6" s="111" customFormat="1" ht="12.75" customHeight="1" x14ac:dyDescent="0.2">
      <c r="A191" s="108"/>
      <c r="B191" s="107"/>
      <c r="C191" s="108"/>
      <c r="D191" s="108"/>
      <c r="E191" s="106"/>
      <c r="F191" s="108"/>
    </row>
    <row r="192" spans="1:6" s="111" customFormat="1" ht="12.75" customHeight="1" x14ac:dyDescent="0.2">
      <c r="A192" s="108"/>
      <c r="B192" s="107"/>
      <c r="C192" s="108"/>
      <c r="D192" s="108"/>
      <c r="E192" s="106"/>
      <c r="F192" s="108"/>
    </row>
    <row r="193" spans="1:6" s="111" customFormat="1" ht="12.75" customHeight="1" x14ac:dyDescent="0.2">
      <c r="A193" s="108"/>
      <c r="B193" s="107"/>
      <c r="C193" s="108"/>
      <c r="D193" s="108"/>
      <c r="E193" s="106"/>
      <c r="F193" s="108"/>
    </row>
    <row r="194" spans="1:6" s="111" customFormat="1" ht="12.75" customHeight="1" x14ac:dyDescent="0.2">
      <c r="A194" s="108"/>
      <c r="B194" s="107"/>
      <c r="C194" s="108"/>
      <c r="D194" s="108"/>
      <c r="E194" s="106"/>
      <c r="F194" s="108"/>
    </row>
    <row r="195" spans="1:6" s="111" customFormat="1" ht="12.75" customHeight="1" x14ac:dyDescent="0.2">
      <c r="A195" s="108"/>
      <c r="B195" s="107"/>
      <c r="C195" s="108"/>
      <c r="D195" s="108"/>
      <c r="E195" s="106"/>
      <c r="F195" s="108"/>
    </row>
    <row r="196" spans="1:6" s="111" customFormat="1" ht="12.75" customHeight="1" x14ac:dyDescent="0.2">
      <c r="A196" s="108"/>
      <c r="B196" s="107"/>
      <c r="C196" s="108"/>
      <c r="D196" s="108"/>
      <c r="E196" s="106"/>
      <c r="F196" s="108"/>
    </row>
    <row r="197" spans="1:6" s="111" customFormat="1" ht="12.75" customHeight="1" x14ac:dyDescent="0.2">
      <c r="A197" s="108"/>
      <c r="B197" s="107"/>
      <c r="C197" s="108"/>
      <c r="D197" s="108"/>
      <c r="E197" s="106"/>
      <c r="F197" s="108"/>
    </row>
    <row r="198" spans="1:6" s="111" customFormat="1" ht="12.75" customHeight="1" x14ac:dyDescent="0.2">
      <c r="A198" s="108"/>
      <c r="B198" s="107"/>
      <c r="C198" s="108"/>
      <c r="D198" s="108"/>
      <c r="E198" s="106"/>
      <c r="F198" s="108"/>
    </row>
    <row r="199" spans="1:6" s="111" customFormat="1" ht="12.75" customHeight="1" x14ac:dyDescent="0.2">
      <c r="A199" s="108"/>
      <c r="B199" s="107"/>
      <c r="C199" s="108"/>
      <c r="D199" s="108"/>
      <c r="E199" s="106"/>
      <c r="F199" s="108"/>
    </row>
    <row r="200" spans="1:6" s="111" customFormat="1" ht="12.75" customHeight="1" x14ac:dyDescent="0.2">
      <c r="A200" s="108"/>
      <c r="B200" s="107"/>
      <c r="C200" s="108"/>
      <c r="D200" s="108"/>
      <c r="E200" s="106"/>
      <c r="F200" s="108"/>
    </row>
    <row r="201" spans="1:6" s="111" customFormat="1" ht="12.75" customHeight="1" x14ac:dyDescent="0.2">
      <c r="A201" s="108"/>
      <c r="B201" s="107"/>
      <c r="C201" s="108"/>
      <c r="D201" s="108"/>
      <c r="E201" s="106"/>
      <c r="F201" s="108"/>
    </row>
    <row r="202" spans="1:6" s="111" customFormat="1" ht="12.75" customHeight="1" x14ac:dyDescent="0.2">
      <c r="A202" s="108"/>
      <c r="B202" s="107"/>
      <c r="C202" s="108"/>
      <c r="D202" s="108"/>
      <c r="E202" s="106"/>
      <c r="F202" s="108"/>
    </row>
    <row r="203" spans="1:6" s="111" customFormat="1" ht="12.75" customHeight="1" x14ac:dyDescent="0.2">
      <c r="A203" s="108"/>
      <c r="B203" s="107"/>
      <c r="C203" s="108"/>
      <c r="D203" s="108"/>
      <c r="E203" s="106"/>
      <c r="F203" s="108"/>
    </row>
    <row r="204" spans="1:6" s="111" customFormat="1" ht="12.75" customHeight="1" x14ac:dyDescent="0.2">
      <c r="A204" s="108"/>
      <c r="B204" s="107"/>
      <c r="C204" s="108"/>
      <c r="D204" s="108"/>
      <c r="E204" s="106"/>
      <c r="F204" s="108"/>
    </row>
    <row r="205" spans="1:6" s="111" customFormat="1" ht="12.75" customHeight="1" x14ac:dyDescent="0.2">
      <c r="A205" s="108"/>
      <c r="B205" s="107"/>
      <c r="C205" s="108"/>
      <c r="D205" s="108"/>
      <c r="E205" s="106"/>
      <c r="F205" s="108"/>
    </row>
    <row r="206" spans="1:6" s="111" customFormat="1" ht="12.75" customHeight="1" x14ac:dyDescent="0.2">
      <c r="A206" s="108"/>
      <c r="B206" s="107"/>
      <c r="C206" s="108"/>
      <c r="D206" s="108"/>
      <c r="E206" s="106"/>
      <c r="F206" s="108"/>
    </row>
    <row r="207" spans="1:6" s="111" customFormat="1" ht="12.75" customHeight="1" x14ac:dyDescent="0.2">
      <c r="A207" s="108"/>
      <c r="B207" s="107"/>
      <c r="C207" s="108"/>
      <c r="D207" s="108"/>
      <c r="E207" s="106"/>
      <c r="F207" s="108"/>
    </row>
    <row r="208" spans="1:6" s="111" customFormat="1" ht="12.75" customHeight="1" x14ac:dyDescent="0.2">
      <c r="A208" s="108"/>
      <c r="B208" s="107"/>
      <c r="C208" s="108"/>
      <c r="D208" s="108"/>
      <c r="E208" s="106"/>
      <c r="F208" s="108"/>
    </row>
    <row r="209" spans="1:6" s="111" customFormat="1" ht="12.75" customHeight="1" x14ac:dyDescent="0.2">
      <c r="A209" s="108"/>
      <c r="B209" s="107"/>
      <c r="C209" s="108"/>
      <c r="D209" s="108"/>
      <c r="E209" s="106"/>
      <c r="F209" s="108"/>
    </row>
    <row r="210" spans="1:6" s="111" customFormat="1" ht="12.75" customHeight="1" x14ac:dyDescent="0.2">
      <c r="A210" s="108"/>
      <c r="B210" s="107"/>
      <c r="C210" s="108"/>
      <c r="D210" s="108"/>
      <c r="E210" s="106"/>
      <c r="F210" s="108"/>
    </row>
    <row r="211" spans="1:6" s="111" customFormat="1" ht="12.75" customHeight="1" x14ac:dyDescent="0.2">
      <c r="A211" s="108"/>
      <c r="B211" s="107"/>
      <c r="C211" s="108"/>
      <c r="D211" s="108"/>
      <c r="E211" s="106"/>
      <c r="F211" s="108"/>
    </row>
    <row r="212" spans="1:6" s="111" customFormat="1" ht="12.75" customHeight="1" x14ac:dyDescent="0.2">
      <c r="A212" s="108"/>
      <c r="B212" s="107"/>
      <c r="C212" s="108"/>
      <c r="D212" s="108"/>
      <c r="E212" s="106"/>
      <c r="F212" s="108"/>
    </row>
    <row r="213" spans="1:6" s="111" customFormat="1" ht="12.75" customHeight="1" x14ac:dyDescent="0.2">
      <c r="A213" s="108"/>
      <c r="B213" s="107"/>
      <c r="C213" s="108"/>
      <c r="D213" s="108"/>
      <c r="E213" s="106"/>
      <c r="F213" s="108"/>
    </row>
    <row r="214" spans="1:6" s="111" customFormat="1" ht="12.75" customHeight="1" x14ac:dyDescent="0.2">
      <c r="A214" s="108"/>
      <c r="B214" s="107"/>
      <c r="C214" s="108"/>
      <c r="D214" s="108"/>
      <c r="E214" s="106"/>
      <c r="F214" s="108"/>
    </row>
    <row r="215" spans="1:6" s="111" customFormat="1" ht="12.75" customHeight="1" x14ac:dyDescent="0.2">
      <c r="A215" s="108"/>
      <c r="B215" s="107"/>
      <c r="C215" s="108"/>
      <c r="D215" s="108"/>
      <c r="E215" s="106"/>
      <c r="F215" s="108"/>
    </row>
    <row r="216" spans="1:6" s="111" customFormat="1" ht="12.75" customHeight="1" x14ac:dyDescent="0.2">
      <c r="A216" s="108"/>
      <c r="B216" s="107"/>
      <c r="C216" s="108"/>
      <c r="D216" s="108"/>
      <c r="E216" s="106"/>
      <c r="F216" s="108"/>
    </row>
    <row r="217" spans="1:6" s="111" customFormat="1" ht="12.75" customHeight="1" x14ac:dyDescent="0.2">
      <c r="A217" s="108"/>
      <c r="B217" s="107"/>
      <c r="C217" s="108"/>
      <c r="D217" s="108"/>
      <c r="E217" s="106"/>
      <c r="F217" s="108"/>
    </row>
    <row r="218" spans="1:6" s="111" customFormat="1" ht="12.75" customHeight="1" x14ac:dyDescent="0.2">
      <c r="A218" s="108"/>
      <c r="B218" s="107"/>
      <c r="C218" s="108"/>
      <c r="D218" s="108"/>
      <c r="E218" s="106"/>
      <c r="F218" s="108"/>
    </row>
    <row r="219" spans="1:6" s="111" customFormat="1" ht="12.75" customHeight="1" x14ac:dyDescent="0.2">
      <c r="A219" s="108"/>
      <c r="B219" s="107"/>
      <c r="C219" s="108"/>
      <c r="D219" s="108"/>
      <c r="E219" s="106"/>
      <c r="F219" s="108"/>
    </row>
    <row r="220" spans="1:6" s="111" customFormat="1" ht="12.75" customHeight="1" x14ac:dyDescent="0.2">
      <c r="A220" s="108"/>
      <c r="B220" s="107"/>
      <c r="C220" s="108"/>
      <c r="D220" s="108"/>
      <c r="E220" s="106"/>
      <c r="F220" s="108"/>
    </row>
    <row r="221" spans="1:6" s="111" customFormat="1" ht="12.75" customHeight="1" x14ac:dyDescent="0.2">
      <c r="A221" s="108"/>
      <c r="B221" s="107"/>
      <c r="C221" s="108"/>
      <c r="D221" s="108"/>
      <c r="E221" s="106"/>
      <c r="F221" s="108"/>
    </row>
    <row r="222" spans="1:6" s="111" customFormat="1" ht="12.75" customHeight="1" x14ac:dyDescent="0.2">
      <c r="A222" s="108"/>
      <c r="B222" s="107"/>
      <c r="C222" s="108"/>
      <c r="D222" s="108"/>
      <c r="E222" s="106"/>
      <c r="F222" s="108"/>
    </row>
    <row r="223" spans="1:6" s="111" customFormat="1" ht="12.75" customHeight="1" x14ac:dyDescent="0.2">
      <c r="A223" s="108"/>
      <c r="B223" s="107"/>
      <c r="C223" s="108"/>
      <c r="D223" s="108"/>
      <c r="E223" s="106"/>
      <c r="F223" s="108"/>
    </row>
    <row r="224" spans="1:6" s="111" customFormat="1" ht="12.75" customHeight="1" x14ac:dyDescent="0.2">
      <c r="A224" s="108"/>
      <c r="B224" s="107"/>
      <c r="C224" s="108"/>
      <c r="D224" s="108"/>
      <c r="E224" s="106"/>
      <c r="F224" s="108"/>
    </row>
    <row r="225" spans="1:6" s="111" customFormat="1" ht="12.75" customHeight="1" x14ac:dyDescent="0.2">
      <c r="A225" s="108"/>
      <c r="B225" s="107"/>
      <c r="C225" s="108"/>
      <c r="D225" s="108"/>
      <c r="E225" s="106"/>
      <c r="F225" s="108"/>
    </row>
    <row r="226" spans="1:6" s="111" customFormat="1" ht="12.75" customHeight="1" x14ac:dyDescent="0.2">
      <c r="A226" s="108"/>
      <c r="B226" s="107"/>
      <c r="C226" s="108"/>
      <c r="D226" s="108"/>
      <c r="E226" s="106"/>
      <c r="F226" s="108"/>
    </row>
    <row r="227" spans="1:6" s="111" customFormat="1" ht="12.75" customHeight="1" x14ac:dyDescent="0.2">
      <c r="A227" s="108"/>
      <c r="B227" s="107"/>
      <c r="C227" s="108"/>
      <c r="D227" s="108"/>
      <c r="E227" s="106"/>
      <c r="F227" s="108"/>
    </row>
    <row r="228" spans="1:6" s="111" customFormat="1" ht="12.75" customHeight="1" x14ac:dyDescent="0.2">
      <c r="A228" s="108"/>
      <c r="B228" s="107"/>
      <c r="C228" s="108"/>
      <c r="D228" s="108"/>
      <c r="E228" s="106"/>
      <c r="F228" s="108"/>
    </row>
  </sheetData>
  <sheetProtection selectLockedCells="1" selectUnlockedCells="1"/>
  <hyperlinks>
    <hyperlink ref="A3" r:id="rId1" xr:uid="{00000000-0004-0000-0300-000000000000}"/>
    <hyperlink ref="A29" r:id="rId2" xr:uid="{00000000-0004-0000-0300-000001000000}"/>
    <hyperlink ref="A30" r:id="rId3" xr:uid="{00000000-0004-0000-0300-000002000000}"/>
    <hyperlink ref="A37" r:id="rId4" xr:uid="{00000000-0004-0000-0300-000003000000}"/>
    <hyperlink ref="A38" r:id="rId5" xr:uid="{00000000-0004-0000-0300-000004000000}"/>
    <hyperlink ref="A39" r:id="rId6" xr:uid="{00000000-0004-0000-0300-000005000000}"/>
    <hyperlink ref="A40" r:id="rId7" xr:uid="{00000000-0004-0000-0300-000006000000}"/>
    <hyperlink ref="A41" r:id="rId8" xr:uid="{00000000-0004-0000-0300-000007000000}"/>
    <hyperlink ref="A42" r:id="rId9" xr:uid="{00000000-0004-0000-0300-000008000000}"/>
    <hyperlink ref="A43" r:id="rId10" xr:uid="{00000000-0004-0000-0300-000009000000}"/>
    <hyperlink ref="A44" r:id="rId11" xr:uid="{00000000-0004-0000-0300-00000A000000}"/>
    <hyperlink ref="A45" r:id="rId12" xr:uid="{00000000-0004-0000-0300-00000B000000}"/>
    <hyperlink ref="A46" r:id="rId13" xr:uid="{00000000-0004-0000-0300-00000C000000}"/>
    <hyperlink ref="A47" r:id="rId14" xr:uid="{00000000-0004-0000-0300-00000D000000}"/>
    <hyperlink ref="A48" r:id="rId15" xr:uid="{00000000-0004-0000-0300-00000E000000}"/>
    <hyperlink ref="A49" r:id="rId16" xr:uid="{00000000-0004-0000-0300-00000F000000}"/>
    <hyperlink ref="A51" r:id="rId17" xr:uid="{00000000-0004-0000-0300-000010000000}"/>
    <hyperlink ref="A52" r:id="rId18" xr:uid="{00000000-0004-0000-0300-000011000000}"/>
    <hyperlink ref="A53" r:id="rId19" xr:uid="{00000000-0004-0000-0300-000012000000}"/>
    <hyperlink ref="A69" r:id="rId20" xr:uid="{00000000-0004-0000-0300-000013000000}"/>
    <hyperlink ref="A79" r:id="rId21" xr:uid="{00000000-0004-0000-0300-000014000000}"/>
    <hyperlink ref="A83" r:id="rId22" xr:uid="{00000000-0004-0000-0300-000015000000}"/>
    <hyperlink ref="A84" r:id="rId23" xr:uid="{00000000-0004-0000-0300-000016000000}"/>
    <hyperlink ref="A85" r:id="rId24" xr:uid="{00000000-0004-0000-0300-000017000000}"/>
    <hyperlink ref="A86" r:id="rId25" xr:uid="{00000000-0004-0000-0300-000018000000}"/>
    <hyperlink ref="A88" r:id="rId26" xr:uid="{00000000-0004-0000-0300-000019000000}"/>
    <hyperlink ref="A89" r:id="rId27" xr:uid="{00000000-0004-0000-0300-00001A000000}"/>
    <hyperlink ref="A90" r:id="rId28" xr:uid="{00000000-0004-0000-0300-00001B000000}"/>
    <hyperlink ref="A91" r:id="rId29" xr:uid="{00000000-0004-0000-0300-00001C000000}"/>
    <hyperlink ref="A92" r:id="rId30" xr:uid="{00000000-0004-0000-0300-00001D000000}"/>
    <hyperlink ref="A93" r:id="rId31" xr:uid="{00000000-0004-0000-0300-00001E000000}"/>
    <hyperlink ref="A94" r:id="rId32" xr:uid="{00000000-0004-0000-0300-00001F000000}"/>
    <hyperlink ref="A95" r:id="rId33" xr:uid="{00000000-0004-0000-0300-000020000000}"/>
    <hyperlink ref="A96" r:id="rId34" xr:uid="{00000000-0004-0000-0300-000021000000}"/>
    <hyperlink ref="A97" r:id="rId35" xr:uid="{00000000-0004-0000-0300-000022000000}"/>
    <hyperlink ref="A98" r:id="rId36" xr:uid="{00000000-0004-0000-0300-000023000000}"/>
    <hyperlink ref="A99" r:id="rId37" xr:uid="{00000000-0004-0000-0300-000024000000}"/>
    <hyperlink ref="A100" r:id="rId38" xr:uid="{00000000-0004-0000-0300-000025000000}"/>
    <hyperlink ref="A101" r:id="rId39" xr:uid="{00000000-0004-0000-0300-000026000000}"/>
    <hyperlink ref="A104" r:id="rId40" xr:uid="{00000000-0004-0000-0300-000027000000}"/>
    <hyperlink ref="A112" r:id="rId41" xr:uid="{00000000-0004-0000-0300-000028000000}"/>
    <hyperlink ref="A113" r:id="rId42" xr:uid="{00000000-0004-0000-0300-000029000000}"/>
    <hyperlink ref="A114" r:id="rId43" xr:uid="{00000000-0004-0000-0300-00002A000000}"/>
    <hyperlink ref="A115" r:id="rId44" xr:uid="{00000000-0004-0000-0300-00002B000000}"/>
    <hyperlink ref="A116" r:id="rId45" xr:uid="{00000000-0004-0000-0300-00002C000000}"/>
    <hyperlink ref="A118" r:id="rId46" xr:uid="{00000000-0004-0000-0300-00002D000000}"/>
    <hyperlink ref="A121" r:id="rId47" xr:uid="{00000000-0004-0000-0300-00002E000000}"/>
    <hyperlink ref="A137" r:id="rId48" xr:uid="{00000000-0004-0000-0300-00002F000000}"/>
    <hyperlink ref="A142" r:id="rId49" xr:uid="{00000000-0004-0000-0300-000030000000}"/>
    <hyperlink ref="A143" r:id="rId50" xr:uid="{00000000-0004-0000-0300-000031000000}"/>
    <hyperlink ref="A144" r:id="rId51" xr:uid="{00000000-0004-0000-0300-000032000000}"/>
    <hyperlink ref="A145" r:id="rId52" xr:uid="{00000000-0004-0000-0300-000033000000}"/>
    <hyperlink ref="A146" r:id="rId53" xr:uid="{00000000-0004-0000-0300-000034000000}"/>
    <hyperlink ref="A147" r:id="rId54" xr:uid="{00000000-0004-0000-0300-000035000000}"/>
    <hyperlink ref="A148" r:id="rId55" xr:uid="{00000000-0004-0000-0300-000036000000}"/>
    <hyperlink ref="A150" r:id="rId56" xr:uid="{00000000-0004-0000-0300-000037000000}"/>
    <hyperlink ref="A152" r:id="rId57" xr:uid="{00000000-0004-0000-0300-000038000000}"/>
    <hyperlink ref="A153" r:id="rId58" xr:uid="{00000000-0004-0000-0300-000039000000}"/>
    <hyperlink ref="A155" r:id="rId59" xr:uid="{00000000-0004-0000-0300-00003A000000}"/>
    <hyperlink ref="A156" r:id="rId60" xr:uid="{00000000-0004-0000-0300-00003B000000}"/>
    <hyperlink ref="A157" r:id="rId61" xr:uid="{00000000-0004-0000-0300-00003C000000}"/>
    <hyperlink ref="A158" r:id="rId62" xr:uid="{00000000-0004-0000-0300-00003D000000}"/>
    <hyperlink ref="A159" r:id="rId63" xr:uid="{00000000-0004-0000-0300-00003E000000}"/>
    <hyperlink ref="A160" r:id="rId64" xr:uid="{00000000-0004-0000-0300-00003F000000}"/>
    <hyperlink ref="A161" r:id="rId65" xr:uid="{00000000-0004-0000-0300-000040000000}"/>
    <hyperlink ref="A162" r:id="rId66" xr:uid="{00000000-0004-0000-0300-000041000000}"/>
    <hyperlink ref="A163" r:id="rId67" xr:uid="{00000000-0004-0000-0300-000042000000}"/>
    <hyperlink ref="A164" r:id="rId68" xr:uid="{00000000-0004-0000-0300-000043000000}"/>
    <hyperlink ref="A165" r:id="rId69" xr:uid="{00000000-0004-0000-0300-000044000000}"/>
    <hyperlink ref="A166" r:id="rId70" xr:uid="{00000000-0004-0000-0300-000045000000}"/>
    <hyperlink ref="A171" r:id="rId71" xr:uid="{00000000-0004-0000-0300-000046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1:P157"/>
  <sheetViews>
    <sheetView topLeftCell="A130" workbookViewId="0">
      <selection activeCell="A148" sqref="A148:D157"/>
    </sheetView>
  </sheetViews>
  <sheetFormatPr defaultRowHeight="12.75" x14ac:dyDescent="0.2"/>
  <cols>
    <col min="2" max="2" width="4.140625" style="20" customWidth="1"/>
    <col min="5" max="5" width="23.5703125" style="1" customWidth="1"/>
    <col min="14" max="14" width="23.7109375" style="1" customWidth="1"/>
  </cols>
  <sheetData>
    <row r="11" spans="1:15" x14ac:dyDescent="0.2">
      <c r="A11" s="1" t="s">
        <v>596</v>
      </c>
      <c r="B11" s="20" t="s">
        <v>48</v>
      </c>
      <c r="C11" s="1">
        <v>25680.429</v>
      </c>
      <c r="D11" s="1" t="s">
        <v>34</v>
      </c>
      <c r="E11" s="16">
        <f>VLOOKUP(C11,'Active 1'!C$21:E$192,3,FALSE)</f>
        <v>-54639.499012632732</v>
      </c>
      <c r="G11" s="1">
        <v>-54640</v>
      </c>
      <c r="H11" s="1">
        <v>3.5900000000000001E-2</v>
      </c>
      <c r="M11" s="1" t="s">
        <v>163</v>
      </c>
      <c r="N11" s="1" t="s">
        <v>597</v>
      </c>
      <c r="O11" s="1" t="s">
        <v>598</v>
      </c>
    </row>
    <row r="12" spans="1:15" x14ac:dyDescent="0.2">
      <c r="A12" s="1" t="s">
        <v>596</v>
      </c>
      <c r="B12" s="20" t="s">
        <v>50</v>
      </c>
      <c r="C12" s="1">
        <v>25735.468000000001</v>
      </c>
      <c r="D12" s="1" t="s">
        <v>34</v>
      </c>
      <c r="E12" s="16">
        <f>VLOOKUP(C12,'Active 1'!C$21:E$192,3,FALSE)</f>
        <v>-54484.020271926063</v>
      </c>
      <c r="G12" s="1">
        <v>-54484</v>
      </c>
      <c r="H12" s="1">
        <v>2.8199999999999999E-2</v>
      </c>
      <c r="M12" s="1" t="s">
        <v>163</v>
      </c>
      <c r="N12" s="1" t="s">
        <v>597</v>
      </c>
      <c r="O12" s="1" t="s">
        <v>598</v>
      </c>
    </row>
    <row r="13" spans="1:15" x14ac:dyDescent="0.2">
      <c r="A13" s="1" t="s">
        <v>596</v>
      </c>
      <c r="B13" s="20" t="s">
        <v>48</v>
      </c>
      <c r="C13" s="1">
        <v>26363.651999999998</v>
      </c>
      <c r="D13" s="1" t="s">
        <v>34</v>
      </c>
      <c r="E13" s="16">
        <f>VLOOKUP(C13,'Active 1'!C$21:E$192,3,FALSE)</f>
        <v>-52709.473909309105</v>
      </c>
      <c r="G13" s="1">
        <v>-52710</v>
      </c>
      <c r="H13" s="1">
        <v>4.3499999999999997E-2</v>
      </c>
      <c r="M13" s="1" t="s">
        <v>163</v>
      </c>
      <c r="N13" s="1" t="s">
        <v>597</v>
      </c>
      <c r="O13" s="1" t="s">
        <v>598</v>
      </c>
    </row>
    <row r="14" spans="1:15" x14ac:dyDescent="0.2">
      <c r="A14" s="1" t="s">
        <v>596</v>
      </c>
      <c r="B14" s="20" t="s">
        <v>48</v>
      </c>
      <c r="C14" s="1">
        <v>26771.458999999999</v>
      </c>
      <c r="D14" s="1" t="s">
        <v>34</v>
      </c>
      <c r="E14" s="16">
        <f>VLOOKUP(C14,'Active 1'!C$21:E$192,3,FALSE)</f>
        <v>-51557.466808682955</v>
      </c>
      <c r="G14" s="1">
        <v>-51558</v>
      </c>
      <c r="H14" s="1">
        <v>4.53E-2</v>
      </c>
      <c r="M14" s="1" t="s">
        <v>163</v>
      </c>
      <c r="N14" s="1" t="s">
        <v>597</v>
      </c>
      <c r="O14" s="1" t="s">
        <v>598</v>
      </c>
    </row>
    <row r="15" spans="1:15" x14ac:dyDescent="0.2">
      <c r="A15" s="1" t="s">
        <v>596</v>
      </c>
      <c r="B15" s="20" t="s">
        <v>48</v>
      </c>
      <c r="C15" s="1">
        <v>27155.522000000001</v>
      </c>
      <c r="D15" s="1" t="s">
        <v>34</v>
      </c>
      <c r="E15" s="16">
        <f>VLOOKUP(C15,'Active 1'!C$21:E$192,3,FALSE)</f>
        <v>-50472.533732282151</v>
      </c>
      <c r="G15" s="1">
        <v>-50473</v>
      </c>
      <c r="H15" s="1">
        <v>2.0899999999999998E-2</v>
      </c>
      <c r="M15" s="1" t="s">
        <v>163</v>
      </c>
      <c r="N15" s="1" t="s">
        <v>597</v>
      </c>
      <c r="O15" s="1" t="s">
        <v>598</v>
      </c>
    </row>
    <row r="16" spans="1:15" x14ac:dyDescent="0.2">
      <c r="A16" s="1" t="s">
        <v>596</v>
      </c>
      <c r="B16" s="20" t="s">
        <v>50</v>
      </c>
      <c r="C16" s="1">
        <v>27180.472000000002</v>
      </c>
      <c r="D16" s="1" t="s">
        <v>34</v>
      </c>
      <c r="E16" s="16">
        <f>VLOOKUP(C16,'Active 1'!C$21:E$192,3,FALSE)</f>
        <v>-50402.05289904333</v>
      </c>
      <c r="G16" s="1">
        <v>-50402</v>
      </c>
      <c r="H16" s="1">
        <v>1.4E-2</v>
      </c>
      <c r="M16" s="1" t="s">
        <v>163</v>
      </c>
      <c r="N16" s="1" t="s">
        <v>597</v>
      </c>
      <c r="O16" s="1" t="s">
        <v>598</v>
      </c>
    </row>
    <row r="17" spans="1:16" x14ac:dyDescent="0.2">
      <c r="A17" s="1" t="s">
        <v>596</v>
      </c>
      <c r="B17" s="20" t="s">
        <v>50</v>
      </c>
      <c r="C17" s="1">
        <v>27191.465</v>
      </c>
      <c r="D17" s="1" t="s">
        <v>34</v>
      </c>
      <c r="E17" s="16">
        <f>VLOOKUP(C17,'Active 1'!C$21:E$192,3,FALSE)</f>
        <v>-50370.998959171819</v>
      </c>
      <c r="G17" s="1">
        <v>-50371</v>
      </c>
      <c r="H17" s="1">
        <v>3.3099999999999997E-2</v>
      </c>
      <c r="M17" s="1" t="s">
        <v>163</v>
      </c>
      <c r="N17" s="1" t="s">
        <v>597</v>
      </c>
      <c r="O17" s="1" t="s">
        <v>598</v>
      </c>
    </row>
    <row r="18" spans="1:16" x14ac:dyDescent="0.2">
      <c r="A18" s="1" t="s">
        <v>596</v>
      </c>
      <c r="B18" s="20" t="s">
        <v>50</v>
      </c>
      <c r="C18" s="1">
        <v>27539.466</v>
      </c>
      <c r="D18" s="1" t="s">
        <v>34</v>
      </c>
      <c r="E18" s="16">
        <f>VLOOKUP(C18,'Active 1'!C$21:E$192,3,FALSE)</f>
        <v>-49387.936816969741</v>
      </c>
      <c r="G18" s="1">
        <v>-49388</v>
      </c>
      <c r="H18" s="1">
        <v>5.45E-2</v>
      </c>
      <c r="M18" s="1" t="s">
        <v>163</v>
      </c>
      <c r="N18" s="1" t="s">
        <v>597</v>
      </c>
      <c r="O18" s="1" t="s">
        <v>598</v>
      </c>
    </row>
    <row r="19" spans="1:16" x14ac:dyDescent="0.2">
      <c r="A19" s="1" t="s">
        <v>596</v>
      </c>
      <c r="B19" s="20" t="s">
        <v>48</v>
      </c>
      <c r="C19" s="1">
        <v>27543.498</v>
      </c>
      <c r="D19" s="1" t="s">
        <v>34</v>
      </c>
      <c r="E19" s="16">
        <f>VLOOKUP(C19,'Active 1'!C$21:E$192,3,FALSE)</f>
        <v>-49376.546888327706</v>
      </c>
      <c r="G19" s="1">
        <v>-49377</v>
      </c>
      <c r="H19" s="1">
        <v>1.55E-2</v>
      </c>
      <c r="M19" s="1" t="s">
        <v>163</v>
      </c>
      <c r="N19" s="1" t="s">
        <v>597</v>
      </c>
      <c r="O19" s="1" t="s">
        <v>598</v>
      </c>
    </row>
    <row r="20" spans="1:16" x14ac:dyDescent="0.2">
      <c r="A20" s="1" t="s">
        <v>596</v>
      </c>
      <c r="B20" s="20" t="s">
        <v>50</v>
      </c>
      <c r="C20" s="1">
        <v>27573.427</v>
      </c>
      <c r="D20" s="1" t="s">
        <v>34</v>
      </c>
      <c r="E20" s="16">
        <f>VLOOKUP(C20,'Active 1'!C$21:E$192,3,FALSE)</f>
        <v>-49292.00096215518</v>
      </c>
      <c r="G20" s="1">
        <v>-49292</v>
      </c>
      <c r="H20" s="1">
        <v>3.1699999999999999E-2</v>
      </c>
      <c r="M20" s="1" t="s">
        <v>163</v>
      </c>
      <c r="N20" s="1" t="s">
        <v>597</v>
      </c>
      <c r="O20" s="1" t="s">
        <v>598</v>
      </c>
    </row>
    <row r="21" spans="1:16" x14ac:dyDescent="0.2">
      <c r="A21" s="1" t="s">
        <v>596</v>
      </c>
      <c r="B21" s="20" t="s">
        <v>50</v>
      </c>
      <c r="C21" s="1">
        <v>27866.541000000001</v>
      </c>
      <c r="D21" s="1" t="s">
        <v>34</v>
      </c>
      <c r="E21" s="16">
        <f>VLOOKUP(C21,'Active 1'!C$21:E$192,3,FALSE)</f>
        <v>-48463.988178429216</v>
      </c>
      <c r="G21" s="1">
        <v>-48464</v>
      </c>
      <c r="H21" s="1">
        <v>3.5700000000000003E-2</v>
      </c>
      <c r="M21" s="1" t="s">
        <v>163</v>
      </c>
      <c r="N21" s="1" t="s">
        <v>597</v>
      </c>
      <c r="O21" s="1" t="s">
        <v>598</v>
      </c>
    </row>
    <row r="22" spans="1:16" x14ac:dyDescent="0.2">
      <c r="A22" s="1" t="s">
        <v>596</v>
      </c>
      <c r="B22" s="20" t="s">
        <v>50</v>
      </c>
      <c r="C22" s="1">
        <v>27871.492999999999</v>
      </c>
      <c r="D22" s="1" t="s">
        <v>35</v>
      </c>
      <c r="E22" s="16">
        <f>VLOOKUP(C22,'Active 1'!C$21:E$192,3,FALSE)</f>
        <v>-48449.999357339097</v>
      </c>
      <c r="G22" s="1">
        <v>-48450</v>
      </c>
      <c r="H22" s="1">
        <v>3.1699999999999999E-2</v>
      </c>
      <c r="M22" s="1" t="s">
        <v>163</v>
      </c>
      <c r="N22" s="1" t="s">
        <v>597</v>
      </c>
      <c r="O22" s="1" t="s">
        <v>598</v>
      </c>
    </row>
    <row r="23" spans="1:16" x14ac:dyDescent="0.2">
      <c r="A23" s="1" t="s">
        <v>596</v>
      </c>
      <c r="B23" s="20" t="s">
        <v>50</v>
      </c>
      <c r="C23" s="1">
        <v>27873.618999999999</v>
      </c>
      <c r="D23" s="1" t="s">
        <v>35</v>
      </c>
      <c r="E23" s="16">
        <f>VLOOKUP(C23,'Active 1'!C$21:E$192,3,FALSE)</f>
        <v>-48443.993655877544</v>
      </c>
      <c r="G23" s="1">
        <v>-48444</v>
      </c>
      <c r="H23" s="1">
        <v>3.3700000000000001E-2</v>
      </c>
      <c r="M23" s="1" t="s">
        <v>163</v>
      </c>
      <c r="N23" s="1" t="s">
        <v>597</v>
      </c>
      <c r="O23" s="1" t="s">
        <v>598</v>
      </c>
    </row>
    <row r="24" spans="1:16" x14ac:dyDescent="0.2">
      <c r="A24" s="1" t="s">
        <v>596</v>
      </c>
      <c r="B24" s="20" t="s">
        <v>50</v>
      </c>
      <c r="C24" s="1">
        <v>27874.673999999999</v>
      </c>
      <c r="D24" s="1" t="s">
        <v>35</v>
      </c>
      <c r="E24" s="16">
        <f>VLOOKUP(C24,'Active 1'!C$21:E$192,3,FALSE)</f>
        <v>-48441.013404211531</v>
      </c>
      <c r="G24" s="1">
        <v>-48441</v>
      </c>
      <c r="H24" s="1">
        <v>2.6700000000000002E-2</v>
      </c>
      <c r="M24" s="1" t="s">
        <v>163</v>
      </c>
      <c r="N24" s="1" t="s">
        <v>597</v>
      </c>
      <c r="O24" s="1" t="s">
        <v>598</v>
      </c>
    </row>
    <row r="25" spans="1:16" x14ac:dyDescent="0.2">
      <c r="A25" s="1" t="s">
        <v>599</v>
      </c>
      <c r="B25" s="20" t="s">
        <v>50</v>
      </c>
      <c r="C25" s="1">
        <v>34425.385000000002</v>
      </c>
      <c r="D25" s="1" t="s">
        <v>34</v>
      </c>
      <c r="E25" s="16">
        <f>VLOOKUP(C25,'Active 1'!C$21:E$192,3,FALSE)</f>
        <v>-29936.020635206023</v>
      </c>
      <c r="G25" s="1">
        <v>-29936</v>
      </c>
      <c r="H25" s="1">
        <v>1.2200000000000001E-2</v>
      </c>
      <c r="M25" s="1" t="s">
        <v>52</v>
      </c>
      <c r="N25" s="1" t="s">
        <v>222</v>
      </c>
      <c r="O25" s="1" t="s">
        <v>600</v>
      </c>
      <c r="P25" s="1" t="s">
        <v>601</v>
      </c>
    </row>
    <row r="26" spans="1:16" x14ac:dyDescent="0.2">
      <c r="A26" s="1" t="s">
        <v>599</v>
      </c>
      <c r="B26" s="20" t="s">
        <v>50</v>
      </c>
      <c r="C26" s="1">
        <v>34750.716</v>
      </c>
      <c r="D26" s="1" t="s">
        <v>34</v>
      </c>
      <c r="E26" s="16">
        <f>VLOOKUP(C26,'Active 1'!C$21:E$192,3,FALSE)</f>
        <v>-29016.998592784479</v>
      </c>
      <c r="G26" s="1">
        <v>-29017</v>
      </c>
      <c r="H26" s="1">
        <v>1.9400000000000001E-2</v>
      </c>
      <c r="M26" s="1" t="s">
        <v>52</v>
      </c>
      <c r="N26" s="1" t="s">
        <v>222</v>
      </c>
      <c r="O26" s="1" t="s">
        <v>600</v>
      </c>
      <c r="P26" s="1" t="s">
        <v>601</v>
      </c>
    </row>
    <row r="27" spans="1:16" x14ac:dyDescent="0.2">
      <c r="A27" s="1" t="s">
        <v>602</v>
      </c>
      <c r="B27" s="20" t="s">
        <v>50</v>
      </c>
      <c r="C27" s="1">
        <v>34886.711000000003</v>
      </c>
      <c r="D27" s="1" t="s">
        <v>34</v>
      </c>
      <c r="E27" s="16">
        <f>VLOOKUP(C27,'Active 1'!C$21:E$192,3,FALSE)</f>
        <v>-28632.82861617874</v>
      </c>
      <c r="G27" s="1">
        <v>-28633</v>
      </c>
      <c r="H27" s="1">
        <v>7.9299999999999995E-2</v>
      </c>
      <c r="M27" s="1" t="s">
        <v>123</v>
      </c>
      <c r="N27" s="1" t="s">
        <v>201</v>
      </c>
      <c r="O27" s="1" t="s">
        <v>600</v>
      </c>
      <c r="P27" s="1" t="s">
        <v>603</v>
      </c>
    </row>
    <row r="28" spans="1:16" x14ac:dyDescent="0.2">
      <c r="A28" s="1" t="s">
        <v>604</v>
      </c>
      <c r="B28" s="20" t="s">
        <v>48</v>
      </c>
      <c r="C28" s="1">
        <v>44371.466999999997</v>
      </c>
      <c r="D28" s="1" t="s">
        <v>35</v>
      </c>
      <c r="E28" s="16">
        <f>VLOOKUP(C28,'Active 1'!C$21:E$192,3,FALSE)</f>
        <v>-1839.5017245205077</v>
      </c>
      <c r="G28" s="1">
        <v>-1840</v>
      </c>
      <c r="H28" s="1">
        <v>5.9999999999999995E-4</v>
      </c>
      <c r="M28" s="1" t="s">
        <v>605</v>
      </c>
      <c r="N28" s="1" t="s">
        <v>606</v>
      </c>
    </row>
    <row r="29" spans="1:16" x14ac:dyDescent="0.2">
      <c r="A29" s="1" t="s">
        <v>607</v>
      </c>
      <c r="B29" s="20" t="s">
        <v>48</v>
      </c>
      <c r="C29" s="1">
        <v>45002.644999999997</v>
      </c>
      <c r="D29" s="1" t="s">
        <v>36</v>
      </c>
      <c r="E29" s="16">
        <f>VLOOKUP(C29,'Active 1'!C$21:E$192,3,FALSE)</f>
        <v>-56.497661914883736</v>
      </c>
      <c r="G29" s="1">
        <v>-57</v>
      </c>
      <c r="H29" s="1">
        <v>8.9999999999999998E-4</v>
      </c>
      <c r="M29" s="1" t="s">
        <v>207</v>
      </c>
      <c r="N29" s="1" t="s">
        <v>608</v>
      </c>
    </row>
    <row r="30" spans="1:16" x14ac:dyDescent="0.2">
      <c r="A30" s="1" t="s">
        <v>607</v>
      </c>
      <c r="B30" s="20" t="s">
        <v>50</v>
      </c>
      <c r="C30" s="1">
        <v>45022.644999999997</v>
      </c>
      <c r="D30" s="1" t="s">
        <v>34</v>
      </c>
      <c r="E30" s="16">
        <f>VLOOKUP(C30,'Active 1'!C$21:E$192,3,FALSE)</f>
        <v>0</v>
      </c>
      <c r="G30" s="1">
        <v>0</v>
      </c>
      <c r="H30" s="1">
        <v>0</v>
      </c>
      <c r="M30" s="1" t="s">
        <v>207</v>
      </c>
      <c r="N30" s="1" t="s">
        <v>609</v>
      </c>
    </row>
    <row r="31" spans="1:16" x14ac:dyDescent="0.2">
      <c r="A31" s="1" t="s">
        <v>610</v>
      </c>
      <c r="B31" s="20" t="s">
        <v>48</v>
      </c>
      <c r="C31" s="1">
        <v>45489.391000000003</v>
      </c>
      <c r="D31" s="1" t="s">
        <v>35</v>
      </c>
      <c r="E31" s="16">
        <f>VLOOKUP(C31,'Active 1'!C$21:E$192,3,FALSE)</f>
        <v>1318.5028854062343</v>
      </c>
      <c r="G31" s="1">
        <v>1318</v>
      </c>
      <c r="H31" s="1">
        <v>2.0000000000000001E-4</v>
      </c>
      <c r="M31" s="1" t="s">
        <v>123</v>
      </c>
      <c r="N31" s="1" t="s">
        <v>611</v>
      </c>
    </row>
    <row r="32" spans="1:16" x14ac:dyDescent="0.2">
      <c r="A32" s="1" t="s">
        <v>87</v>
      </c>
      <c r="B32" s="20" t="s">
        <v>50</v>
      </c>
      <c r="C32" s="1">
        <v>46903.44</v>
      </c>
      <c r="D32" s="1" t="s">
        <v>35</v>
      </c>
      <c r="E32" s="16">
        <f>VLOOKUP(C32,'Active 1'!C$21:E$192,3,FALSE)</f>
        <v>5313.0260020602036</v>
      </c>
      <c r="G32" s="1">
        <v>5313</v>
      </c>
      <c r="H32" s="1">
        <v>5.7999999999999996E-3</v>
      </c>
      <c r="M32" s="1" t="s">
        <v>612</v>
      </c>
      <c r="N32" s="1" t="s">
        <v>613</v>
      </c>
    </row>
    <row r="33" spans="1:14" x14ac:dyDescent="0.2">
      <c r="A33" s="1" t="s">
        <v>87</v>
      </c>
      <c r="B33" s="20" t="s">
        <v>50</v>
      </c>
      <c r="C33" s="1">
        <v>46908.387999999999</v>
      </c>
      <c r="D33" s="1" t="s">
        <v>35</v>
      </c>
      <c r="E33" s="16">
        <f>VLOOKUP(C33,'Active 1'!C$21:E$192,3,FALSE)</f>
        <v>5327.0035236179365</v>
      </c>
      <c r="G33" s="1">
        <v>5327</v>
      </c>
      <c r="H33" s="1">
        <v>-2.2000000000000001E-3</v>
      </c>
      <c r="M33" s="1" t="s">
        <v>612</v>
      </c>
      <c r="N33" s="1" t="s">
        <v>613</v>
      </c>
    </row>
    <row r="34" spans="1:14" x14ac:dyDescent="0.2">
      <c r="A34" s="1" t="s">
        <v>87</v>
      </c>
      <c r="B34" s="20" t="s">
        <v>50</v>
      </c>
      <c r="C34" s="1">
        <v>46909.457000000002</v>
      </c>
      <c r="D34" s="1" t="s">
        <v>35</v>
      </c>
      <c r="E34" s="16">
        <f>VLOOKUP(C34,'Active 1'!C$21:E$192,3,FALSE)</f>
        <v>5330.0233236472959</v>
      </c>
      <c r="G34" s="1">
        <v>5330</v>
      </c>
      <c r="H34" s="1">
        <v>4.7999999999999996E-3</v>
      </c>
      <c r="M34" s="1" t="s">
        <v>612</v>
      </c>
      <c r="N34" s="1" t="s">
        <v>613</v>
      </c>
    </row>
    <row r="35" spans="1:14" x14ac:dyDescent="0.2">
      <c r="A35" s="1" t="s">
        <v>87</v>
      </c>
      <c r="B35" s="20" t="s">
        <v>48</v>
      </c>
      <c r="C35" s="1">
        <v>47205.58</v>
      </c>
      <c r="D35" s="1" t="s">
        <v>35</v>
      </c>
      <c r="E35" s="16">
        <f>VLOOKUP(C35,'Active 1'!C$21:E$192,3,FALSE)</f>
        <v>6166.5361806083502</v>
      </c>
      <c r="G35" s="1">
        <v>6166</v>
      </c>
      <c r="H35" s="1">
        <v>8.8000000000000005E-3</v>
      </c>
      <c r="M35" s="1" t="s">
        <v>612</v>
      </c>
      <c r="N35" s="1" t="s">
        <v>614</v>
      </c>
    </row>
    <row r="36" spans="1:14" x14ac:dyDescent="0.2">
      <c r="A36" s="1" t="s">
        <v>615</v>
      </c>
      <c r="B36" s="20" t="s">
        <v>50</v>
      </c>
      <c r="C36" s="1">
        <v>47235.485999999997</v>
      </c>
      <c r="D36" s="1" t="s">
        <v>35</v>
      </c>
      <c r="E36" s="16">
        <f>VLOOKUP(C36,'Active 1'!C$21:E$192,3,FALSE)</f>
        <v>6251.0171344696628</v>
      </c>
      <c r="G36" s="1">
        <v>6251</v>
      </c>
      <c r="H36" s="1">
        <v>2E-3</v>
      </c>
      <c r="M36" s="1" t="s">
        <v>201</v>
      </c>
      <c r="N36" s="1" t="s">
        <v>614</v>
      </c>
    </row>
    <row r="37" spans="1:14" x14ac:dyDescent="0.2">
      <c r="A37" s="1" t="s">
        <v>616</v>
      </c>
      <c r="B37" s="20" t="s">
        <v>50</v>
      </c>
      <c r="C37" s="1">
        <v>47257.784299999999</v>
      </c>
      <c r="D37" s="1" t="s">
        <v>36</v>
      </c>
      <c r="E37" s="16">
        <f>VLOOKUP(C37,'Active 1'!C$21:E$192,3,FALSE)</f>
        <v>6314.0072252035015</v>
      </c>
      <c r="G37" s="1">
        <v>6314</v>
      </c>
      <c r="H37" s="1">
        <v>-1.5E-3</v>
      </c>
      <c r="M37" s="1" t="s">
        <v>189</v>
      </c>
      <c r="N37" s="1" t="s">
        <v>617</v>
      </c>
    </row>
    <row r="38" spans="1:14" x14ac:dyDescent="0.2">
      <c r="A38" s="1" t="s">
        <v>616</v>
      </c>
      <c r="B38" s="20" t="s">
        <v>50</v>
      </c>
      <c r="C38" s="1">
        <v>47257.785499999998</v>
      </c>
      <c r="D38" s="1" t="s">
        <v>36</v>
      </c>
      <c r="E38" s="16">
        <f>VLOOKUP(C38,'Active 1'!C$21:E$192,3,FALSE)</f>
        <v>6314.0106150632128</v>
      </c>
      <c r="G38" s="1">
        <v>6314</v>
      </c>
      <c r="H38" s="1">
        <v>-2.9999999999999997E-4</v>
      </c>
      <c r="M38" s="1" t="s">
        <v>189</v>
      </c>
      <c r="N38" s="1" t="s">
        <v>617</v>
      </c>
    </row>
    <row r="39" spans="1:14" x14ac:dyDescent="0.2">
      <c r="A39" s="1" t="s">
        <v>616</v>
      </c>
      <c r="B39" s="20" t="s">
        <v>48</v>
      </c>
      <c r="C39" s="1">
        <v>47259.733</v>
      </c>
      <c r="D39" s="1" t="s">
        <v>36</v>
      </c>
      <c r="E39" s="16">
        <f>VLOOKUP(C39,'Active 1'!C$21:E$192,3,FALSE)</f>
        <v>6319.5120748921809</v>
      </c>
      <c r="G39" s="1">
        <v>6319</v>
      </c>
      <c r="H39" s="1">
        <v>2.0000000000000001E-4</v>
      </c>
      <c r="M39" s="1" t="s">
        <v>189</v>
      </c>
      <c r="N39" s="1" t="s">
        <v>617</v>
      </c>
    </row>
    <row r="40" spans="1:14" x14ac:dyDescent="0.2">
      <c r="A40" s="1" t="s">
        <v>616</v>
      </c>
      <c r="B40" s="20" t="s">
        <v>48</v>
      </c>
      <c r="C40" s="1">
        <v>47259.733099999998</v>
      </c>
      <c r="D40" s="1" t="s">
        <v>36</v>
      </c>
      <c r="E40" s="16">
        <f>VLOOKUP(C40,'Active 1'!C$21:E$192,3,FALSE)</f>
        <v>6319.5123573804831</v>
      </c>
      <c r="G40" s="1">
        <v>6319</v>
      </c>
      <c r="H40" s="1">
        <v>2.9999999999999997E-4</v>
      </c>
      <c r="M40" s="1" t="s">
        <v>189</v>
      </c>
      <c r="N40" s="1" t="s">
        <v>617</v>
      </c>
    </row>
    <row r="41" spans="1:14" x14ac:dyDescent="0.2">
      <c r="A41" s="1" t="s">
        <v>616</v>
      </c>
      <c r="B41" s="20" t="s">
        <v>48</v>
      </c>
      <c r="C41" s="1">
        <v>47259.733200000002</v>
      </c>
      <c r="D41" s="1" t="s">
        <v>36</v>
      </c>
      <c r="E41" s="16">
        <f>VLOOKUP(C41,'Active 1'!C$21:E$192,3,FALSE)</f>
        <v>6319.5126398688062</v>
      </c>
      <c r="G41" s="1">
        <v>6319</v>
      </c>
      <c r="H41" s="1">
        <v>4.0000000000000002E-4</v>
      </c>
      <c r="M41" s="1" t="s">
        <v>189</v>
      </c>
      <c r="N41" s="1" t="s">
        <v>617</v>
      </c>
    </row>
    <row r="42" spans="1:14" x14ac:dyDescent="0.2">
      <c r="A42" s="1" t="s">
        <v>616</v>
      </c>
      <c r="B42" s="20" t="s">
        <v>50</v>
      </c>
      <c r="C42" s="1">
        <v>47268.759299999998</v>
      </c>
      <c r="D42" s="1" t="s">
        <v>36</v>
      </c>
      <c r="E42" s="16">
        <f>VLOOKUP(C42,'Active 1'!C$21:E$192,3,FALSE)</f>
        <v>6345.0103171792898</v>
      </c>
      <c r="G42" s="1">
        <v>6345</v>
      </c>
      <c r="H42" s="1">
        <v>-5.0000000000000001E-4</v>
      </c>
      <c r="M42" s="1" t="s">
        <v>189</v>
      </c>
      <c r="N42" s="1" t="s">
        <v>617</v>
      </c>
    </row>
    <row r="43" spans="1:14" x14ac:dyDescent="0.2">
      <c r="A43" s="1" t="s">
        <v>616</v>
      </c>
      <c r="B43" s="20" t="s">
        <v>50</v>
      </c>
      <c r="C43" s="1">
        <v>47268.759700000002</v>
      </c>
      <c r="D43" s="1" t="s">
        <v>36</v>
      </c>
      <c r="E43" s="16">
        <f>VLOOKUP(C43,'Active 1'!C$21:E$192,3,FALSE)</f>
        <v>6345.0114471325405</v>
      </c>
      <c r="G43" s="1">
        <v>6345</v>
      </c>
      <c r="H43" s="1">
        <v>-1E-4</v>
      </c>
      <c r="M43" s="1" t="s">
        <v>189</v>
      </c>
      <c r="N43" s="1" t="s">
        <v>617</v>
      </c>
    </row>
    <row r="44" spans="1:14" x14ac:dyDescent="0.2">
      <c r="A44" s="1" t="s">
        <v>616</v>
      </c>
      <c r="B44" s="20" t="s">
        <v>48</v>
      </c>
      <c r="C44" s="1">
        <v>47269.644699999997</v>
      </c>
      <c r="D44" s="1" t="s">
        <v>36</v>
      </c>
      <c r="E44" s="16">
        <f>VLOOKUP(C44,'Active 1'!C$21:E$192,3,FALSE)</f>
        <v>6347.51146867226</v>
      </c>
      <c r="G44" s="1">
        <v>6347</v>
      </c>
      <c r="H44" s="1">
        <v>-1E-4</v>
      </c>
      <c r="M44" s="1" t="s">
        <v>189</v>
      </c>
      <c r="N44" s="1" t="s">
        <v>617</v>
      </c>
    </row>
    <row r="45" spans="1:14" x14ac:dyDescent="0.2">
      <c r="A45" s="1" t="s">
        <v>616</v>
      </c>
      <c r="B45" s="20" t="s">
        <v>48</v>
      </c>
      <c r="C45" s="1">
        <v>47269.645100000002</v>
      </c>
      <c r="D45" s="1" t="s">
        <v>36</v>
      </c>
      <c r="E45" s="16">
        <f>VLOOKUP(C45,'Active 1'!C$21:E$192,3,FALSE)</f>
        <v>6347.5125986255107</v>
      </c>
      <c r="G45" s="1">
        <v>6347</v>
      </c>
      <c r="H45" s="1">
        <v>2.9999999999999997E-4</v>
      </c>
      <c r="M45" s="1" t="s">
        <v>189</v>
      </c>
      <c r="N45" s="1" t="s">
        <v>617</v>
      </c>
    </row>
    <row r="46" spans="1:14" x14ac:dyDescent="0.2">
      <c r="A46" s="1" t="s">
        <v>616</v>
      </c>
      <c r="B46" s="20" t="s">
        <v>50</v>
      </c>
      <c r="C46" s="1">
        <v>47269.822399999997</v>
      </c>
      <c r="D46" s="1" t="s">
        <v>36</v>
      </c>
      <c r="E46" s="16">
        <f>VLOOKUP(C46,'Active 1'!C$21:E$192,3,FALSE)</f>
        <v>6348.0134503983736</v>
      </c>
      <c r="G46" s="1">
        <v>6348</v>
      </c>
      <c r="H46" s="1">
        <v>5.9999999999999995E-4</v>
      </c>
      <c r="M46" s="1" t="s">
        <v>189</v>
      </c>
      <c r="N46" s="1" t="s">
        <v>617</v>
      </c>
    </row>
    <row r="47" spans="1:14" x14ac:dyDescent="0.2">
      <c r="A47" s="1" t="s">
        <v>616</v>
      </c>
      <c r="B47" s="20" t="s">
        <v>48</v>
      </c>
      <c r="C47" s="1">
        <v>47270.706400000003</v>
      </c>
      <c r="D47" s="1" t="s">
        <v>36</v>
      </c>
      <c r="E47" s="16">
        <f>VLOOKUP(C47,'Active 1'!C$21:E$192,3,FALSE)</f>
        <v>6350.5106470550272</v>
      </c>
      <c r="G47" s="1">
        <v>6350</v>
      </c>
      <c r="H47" s="1">
        <v>-4.0000000000000002E-4</v>
      </c>
      <c r="M47" s="1" t="s">
        <v>189</v>
      </c>
      <c r="N47" s="1" t="s">
        <v>617</v>
      </c>
    </row>
    <row r="48" spans="1:14" x14ac:dyDescent="0.2">
      <c r="A48" s="1" t="s">
        <v>616</v>
      </c>
      <c r="B48" s="20" t="s">
        <v>48</v>
      </c>
      <c r="C48" s="1">
        <v>47270.7068</v>
      </c>
      <c r="D48" s="1" t="s">
        <v>36</v>
      </c>
      <c r="E48" s="16">
        <f>VLOOKUP(C48,'Active 1'!C$21:E$192,3,FALSE)</f>
        <v>6350.5117770082579</v>
      </c>
      <c r="G48" s="1">
        <v>6350</v>
      </c>
      <c r="H48" s="1">
        <v>0</v>
      </c>
      <c r="M48" s="1" t="s">
        <v>189</v>
      </c>
      <c r="N48" s="1" t="s">
        <v>617</v>
      </c>
    </row>
    <row r="49" spans="1:14" x14ac:dyDescent="0.2">
      <c r="A49" s="1" t="s">
        <v>616</v>
      </c>
      <c r="B49" s="20" t="s">
        <v>48</v>
      </c>
      <c r="C49" s="1">
        <v>47270.707000000002</v>
      </c>
      <c r="D49" s="1" t="s">
        <v>36</v>
      </c>
      <c r="E49" s="16">
        <f>VLOOKUP(C49,'Active 1'!C$21:E$192,3,FALSE)</f>
        <v>6350.5123419848833</v>
      </c>
      <c r="G49" s="1">
        <v>6350</v>
      </c>
      <c r="H49" s="1">
        <v>2.0000000000000001E-4</v>
      </c>
      <c r="M49" s="1" t="s">
        <v>189</v>
      </c>
      <c r="N49" s="1" t="s">
        <v>617</v>
      </c>
    </row>
    <row r="50" spans="1:14" x14ac:dyDescent="0.2">
      <c r="A50" s="1" t="s">
        <v>87</v>
      </c>
      <c r="B50" s="20" t="s">
        <v>50</v>
      </c>
      <c r="C50" s="1">
        <v>47331.415000000001</v>
      </c>
      <c r="D50" s="1" t="s">
        <v>35</v>
      </c>
      <c r="E50" s="16">
        <f>VLOOKUP(C50,'Active 1'!C$21:E$192,3,FALSE)</f>
        <v>6522.005344961317</v>
      </c>
      <c r="G50" s="1">
        <v>6522</v>
      </c>
      <c r="H50" s="1">
        <v>-2.3E-3</v>
      </c>
      <c r="M50" s="1" t="s">
        <v>612</v>
      </c>
      <c r="N50" s="1" t="s">
        <v>618</v>
      </c>
    </row>
    <row r="51" spans="1:14" x14ac:dyDescent="0.2">
      <c r="A51" s="1" t="s">
        <v>616</v>
      </c>
      <c r="B51" s="20" t="s">
        <v>50</v>
      </c>
      <c r="C51" s="1">
        <v>47615.677000000003</v>
      </c>
      <c r="D51" s="1" t="s">
        <v>36</v>
      </c>
      <c r="E51" s="16">
        <f>VLOOKUP(C51,'Active 1'!C$21:E$192,3,FALSE)</f>
        <v>7325.0122635237585</v>
      </c>
      <c r="G51" s="1">
        <v>7325</v>
      </c>
      <c r="H51" s="1">
        <v>-4.0000000000000002E-4</v>
      </c>
      <c r="M51" s="1" t="s">
        <v>189</v>
      </c>
      <c r="N51" s="1" t="s">
        <v>617</v>
      </c>
    </row>
    <row r="52" spans="1:14" x14ac:dyDescent="0.2">
      <c r="A52" s="1" t="s">
        <v>616</v>
      </c>
      <c r="B52" s="20" t="s">
        <v>50</v>
      </c>
      <c r="C52" s="1">
        <v>47615.677199999998</v>
      </c>
      <c r="D52" s="1" t="s">
        <v>36</v>
      </c>
      <c r="E52" s="16">
        <f>VLOOKUP(C52,'Active 1'!C$21:E$192,3,FALSE)</f>
        <v>7325.012828500363</v>
      </c>
      <c r="G52" s="1">
        <v>7325</v>
      </c>
      <c r="H52" s="1">
        <v>-2.0000000000000001E-4</v>
      </c>
      <c r="M52" s="1" t="s">
        <v>189</v>
      </c>
      <c r="N52" s="1" t="s">
        <v>617</v>
      </c>
    </row>
    <row r="53" spans="1:14" x14ac:dyDescent="0.2">
      <c r="A53" s="1" t="s">
        <v>616</v>
      </c>
      <c r="B53" s="20" t="s">
        <v>50</v>
      </c>
      <c r="C53" s="1">
        <v>47615.677300000003</v>
      </c>
      <c r="D53" s="1" t="s">
        <v>36</v>
      </c>
      <c r="E53" s="16">
        <f>VLOOKUP(C53,'Active 1'!C$21:E$192,3,FALSE)</f>
        <v>7325.0131109886861</v>
      </c>
      <c r="G53" s="1">
        <v>7325</v>
      </c>
      <c r="H53" s="1">
        <v>-1E-4</v>
      </c>
      <c r="M53" s="1" t="s">
        <v>189</v>
      </c>
      <c r="N53" s="1" t="s">
        <v>617</v>
      </c>
    </row>
    <row r="54" spans="1:14" x14ac:dyDescent="0.2">
      <c r="A54" s="1" t="s">
        <v>87</v>
      </c>
      <c r="B54" s="20" t="s">
        <v>48</v>
      </c>
      <c r="C54" s="1">
        <v>47671.43</v>
      </c>
      <c r="D54" s="1" t="s">
        <v>35</v>
      </c>
      <c r="E54" s="16">
        <f>VLOOKUP(C54,'Active 1'!C$21:E$192,3,FALSE)</f>
        <v>7482.5079707607756</v>
      </c>
      <c r="G54" s="1">
        <v>7482</v>
      </c>
      <c r="H54" s="1">
        <v>-2E-3</v>
      </c>
      <c r="M54" s="1" t="s">
        <v>612</v>
      </c>
      <c r="N54" s="1" t="s">
        <v>619</v>
      </c>
    </row>
    <row r="55" spans="1:14" x14ac:dyDescent="0.2">
      <c r="A55" s="1" t="s">
        <v>615</v>
      </c>
      <c r="B55" s="20" t="s">
        <v>48</v>
      </c>
      <c r="C55" s="1">
        <v>48002.427000000003</v>
      </c>
      <c r="D55" s="1" t="s">
        <v>35</v>
      </c>
      <c r="E55" s="16">
        <f>VLOOKUP(C55,'Active 1'!C$21:E$192,3,FALSE)</f>
        <v>8417.5358008028234</v>
      </c>
      <c r="G55" s="1">
        <v>8417</v>
      </c>
      <c r="H55" s="1">
        <v>7.1999999999999998E-3</v>
      </c>
      <c r="M55" s="1" t="s">
        <v>201</v>
      </c>
      <c r="N55" s="1" t="s">
        <v>620</v>
      </c>
    </row>
    <row r="56" spans="1:14" x14ac:dyDescent="0.2">
      <c r="A56" s="1" t="s">
        <v>615</v>
      </c>
      <c r="B56" s="20" t="s">
        <v>50</v>
      </c>
      <c r="C56" s="1">
        <v>48010.385000000002</v>
      </c>
      <c r="D56" s="1" t="s">
        <v>35</v>
      </c>
      <c r="E56" s="16">
        <f>VLOOKUP(C56,'Active 1'!C$21:E$192,3,FALSE)</f>
        <v>8440.0162204787503</v>
      </c>
      <c r="G56" s="1">
        <v>8440</v>
      </c>
      <c r="H56" s="1">
        <v>2.9999999999999997E-4</v>
      </c>
      <c r="M56" s="1" t="s">
        <v>201</v>
      </c>
      <c r="N56" s="1" t="s">
        <v>620</v>
      </c>
    </row>
    <row r="57" spans="1:14" x14ac:dyDescent="0.2">
      <c r="A57" s="1" t="s">
        <v>615</v>
      </c>
      <c r="B57" s="20" t="s">
        <v>48</v>
      </c>
      <c r="C57" s="1">
        <v>48014.463000000003</v>
      </c>
      <c r="D57" s="1" t="s">
        <v>35</v>
      </c>
      <c r="E57" s="16">
        <f>VLOOKUP(C57,'Active 1'!C$21:E$192,3,FALSE)</f>
        <v>8451.5360937431997</v>
      </c>
      <c r="G57" s="1">
        <v>8451</v>
      </c>
      <c r="H57" s="1">
        <v>7.3000000000000001E-3</v>
      </c>
      <c r="M57" s="1" t="s">
        <v>201</v>
      </c>
      <c r="N57" s="1" t="s">
        <v>620</v>
      </c>
    </row>
    <row r="58" spans="1:14" x14ac:dyDescent="0.2">
      <c r="A58" s="1" t="s">
        <v>87</v>
      </c>
      <c r="B58" s="20" t="s">
        <v>50</v>
      </c>
      <c r="C58" s="1">
        <v>48039.415000000001</v>
      </c>
      <c r="D58" s="1" t="s">
        <v>37</v>
      </c>
      <c r="E58" s="16">
        <f>VLOOKUP(C58,'Active 1'!C$21:E$192,3,FALSE)</f>
        <v>8522.0225767482007</v>
      </c>
      <c r="G58" s="1">
        <v>8522</v>
      </c>
      <c r="H58" s="1">
        <v>2.5000000000000001E-3</v>
      </c>
      <c r="M58" s="1" t="s">
        <v>612</v>
      </c>
      <c r="N58" s="1" t="s">
        <v>620</v>
      </c>
    </row>
    <row r="59" spans="1:14" x14ac:dyDescent="0.2">
      <c r="A59" s="1" t="s">
        <v>615</v>
      </c>
      <c r="B59" s="20" t="s">
        <v>50</v>
      </c>
      <c r="C59" s="1">
        <v>48039.425000000003</v>
      </c>
      <c r="D59" s="1" t="s">
        <v>35</v>
      </c>
      <c r="E59" s="16">
        <f>VLOOKUP(C59,'Active 1'!C$21:E$192,3,FALSE)</f>
        <v>8522.0508255791647</v>
      </c>
      <c r="G59" s="1">
        <v>8522</v>
      </c>
      <c r="H59" s="1">
        <v>1.2500000000000001E-2</v>
      </c>
      <c r="M59" s="1" t="s">
        <v>201</v>
      </c>
      <c r="N59" s="1" t="s">
        <v>620</v>
      </c>
    </row>
    <row r="60" spans="1:14" x14ac:dyDescent="0.2">
      <c r="A60" s="1" t="s">
        <v>615</v>
      </c>
      <c r="B60" s="20" t="s">
        <v>48</v>
      </c>
      <c r="C60" s="1">
        <v>48356.413</v>
      </c>
      <c r="D60" s="1" t="s">
        <v>35</v>
      </c>
      <c r="E60" s="16">
        <f>VLOOKUP(C60,'Active 1'!C$21:E$192,3,FALSE)</f>
        <v>9417.5048683329169</v>
      </c>
      <c r="G60" s="1">
        <v>9417</v>
      </c>
      <c r="H60" s="1">
        <v>-4.4000000000000003E-3</v>
      </c>
      <c r="M60" s="1" t="s">
        <v>201</v>
      </c>
      <c r="N60" s="1" t="s">
        <v>621</v>
      </c>
    </row>
    <row r="61" spans="1:14" x14ac:dyDescent="0.2">
      <c r="A61" s="1" t="s">
        <v>615</v>
      </c>
      <c r="B61" s="20" t="s">
        <v>50</v>
      </c>
      <c r="C61" s="1">
        <v>48358.360999999997</v>
      </c>
      <c r="D61" s="1" t="s">
        <v>35</v>
      </c>
      <c r="E61" s="16">
        <f>VLOOKUP(C61,'Active 1'!C$21:E$192,3,FALSE)</f>
        <v>9423.0077406034161</v>
      </c>
      <c r="G61" s="1">
        <v>9423</v>
      </c>
      <c r="H61" s="1">
        <v>-3.3999999999999998E-3</v>
      </c>
      <c r="M61" s="1" t="s">
        <v>201</v>
      </c>
      <c r="N61" s="1" t="s">
        <v>621</v>
      </c>
    </row>
    <row r="62" spans="1:14" x14ac:dyDescent="0.2">
      <c r="A62" s="1" t="s">
        <v>615</v>
      </c>
      <c r="B62" s="20" t="s">
        <v>50</v>
      </c>
      <c r="C62" s="1">
        <v>48405.442999999999</v>
      </c>
      <c r="D62" s="1" t="s">
        <v>35</v>
      </c>
      <c r="E62" s="16">
        <f>VLOOKUP(C62,'Active 1'!C$21:E$192,3,FALSE)</f>
        <v>9556.0088865172511</v>
      </c>
      <c r="G62" s="1">
        <v>9556</v>
      </c>
      <c r="H62" s="1">
        <v>-3.0999999999999999E-3</v>
      </c>
      <c r="M62" s="1" t="s">
        <v>201</v>
      </c>
      <c r="N62" s="1" t="s">
        <v>622</v>
      </c>
    </row>
    <row r="63" spans="1:14" x14ac:dyDescent="0.2">
      <c r="A63" s="1" t="s">
        <v>87</v>
      </c>
      <c r="B63" s="20" t="s">
        <v>48</v>
      </c>
      <c r="C63" s="1">
        <v>48739.45</v>
      </c>
      <c r="D63" s="1" t="s">
        <v>37</v>
      </c>
      <c r="E63" s="16">
        <f>VLOOKUP(C63,'Active 1'!C$21:E$192,3,FALSE)</f>
        <v>10499.539614677473</v>
      </c>
      <c r="G63" s="1">
        <v>10499</v>
      </c>
      <c r="H63" s="1">
        <v>7.1999999999999998E-3</v>
      </c>
      <c r="M63" s="1" t="s">
        <v>612</v>
      </c>
      <c r="N63" s="1" t="s">
        <v>623</v>
      </c>
    </row>
    <row r="64" spans="1:14" x14ac:dyDescent="0.2">
      <c r="A64" s="1" t="s">
        <v>615</v>
      </c>
      <c r="B64" s="20" t="s">
        <v>50</v>
      </c>
      <c r="C64" s="1">
        <v>48753.434999999998</v>
      </c>
      <c r="D64" s="1" t="s">
        <v>35</v>
      </c>
      <c r="E64" s="16">
        <f>VLOOKUP(C64,'Active 1'!C$21:E$192,3,FALSE)</f>
        <v>10539.045604771456</v>
      </c>
      <c r="G64" s="1">
        <v>10539</v>
      </c>
      <c r="H64" s="1">
        <v>9.2999999999999992E-3</v>
      </c>
      <c r="M64" s="1" t="s">
        <v>201</v>
      </c>
      <c r="N64" s="1" t="s">
        <v>623</v>
      </c>
    </row>
    <row r="65" spans="1:15" x14ac:dyDescent="0.2">
      <c r="A65" s="1" t="s">
        <v>87</v>
      </c>
      <c r="B65" s="20" t="s">
        <v>48</v>
      </c>
      <c r="C65" s="1">
        <v>48762.451999999997</v>
      </c>
      <c r="D65" s="1" t="s">
        <v>37</v>
      </c>
      <c r="E65" s="16">
        <f>VLOOKUP(C65,'Active 1'!C$21:E$192,3,FALSE)</f>
        <v>10564.517575645781</v>
      </c>
      <c r="G65" s="1">
        <v>10564</v>
      </c>
      <c r="H65" s="1">
        <v>-5.9999999999999995E-4</v>
      </c>
      <c r="M65" s="1" t="s">
        <v>612</v>
      </c>
      <c r="N65" s="1" t="s">
        <v>623</v>
      </c>
    </row>
    <row r="66" spans="1:15" x14ac:dyDescent="0.2">
      <c r="A66" s="1" t="s">
        <v>615</v>
      </c>
      <c r="B66" s="20" t="s">
        <v>50</v>
      </c>
      <c r="C66" s="1">
        <v>48770.413</v>
      </c>
      <c r="D66" s="1" t="s">
        <v>35</v>
      </c>
      <c r="E66" s="16">
        <f>VLOOKUP(C66,'Active 1'!C$21:E$192,3,FALSE)</f>
        <v>10587.006469971009</v>
      </c>
      <c r="G66" s="1">
        <v>10587</v>
      </c>
      <c r="H66" s="1">
        <v>-4.5999999999999999E-3</v>
      </c>
      <c r="M66" s="1" t="s">
        <v>201</v>
      </c>
      <c r="N66" s="1" t="s">
        <v>623</v>
      </c>
    </row>
    <row r="67" spans="1:15" x14ac:dyDescent="0.2">
      <c r="A67" s="1" t="s">
        <v>615</v>
      </c>
      <c r="B67" s="20" t="s">
        <v>50</v>
      </c>
      <c r="C67" s="1">
        <v>49090.43</v>
      </c>
      <c r="D67" s="1" t="s">
        <v>35</v>
      </c>
      <c r="E67" s="16">
        <f>VLOOKUP(C67,'Active 1'!C$21:E$192,3,FALSE)</f>
        <v>11491.017083621777</v>
      </c>
      <c r="G67" s="1">
        <v>11491</v>
      </c>
      <c r="H67" s="1">
        <v>-1.4E-3</v>
      </c>
      <c r="M67" s="1" t="s">
        <v>201</v>
      </c>
      <c r="N67" s="1" t="s">
        <v>624</v>
      </c>
    </row>
    <row r="68" spans="1:15" x14ac:dyDescent="0.2">
      <c r="A68" s="1" t="s">
        <v>615</v>
      </c>
      <c r="B68" s="20" t="s">
        <v>48</v>
      </c>
      <c r="C68" s="1">
        <v>49098.394999999997</v>
      </c>
      <c r="D68" s="1" t="s">
        <v>35</v>
      </c>
      <c r="E68" s="16">
        <f>VLOOKUP(C68,'Active 1'!C$21:E$192,3,FALSE)</f>
        <v>11513.517277479368</v>
      </c>
      <c r="G68" s="1">
        <v>11513</v>
      </c>
      <c r="H68" s="1">
        <v>-1.4E-3</v>
      </c>
      <c r="M68" s="1" t="s">
        <v>201</v>
      </c>
      <c r="N68" s="1" t="s">
        <v>624</v>
      </c>
    </row>
    <row r="69" spans="1:15" x14ac:dyDescent="0.2">
      <c r="A69" s="1" t="s">
        <v>625</v>
      </c>
      <c r="B69" s="20" t="s">
        <v>50</v>
      </c>
      <c r="C69" s="1">
        <v>49101.406000000003</v>
      </c>
      <c r="D69" s="1" t="s">
        <v>35</v>
      </c>
      <c r="E69" s="16">
        <f>VLOOKUP(C69,'Active 1'!C$21:E$192,3,FALSE)</f>
        <v>11522.023000480671</v>
      </c>
      <c r="G69" s="1">
        <v>11522</v>
      </c>
      <c r="H69" s="1">
        <v>6.9999999999999999E-4</v>
      </c>
      <c r="M69" s="1" t="s">
        <v>123</v>
      </c>
      <c r="N69" s="1" t="s">
        <v>626</v>
      </c>
    </row>
    <row r="70" spans="1:15" x14ac:dyDescent="0.2">
      <c r="A70" s="1" t="s">
        <v>615</v>
      </c>
      <c r="B70" s="20" t="s">
        <v>50</v>
      </c>
      <c r="C70" s="1">
        <v>49107.421999999999</v>
      </c>
      <c r="D70" s="1" t="s">
        <v>35</v>
      </c>
      <c r="E70" s="16">
        <f>VLOOKUP(C70,'Active 1'!C$21:E$192,3,FALSE)</f>
        <v>11539.017497184657</v>
      </c>
      <c r="G70" s="1">
        <v>11539</v>
      </c>
      <c r="H70" s="1">
        <v>-1.2999999999999999E-3</v>
      </c>
      <c r="M70" s="1" t="s">
        <v>201</v>
      </c>
      <c r="N70" s="1" t="s">
        <v>624</v>
      </c>
    </row>
    <row r="71" spans="1:15" x14ac:dyDescent="0.2">
      <c r="A71" s="1" t="s">
        <v>615</v>
      </c>
      <c r="B71" s="20" t="s">
        <v>48</v>
      </c>
      <c r="C71" s="1">
        <v>49116.449000000001</v>
      </c>
      <c r="D71" s="1" t="s">
        <v>35</v>
      </c>
      <c r="E71" s="16">
        <f>VLOOKUP(C71,'Active 1'!C$21:E$192,3,FALSE)</f>
        <v>11564.517716889944</v>
      </c>
      <c r="G71" s="1">
        <v>11564</v>
      </c>
      <c r="H71" s="1">
        <v>-1.1999999999999999E-3</v>
      </c>
      <c r="M71" s="1" t="s">
        <v>201</v>
      </c>
      <c r="N71" s="1" t="s">
        <v>624</v>
      </c>
    </row>
    <row r="72" spans="1:15" x14ac:dyDescent="0.2">
      <c r="A72" s="1" t="s">
        <v>627</v>
      </c>
      <c r="B72" s="20" t="s">
        <v>50</v>
      </c>
      <c r="C72" s="1">
        <v>49861.440900000001</v>
      </c>
      <c r="D72" s="1" t="s">
        <v>35</v>
      </c>
      <c r="E72" s="16">
        <f>VLOOKUP(C72,'Active 1'!C$21:E$192,3,FALSE)</f>
        <v>13669.032741666291</v>
      </c>
      <c r="G72" s="1">
        <v>13669</v>
      </c>
      <c r="H72" s="1">
        <v>2.7000000000000001E-3</v>
      </c>
      <c r="M72" s="1" t="s">
        <v>211</v>
      </c>
      <c r="N72" s="1" t="s">
        <v>628</v>
      </c>
    </row>
    <row r="73" spans="1:15" x14ac:dyDescent="0.2">
      <c r="A73" s="1" t="s">
        <v>615</v>
      </c>
      <c r="B73" s="20" t="s">
        <v>50</v>
      </c>
      <c r="C73" s="1">
        <v>49878.432000000001</v>
      </c>
      <c r="D73" s="1" t="s">
        <v>35</v>
      </c>
      <c r="E73" s="16">
        <f>VLOOKUP(C73,'Active 1'!C$21:E$192,3,FALSE)</f>
        <v>13717.030612834387</v>
      </c>
      <c r="G73" s="1">
        <v>13717</v>
      </c>
      <c r="H73" s="1">
        <v>1.9E-3</v>
      </c>
      <c r="M73" s="1" t="s">
        <v>201</v>
      </c>
      <c r="N73" s="1" t="s">
        <v>629</v>
      </c>
    </row>
    <row r="74" spans="1:15" x14ac:dyDescent="0.2">
      <c r="A74" s="1" t="s">
        <v>615</v>
      </c>
      <c r="B74" s="20" t="s">
        <v>50</v>
      </c>
      <c r="C74" s="1">
        <v>50180.396999999997</v>
      </c>
      <c r="D74" s="1" t="s">
        <v>35</v>
      </c>
      <c r="E74" s="16">
        <f>VLOOKUP(C74,'Active 1'!C$21:E$192,3,FALSE)</f>
        <v>14570.046436840772</v>
      </c>
      <c r="G74" s="1">
        <v>14570</v>
      </c>
      <c r="H74" s="1">
        <v>7.0000000000000001E-3</v>
      </c>
      <c r="M74" s="1" t="s">
        <v>201</v>
      </c>
      <c r="N74" s="1" t="s">
        <v>630</v>
      </c>
    </row>
    <row r="75" spans="1:15" x14ac:dyDescent="0.2">
      <c r="A75" s="1" t="s">
        <v>615</v>
      </c>
      <c r="B75" s="20" t="s">
        <v>48</v>
      </c>
      <c r="C75" s="1">
        <v>50188.360999999997</v>
      </c>
      <c r="D75" s="1" t="s">
        <v>35</v>
      </c>
      <c r="E75" s="16">
        <f>VLOOKUP(C75,'Active 1'!C$21:E$192,3,FALSE)</f>
        <v>14592.543805815278</v>
      </c>
      <c r="G75" s="1">
        <v>14592</v>
      </c>
      <c r="H75" s="1">
        <v>6.0000000000000001E-3</v>
      </c>
      <c r="M75" s="1" t="s">
        <v>201</v>
      </c>
      <c r="N75" s="1" t="s">
        <v>630</v>
      </c>
    </row>
    <row r="76" spans="1:15" x14ac:dyDescent="0.2">
      <c r="A76" s="1" t="s">
        <v>615</v>
      </c>
      <c r="B76" s="20" t="s">
        <v>50</v>
      </c>
      <c r="C76" s="1">
        <v>50192.432000000001</v>
      </c>
      <c r="D76" s="1" t="s">
        <v>35</v>
      </c>
      <c r="E76" s="16">
        <f>VLOOKUP(C76,'Active 1'!C$21:E$192,3,FALSE)</f>
        <v>14604.043904898062</v>
      </c>
      <c r="G76" s="1">
        <v>14604</v>
      </c>
      <c r="H76" s="1">
        <v>6.0000000000000001E-3</v>
      </c>
      <c r="M76" s="1" t="s">
        <v>201</v>
      </c>
      <c r="N76" s="1" t="s">
        <v>630</v>
      </c>
    </row>
    <row r="77" spans="1:15" x14ac:dyDescent="0.2">
      <c r="A77" s="1" t="s">
        <v>615</v>
      </c>
      <c r="B77" s="20" t="s">
        <v>50</v>
      </c>
      <c r="C77" s="1">
        <v>50209.428</v>
      </c>
      <c r="D77" s="1" t="s">
        <v>35</v>
      </c>
      <c r="E77" s="16">
        <f>VLOOKUP(C77,'Active 1'!C$21:E$192,3,FALSE)</f>
        <v>14652.055617993328</v>
      </c>
      <c r="G77" s="1">
        <v>14652</v>
      </c>
      <c r="H77" s="1">
        <v>1.0200000000000001E-2</v>
      </c>
      <c r="M77" s="1" t="s">
        <v>201</v>
      </c>
      <c r="N77" s="1" t="s">
        <v>630</v>
      </c>
    </row>
    <row r="78" spans="1:15" x14ac:dyDescent="0.2">
      <c r="A78" s="1" t="s">
        <v>631</v>
      </c>
      <c r="B78" s="20" t="s">
        <v>50</v>
      </c>
      <c r="C78" s="1">
        <v>50214.014000000003</v>
      </c>
      <c r="D78" s="1" t="s">
        <v>36</v>
      </c>
      <c r="E78" s="16">
        <f>VLOOKUP(C78,'Active 1'!C$21:E$192,3,FALSE)</f>
        <v>14665.010531870419</v>
      </c>
      <c r="G78" s="1">
        <v>14665</v>
      </c>
      <c r="H78" s="1">
        <v>-5.7999999999999996E-3</v>
      </c>
      <c r="M78" s="1" t="s">
        <v>632</v>
      </c>
      <c r="N78" s="1" t="s">
        <v>633</v>
      </c>
      <c r="O78" s="1" t="s">
        <v>634</v>
      </c>
    </row>
    <row r="79" spans="1:15" x14ac:dyDescent="0.2">
      <c r="A79" s="1" t="s">
        <v>631</v>
      </c>
      <c r="B79" s="20" t="s">
        <v>50</v>
      </c>
      <c r="C79" s="1">
        <v>50214.014000000003</v>
      </c>
      <c r="D79" s="1" t="s">
        <v>103</v>
      </c>
      <c r="E79" s="16">
        <f>VLOOKUP(C79,'Active 1'!C$21:E$192,3,FALSE)</f>
        <v>14665.010531870419</v>
      </c>
      <c r="G79" s="1">
        <v>14665</v>
      </c>
      <c r="H79" s="1">
        <v>-5.7999999999999996E-3</v>
      </c>
      <c r="M79" s="1" t="s">
        <v>632</v>
      </c>
      <c r="N79" s="1" t="s">
        <v>635</v>
      </c>
    </row>
    <row r="80" spans="1:15" x14ac:dyDescent="0.2">
      <c r="A80" s="1" t="s">
        <v>615</v>
      </c>
      <c r="B80" s="20" t="s">
        <v>50</v>
      </c>
      <c r="C80" s="1">
        <v>50249.421999999999</v>
      </c>
      <c r="D80" s="1" t="s">
        <v>35</v>
      </c>
      <c r="E80" s="16">
        <f>VLOOKUP(C80,'Active 1'!C$21:E$192,3,FALSE)</f>
        <v>14765.033992524519</v>
      </c>
      <c r="G80" s="1">
        <v>14765</v>
      </c>
      <c r="H80" s="1">
        <v>2.3999999999999998E-3</v>
      </c>
      <c r="M80" s="1" t="s">
        <v>201</v>
      </c>
      <c r="N80" s="1" t="s">
        <v>630</v>
      </c>
    </row>
    <row r="81" spans="1:14" x14ac:dyDescent="0.2">
      <c r="A81" s="1" t="s">
        <v>615</v>
      </c>
      <c r="B81" s="20" t="s">
        <v>50</v>
      </c>
      <c r="C81" s="1">
        <v>50546.425000000003</v>
      </c>
      <c r="D81" s="1" t="s">
        <v>35</v>
      </c>
      <c r="E81" s="16">
        <f>VLOOKUP(C81,'Active 1'!C$21:E$192,3,FALSE)</f>
        <v>15604.032746609841</v>
      </c>
      <c r="G81" s="1">
        <v>15604</v>
      </c>
      <c r="H81" s="1">
        <v>1.4E-3</v>
      </c>
      <c r="M81" s="1" t="s">
        <v>201</v>
      </c>
      <c r="N81" s="1" t="s">
        <v>636</v>
      </c>
    </row>
    <row r="82" spans="1:14" x14ac:dyDescent="0.2">
      <c r="A82" s="1" t="s">
        <v>637</v>
      </c>
      <c r="B82" s="20" t="s">
        <v>50</v>
      </c>
      <c r="C82" s="1">
        <v>50569.432699999998</v>
      </c>
      <c r="D82" s="1" t="s">
        <v>37</v>
      </c>
      <c r="E82" s="16">
        <f>VLOOKUP(C82,'Active 1'!C$21:E$192,3,FALSE)</f>
        <v>15669.02680941178</v>
      </c>
      <c r="G82" s="1">
        <v>15669</v>
      </c>
      <c r="H82" s="1">
        <v>-6.9999999999999999E-4</v>
      </c>
      <c r="M82" s="1" t="s">
        <v>638</v>
      </c>
      <c r="N82" s="1" t="s">
        <v>639</v>
      </c>
    </row>
    <row r="83" spans="1:14" x14ac:dyDescent="0.2">
      <c r="A83" s="1" t="s">
        <v>615</v>
      </c>
      <c r="B83" s="20" t="s">
        <v>50</v>
      </c>
      <c r="C83" s="1">
        <v>50597.406999999999</v>
      </c>
      <c r="D83" s="1" t="s">
        <v>35</v>
      </c>
      <c r="E83" s="16">
        <f>VLOOKUP(C83,'Active 1'!C$21:E$192,3,FALSE)</f>
        <v>15748.050936597061</v>
      </c>
      <c r="G83" s="1">
        <v>15748</v>
      </c>
      <c r="H83" s="1">
        <v>7.7999999999999996E-3</v>
      </c>
      <c r="M83" s="1" t="s">
        <v>201</v>
      </c>
      <c r="N83" s="1" t="s">
        <v>636</v>
      </c>
    </row>
    <row r="84" spans="1:14" x14ac:dyDescent="0.2">
      <c r="A84" s="1" t="s">
        <v>640</v>
      </c>
      <c r="B84" s="20" t="s">
        <v>48</v>
      </c>
      <c r="C84" s="1">
        <v>50615.631000000001</v>
      </c>
      <c r="D84" s="1" t="s">
        <v>37</v>
      </c>
      <c r="E84" s="16">
        <f>VLOOKUP(C84,'Active 1'!C$21:E$192,3,FALSE)</f>
        <v>15799.531606133909</v>
      </c>
      <c r="G84" s="1">
        <v>15799</v>
      </c>
      <c r="H84" s="1">
        <v>8.9999999999999998E-4</v>
      </c>
      <c r="M84" s="1" t="s">
        <v>641</v>
      </c>
      <c r="N84" s="1" t="s">
        <v>636</v>
      </c>
    </row>
    <row r="85" spans="1:14" x14ac:dyDescent="0.2">
      <c r="A85" s="1" t="s">
        <v>615</v>
      </c>
      <c r="B85" s="20" t="s">
        <v>50</v>
      </c>
      <c r="C85" s="1">
        <v>50900.427000000003</v>
      </c>
      <c r="D85" s="1" t="s">
        <v>35</v>
      </c>
      <c r="E85" s="16">
        <f>VLOOKUP(C85,'Active 1'!C$21:E$192,3,FALSE)</f>
        <v>16604.047012269475</v>
      </c>
      <c r="G85" s="1">
        <v>16604</v>
      </c>
      <c r="H85" s="1">
        <v>5.7999999999999996E-3</v>
      </c>
      <c r="M85" s="1" t="s">
        <v>201</v>
      </c>
      <c r="N85" s="1" t="s">
        <v>642</v>
      </c>
    </row>
    <row r="86" spans="1:14" x14ac:dyDescent="0.2">
      <c r="A86" s="1" t="s">
        <v>637</v>
      </c>
      <c r="B86" s="20" t="s">
        <v>48</v>
      </c>
      <c r="C86" s="1">
        <v>50904.492700000003</v>
      </c>
      <c r="D86" s="1" t="s">
        <v>37</v>
      </c>
      <c r="E86" s="16">
        <f>VLOOKUP(C86,'Active 1'!C$21:E$192,3,FALSE)</f>
        <v>16615.532139471841</v>
      </c>
      <c r="G86" s="1">
        <v>16615</v>
      </c>
      <c r="H86" s="1">
        <v>5.9999999999999995E-4</v>
      </c>
      <c r="M86" s="1" t="s">
        <v>638</v>
      </c>
      <c r="N86" s="1" t="s">
        <v>643</v>
      </c>
    </row>
    <row r="87" spans="1:14" x14ac:dyDescent="0.2">
      <c r="A87" s="1" t="s">
        <v>637</v>
      </c>
      <c r="B87" s="20" t="s">
        <v>50</v>
      </c>
      <c r="C87" s="1">
        <v>51267.518799999998</v>
      </c>
      <c r="D87" s="1" t="e">
        <f>-#NAME?</f>
        <v>#NAME?</v>
      </c>
      <c r="E87" s="16">
        <f>VLOOKUP(C87,'Active 1'!C$21:E$192,3,FALSE)</f>
        <v>17641.038432675767</v>
      </c>
      <c r="G87" s="1">
        <v>17641</v>
      </c>
      <c r="H87" s="1">
        <v>2.0999999999999999E-3</v>
      </c>
      <c r="M87" s="1" t="s">
        <v>638</v>
      </c>
      <c r="N87" s="1" t="s">
        <v>644</v>
      </c>
    </row>
    <row r="88" spans="1:14" x14ac:dyDescent="0.2">
      <c r="A88" s="1" t="s">
        <v>110</v>
      </c>
      <c r="B88" s="20" t="s">
        <v>50</v>
      </c>
      <c r="C88" s="1">
        <v>51288.3963</v>
      </c>
      <c r="D88" s="1" t="s">
        <v>37</v>
      </c>
      <c r="E88" s="16">
        <f>VLOOKUP(C88,'Active 1'!C$21:E$192,3,FALSE)</f>
        <v>17700.014929507171</v>
      </c>
      <c r="G88" s="1">
        <v>17700</v>
      </c>
      <c r="H88" s="1">
        <v>-6.1999999999999998E-3</v>
      </c>
      <c r="M88" s="1" t="s">
        <v>645</v>
      </c>
      <c r="N88" s="1" t="s">
        <v>644</v>
      </c>
    </row>
    <row r="89" spans="1:14" x14ac:dyDescent="0.2">
      <c r="A89" s="1" t="s">
        <v>646</v>
      </c>
      <c r="B89" s="20" t="s">
        <v>50</v>
      </c>
      <c r="C89" s="1">
        <v>51288.4012</v>
      </c>
      <c r="D89" s="1" t="s">
        <v>35</v>
      </c>
      <c r="E89" s="16">
        <f>VLOOKUP(C89,'Active 1'!C$21:E$192,3,FALSE)</f>
        <v>17700.028771434339</v>
      </c>
      <c r="G89" s="1">
        <v>17700</v>
      </c>
      <c r="H89" s="1">
        <v>-1.2999999999999999E-3</v>
      </c>
      <c r="M89" s="1" t="s">
        <v>647</v>
      </c>
      <c r="N89" s="1" t="s">
        <v>648</v>
      </c>
    </row>
    <row r="90" spans="1:14" x14ac:dyDescent="0.2">
      <c r="A90" s="1" t="s">
        <v>604</v>
      </c>
      <c r="B90" s="20" t="s">
        <v>48</v>
      </c>
      <c r="C90" s="1">
        <v>51308.404499999997</v>
      </c>
      <c r="D90" s="1" t="s">
        <v>37</v>
      </c>
      <c r="E90" s="16">
        <f>VLOOKUP(C90,'Active 1'!C$21:E$192,3,FALSE)</f>
        <v>17756.535755463432</v>
      </c>
      <c r="G90" s="1">
        <v>17756</v>
      </c>
      <c r="H90" s="1">
        <v>1.1000000000000001E-3</v>
      </c>
      <c r="M90" s="1" t="s">
        <v>605</v>
      </c>
      <c r="N90" s="1" t="s">
        <v>649</v>
      </c>
    </row>
    <row r="91" spans="1:14" x14ac:dyDescent="0.2">
      <c r="A91" s="1" t="s">
        <v>637</v>
      </c>
      <c r="B91" s="20" t="s">
        <v>48</v>
      </c>
      <c r="C91" s="1">
        <v>51685.413099999998</v>
      </c>
      <c r="D91" s="1" t="e">
        <f>-#NAME?</f>
        <v>#NAME?</v>
      </c>
      <c r="E91" s="16">
        <f>VLOOKUP(C91,'Active 1'!C$21:E$192,3,FALSE)</f>
        <v>18821.540976553617</v>
      </c>
      <c r="G91" s="1">
        <v>18821</v>
      </c>
      <c r="H91" s="1">
        <v>2.3E-3</v>
      </c>
      <c r="M91" s="1" t="s">
        <v>638</v>
      </c>
      <c r="N91" s="1" t="s">
        <v>650</v>
      </c>
    </row>
    <row r="92" spans="1:14" x14ac:dyDescent="0.2">
      <c r="A92" s="1" t="s">
        <v>651</v>
      </c>
      <c r="B92" s="20" t="s">
        <v>50</v>
      </c>
      <c r="C92" s="1">
        <v>51699.4041</v>
      </c>
      <c r="D92" s="1" t="s">
        <v>35</v>
      </c>
      <c r="E92" s="16">
        <f>VLOOKUP(C92,'Active 1'!C$21:E$192,3,FALSE)</f>
        <v>18861.063915946179</v>
      </c>
      <c r="G92" s="1">
        <v>18861</v>
      </c>
      <c r="H92" s="1">
        <v>1.04E-2</v>
      </c>
      <c r="M92" s="1" t="s">
        <v>210</v>
      </c>
      <c r="N92" s="1" t="s">
        <v>652</v>
      </c>
    </row>
    <row r="93" spans="1:14" x14ac:dyDescent="0.2">
      <c r="A93" s="1" t="s">
        <v>604</v>
      </c>
      <c r="B93" s="20" t="s">
        <v>48</v>
      </c>
      <c r="C93" s="1">
        <v>52001.530599999998</v>
      </c>
      <c r="D93" s="1" t="s">
        <v>37</v>
      </c>
      <c r="E93" s="16">
        <f>VLOOKUP(C93,'Active 1'!C$21:E$192,3,FALSE)</f>
        <v>19714.535958572531</v>
      </c>
      <c r="G93" s="1">
        <v>19714</v>
      </c>
      <c r="H93" s="1">
        <v>-1E-4</v>
      </c>
      <c r="M93" s="1" t="s">
        <v>605</v>
      </c>
      <c r="N93" s="1" t="s">
        <v>653</v>
      </c>
    </row>
    <row r="94" spans="1:14" x14ac:dyDescent="0.2">
      <c r="A94" s="1" t="s">
        <v>637</v>
      </c>
      <c r="B94" s="20" t="s">
        <v>50</v>
      </c>
      <c r="C94" s="1">
        <v>52042.416700000002</v>
      </c>
      <c r="D94" s="1" t="e">
        <f>-#NAME?</f>
        <v>#NAME?</v>
      </c>
      <c r="E94" s="16">
        <f>VLOOKUP(C94,'Active 1'!C$21:E$192,3,FALSE)</f>
        <v>19830.034411313445</v>
      </c>
      <c r="G94" s="1">
        <v>19830</v>
      </c>
      <c r="H94" s="1">
        <v>-6.9999999999999999E-4</v>
      </c>
      <c r="M94" s="1" t="s">
        <v>638</v>
      </c>
      <c r="N94" s="1" t="s">
        <v>650</v>
      </c>
    </row>
    <row r="95" spans="1:14" x14ac:dyDescent="0.2">
      <c r="A95" s="1" t="s">
        <v>654</v>
      </c>
      <c r="B95" s="20" t="s">
        <v>50</v>
      </c>
      <c r="C95" s="1">
        <v>52302.250800000002</v>
      </c>
      <c r="D95" s="1" t="s">
        <v>37</v>
      </c>
      <c r="E95" s="16">
        <f>VLOOKUP(C95,'Active 1'!C$21:E$192,3,FALSE)</f>
        <v>20564.035368101351</v>
      </c>
      <c r="G95" s="1">
        <v>20564</v>
      </c>
      <c r="H95" s="1">
        <v>-8.0000000000000004E-4</v>
      </c>
      <c r="M95" s="1" t="s">
        <v>655</v>
      </c>
      <c r="N95" s="1" t="s">
        <v>656</v>
      </c>
    </row>
    <row r="96" spans="1:14" x14ac:dyDescent="0.2">
      <c r="A96" s="1" t="s">
        <v>657</v>
      </c>
      <c r="B96" s="20" t="s">
        <v>50</v>
      </c>
      <c r="C96" s="1">
        <v>52324.1993</v>
      </c>
      <c r="D96" s="1" t="s">
        <v>37</v>
      </c>
      <c r="E96" s="16">
        <f>VLOOKUP(C96,'Active 1'!C$21:E$192,3,FALSE)</f>
        <v>20626.037314728288</v>
      </c>
      <c r="G96" s="1">
        <v>20626</v>
      </c>
      <c r="H96" s="1">
        <v>-2.0000000000000001E-4</v>
      </c>
      <c r="M96" s="1" t="s">
        <v>658</v>
      </c>
      <c r="N96" s="1" t="s">
        <v>659</v>
      </c>
    </row>
    <row r="97" spans="1:15" x14ac:dyDescent="0.2">
      <c r="A97" s="1" t="s">
        <v>660</v>
      </c>
      <c r="B97" s="20" t="s">
        <v>48</v>
      </c>
      <c r="C97" s="1">
        <v>52344.553999999996</v>
      </c>
      <c r="D97" s="1" t="s">
        <v>37</v>
      </c>
      <c r="E97" s="16">
        <f>VLOOKUP(C97,'Active 1'!C$21:E$192,3,FALSE)</f>
        <v>20683.536962677223</v>
      </c>
      <c r="G97" s="1">
        <v>20683</v>
      </c>
      <c r="H97" s="1">
        <v>-4.0000000000000002E-4</v>
      </c>
      <c r="M97" s="1" t="s">
        <v>661</v>
      </c>
      <c r="N97" s="1" t="s">
        <v>662</v>
      </c>
    </row>
    <row r="98" spans="1:15" x14ac:dyDescent="0.2">
      <c r="A98" s="1" t="s">
        <v>110</v>
      </c>
      <c r="B98" s="20" t="s">
        <v>50</v>
      </c>
      <c r="C98" s="1">
        <v>52367.386700000003</v>
      </c>
      <c r="D98" s="1" t="s">
        <v>37</v>
      </c>
      <c r="E98" s="16">
        <f>VLOOKUP(C98,'Active 1'!C$21:E$192,3,FALSE)</f>
        <v>20748.036670937436</v>
      </c>
      <c r="G98" s="1">
        <v>20748</v>
      </c>
      <c r="H98" s="1">
        <v>-5.0000000000000001E-4</v>
      </c>
      <c r="M98" s="1" t="s">
        <v>645</v>
      </c>
      <c r="N98" s="1" t="s">
        <v>663</v>
      </c>
    </row>
    <row r="99" spans="1:15" x14ac:dyDescent="0.2">
      <c r="A99" s="1" t="s">
        <v>631</v>
      </c>
      <c r="B99" s="20" t="s">
        <v>48</v>
      </c>
      <c r="C99" s="1">
        <v>52393.051899999999</v>
      </c>
      <c r="D99" s="1" t="s">
        <v>123</v>
      </c>
      <c r="E99" s="16">
        <f>VLOOKUP(C99,'Active 1'!C$21:E$192,3,FALSE)</f>
        <v>20820.537860566321</v>
      </c>
      <c r="G99" s="1">
        <v>20820</v>
      </c>
      <c r="H99" s="1">
        <v>-1E-4</v>
      </c>
      <c r="M99" s="1" t="s">
        <v>664</v>
      </c>
      <c r="N99" s="1" t="s">
        <v>665</v>
      </c>
    </row>
    <row r="100" spans="1:15" x14ac:dyDescent="0.2">
      <c r="A100" s="1" t="s">
        <v>654</v>
      </c>
      <c r="B100" s="20" t="s">
        <v>50</v>
      </c>
      <c r="C100" s="1">
        <v>52669.3465</v>
      </c>
      <c r="D100" s="1" t="s">
        <v>103</v>
      </c>
      <c r="E100" s="16">
        <f>VLOOKUP(C100,'Active 1'!C$21:E$192,3,FALSE)</f>
        <v>21601.037805551725</v>
      </c>
      <c r="G100" s="1">
        <v>21601</v>
      </c>
      <c r="H100" s="1">
        <v>-6.9999999999999999E-4</v>
      </c>
      <c r="M100" s="1" t="s">
        <v>655</v>
      </c>
      <c r="N100" s="1" t="s">
        <v>666</v>
      </c>
    </row>
    <row r="101" spans="1:15" x14ac:dyDescent="0.2">
      <c r="A101" s="1" t="s">
        <v>38</v>
      </c>
      <c r="B101" s="20" t="s">
        <v>50</v>
      </c>
      <c r="C101" s="1">
        <v>52734.836000000003</v>
      </c>
      <c r="D101" s="1" t="s">
        <v>37</v>
      </c>
      <c r="E101" s="16">
        <f>VLOOKUP(C101,'Active 1'!C$21:E$192,3,FALSE)</f>
        <v>21786.037987050473</v>
      </c>
      <c r="G101" s="1">
        <v>21786</v>
      </c>
      <c r="H101" s="1">
        <v>-6.9999999999999999E-4</v>
      </c>
      <c r="M101" s="1" t="s">
        <v>667</v>
      </c>
      <c r="N101" s="1" t="s">
        <v>668</v>
      </c>
    </row>
    <row r="102" spans="1:15" x14ac:dyDescent="0.2">
      <c r="A102" s="1" t="s">
        <v>110</v>
      </c>
      <c r="B102" s="20" t="s">
        <v>50</v>
      </c>
      <c r="C102" s="1">
        <v>52738.375399999997</v>
      </c>
      <c r="D102" s="1" t="e">
        <f>-#NAME?</f>
        <v>#NAME?</v>
      </c>
      <c r="E102" s="16">
        <f>VLOOKUP(C102,'Active 1'!C$21:E$192,3,FALSE)</f>
        <v>21796.036378279532</v>
      </c>
      <c r="G102" s="1">
        <v>21796</v>
      </c>
      <c r="H102" s="1">
        <v>-1.2999999999999999E-3</v>
      </c>
      <c r="M102" s="1" t="s">
        <v>645</v>
      </c>
      <c r="N102" s="1" t="s">
        <v>669</v>
      </c>
    </row>
    <row r="103" spans="1:15" x14ac:dyDescent="0.2">
      <c r="A103" s="1" t="s">
        <v>670</v>
      </c>
      <c r="B103" s="20" t="s">
        <v>48</v>
      </c>
      <c r="C103" s="1">
        <v>52764.0412</v>
      </c>
      <c r="D103" s="1" t="s">
        <v>123</v>
      </c>
      <c r="E103" s="16">
        <f>VLOOKUP(C103,'Active 1'!C$21:E$192,3,FALSE)</f>
        <v>21868.539262838291</v>
      </c>
      <c r="G103" s="1">
        <v>21868</v>
      </c>
      <c r="H103" s="1">
        <v>-2.9999999999999997E-4</v>
      </c>
      <c r="M103" s="1" t="s">
        <v>671</v>
      </c>
      <c r="N103" s="1" t="s">
        <v>672</v>
      </c>
    </row>
    <row r="104" spans="1:15" x14ac:dyDescent="0.2">
      <c r="A104" s="1" t="s">
        <v>654</v>
      </c>
      <c r="B104" s="20" t="s">
        <v>50</v>
      </c>
      <c r="C104" s="1">
        <v>52994.316599999998</v>
      </c>
      <c r="D104" s="1" t="s">
        <v>103</v>
      </c>
      <c r="E104" s="16">
        <f>VLOOKUP(C104,'Active 1'!C$21:E$192,3,FALSE)</f>
        <v>22519.040347664017</v>
      </c>
      <c r="G104" s="1">
        <v>22519</v>
      </c>
      <c r="H104" s="1">
        <v>-4.0000000000000002E-4</v>
      </c>
      <c r="M104" s="1" t="s">
        <v>655</v>
      </c>
      <c r="N104" s="1" t="s">
        <v>673</v>
      </c>
    </row>
    <row r="105" spans="1:15" x14ac:dyDescent="0.2">
      <c r="A105" s="1" t="s">
        <v>102</v>
      </c>
      <c r="B105" s="20" t="s">
        <v>50</v>
      </c>
      <c r="C105" s="1">
        <v>53110.428</v>
      </c>
      <c r="D105" s="1" t="s">
        <v>52</v>
      </c>
      <c r="E105" s="16">
        <f>VLOOKUP(C105,'Active 1'!C$21:E$192,3,FALSE)</f>
        <v>22847.041478747215</v>
      </c>
      <c r="G105" s="1">
        <v>22847</v>
      </c>
      <c r="H105" s="1">
        <v>-2.0000000000000001E-4</v>
      </c>
      <c r="M105" s="1" t="s">
        <v>207</v>
      </c>
      <c r="N105" s="1" t="s">
        <v>674</v>
      </c>
    </row>
    <row r="106" spans="1:15" x14ac:dyDescent="0.2">
      <c r="A106" s="1" t="s">
        <v>102</v>
      </c>
      <c r="B106" s="20" t="s">
        <v>50</v>
      </c>
      <c r="C106" s="1">
        <v>53111.489399999999</v>
      </c>
      <c r="D106" s="1" t="s">
        <v>52</v>
      </c>
      <c r="E106" s="16">
        <f>VLOOKUP(C106,'Active 1'!C$21:E$192,3,FALSE)</f>
        <v>22850.039809665031</v>
      </c>
      <c r="G106" s="1">
        <v>22850</v>
      </c>
      <c r="H106" s="1">
        <v>-8.0000000000000004E-4</v>
      </c>
      <c r="M106" s="1" t="s">
        <v>207</v>
      </c>
      <c r="N106" s="1" t="s">
        <v>674</v>
      </c>
    </row>
    <row r="107" spans="1:15" x14ac:dyDescent="0.2">
      <c r="A107" s="1" t="s">
        <v>102</v>
      </c>
      <c r="B107" s="20" t="s">
        <v>48</v>
      </c>
      <c r="C107" s="1">
        <v>53117.329100000003</v>
      </c>
      <c r="D107" s="1" t="s">
        <v>52</v>
      </c>
      <c r="E107" s="16">
        <f>VLOOKUP(C107,'Active 1'!C$21:E$192,3,FALSE)</f>
        <v>22866.536279479264</v>
      </c>
      <c r="G107" s="1">
        <v>22866</v>
      </c>
      <c r="H107" s="1">
        <v>-2E-3</v>
      </c>
      <c r="M107" s="1" t="s">
        <v>207</v>
      </c>
      <c r="N107" s="1" t="s">
        <v>674</v>
      </c>
    </row>
    <row r="108" spans="1:15" x14ac:dyDescent="0.2">
      <c r="A108" s="1" t="s">
        <v>102</v>
      </c>
      <c r="B108" s="20" t="s">
        <v>48</v>
      </c>
      <c r="C108" s="1">
        <v>53118.393499999998</v>
      </c>
      <c r="D108" s="1" t="s">
        <v>52</v>
      </c>
      <c r="E108" s="16">
        <f>VLOOKUP(C108,'Active 1'!C$21:E$192,3,FALSE)</f>
        <v>22869.54308504636</v>
      </c>
      <c r="G108" s="1">
        <v>22869</v>
      </c>
      <c r="H108" s="1">
        <v>4.0000000000000002E-4</v>
      </c>
      <c r="M108" s="1" t="s">
        <v>207</v>
      </c>
      <c r="N108" s="1" t="s">
        <v>674</v>
      </c>
    </row>
    <row r="109" spans="1:15" x14ac:dyDescent="0.2">
      <c r="A109" s="1" t="s">
        <v>675</v>
      </c>
      <c r="B109" s="20" t="s">
        <v>48</v>
      </c>
      <c r="C109" s="1">
        <v>53448.674299999999</v>
      </c>
      <c r="D109" s="1" t="s">
        <v>37</v>
      </c>
      <c r="E109" s="16">
        <f>VLOOKUP(C109,'Active 1'!C$21:E$192,3,FALSE)</f>
        <v>23802.547733815227</v>
      </c>
      <c r="G109" s="1">
        <v>23802</v>
      </c>
      <c r="H109" s="1">
        <v>1.4E-3</v>
      </c>
      <c r="M109" s="1" t="s">
        <v>222</v>
      </c>
      <c r="N109" s="1" t="s">
        <v>676</v>
      </c>
    </row>
    <row r="110" spans="1:15" x14ac:dyDescent="0.2">
      <c r="A110" s="1" t="s">
        <v>670</v>
      </c>
      <c r="B110" s="20" t="s">
        <v>50</v>
      </c>
      <c r="C110" s="1">
        <v>53461.2408</v>
      </c>
      <c r="D110" s="1" t="s">
        <v>103</v>
      </c>
      <c r="E110" s="16">
        <f>VLOOKUP(C110,'Active 1'!C$21:E$192,3,FALSE)</f>
        <v>23838.046627237898</v>
      </c>
      <c r="G110" s="1">
        <v>23838</v>
      </c>
      <c r="H110" s="1">
        <v>1E-3</v>
      </c>
      <c r="M110" s="1" t="s">
        <v>677</v>
      </c>
      <c r="N110" s="1" t="s">
        <v>678</v>
      </c>
    </row>
    <row r="111" spans="1:15" x14ac:dyDescent="0.2">
      <c r="A111" s="1" t="s">
        <v>679</v>
      </c>
      <c r="B111" s="20" t="s">
        <v>48</v>
      </c>
      <c r="C111" s="1">
        <v>53522.66</v>
      </c>
      <c r="D111" s="1" t="s">
        <v>37</v>
      </c>
      <c r="E111" s="16">
        <f>VLOOKUP(C111,'Active 1'!C$21:E$192,3,FALSE)</f>
        <v>24011.548687072042</v>
      </c>
      <c r="G111" s="1">
        <v>24011</v>
      </c>
      <c r="H111" s="1">
        <v>1.6000000000000001E-3</v>
      </c>
      <c r="M111" s="1" t="s">
        <v>222</v>
      </c>
      <c r="N111" s="1" t="s">
        <v>676</v>
      </c>
    </row>
    <row r="112" spans="1:15" x14ac:dyDescent="0.2">
      <c r="A112" s="1" t="s">
        <v>680</v>
      </c>
      <c r="B112" s="20" t="s">
        <v>48</v>
      </c>
      <c r="C112" s="1">
        <v>53787.454299999998</v>
      </c>
      <c r="D112" s="1" t="s">
        <v>103</v>
      </c>
      <c r="E112" s="16">
        <f>VLOOKUP(C112,'Active 1'!C$21:E$192,3,FALSE)</f>
        <v>24759.56162899144</v>
      </c>
      <c r="G112" s="1">
        <v>24759</v>
      </c>
      <c r="H112" s="1">
        <v>5.7000000000000002E-3</v>
      </c>
      <c r="M112" s="1" t="s">
        <v>222</v>
      </c>
      <c r="N112" s="1" t="s">
        <v>222</v>
      </c>
      <c r="O112" s="1" t="s">
        <v>681</v>
      </c>
    </row>
    <row r="113" spans="1:15" x14ac:dyDescent="0.2">
      <c r="A113" s="1" t="s">
        <v>670</v>
      </c>
      <c r="B113" s="20" t="s">
        <v>50</v>
      </c>
      <c r="C113" s="1">
        <v>53814.176399999997</v>
      </c>
      <c r="D113" s="1" t="s">
        <v>103</v>
      </c>
      <c r="E113" s="16">
        <f>VLOOKUP(C113,'Active 1'!C$21:E$192,3,FALSE)</f>
        <v>24835.048437564223</v>
      </c>
      <c r="G113" s="1">
        <v>24835</v>
      </c>
      <c r="H113" s="1">
        <v>1E-3</v>
      </c>
      <c r="M113" s="1" t="s">
        <v>671</v>
      </c>
      <c r="N113" s="1" t="s">
        <v>682</v>
      </c>
    </row>
    <row r="114" spans="1:15" x14ac:dyDescent="0.2">
      <c r="A114" s="1" t="s">
        <v>654</v>
      </c>
      <c r="B114" s="20" t="s">
        <v>50</v>
      </c>
      <c r="C114" s="1">
        <v>53815.238299999997</v>
      </c>
      <c r="D114" s="1" t="s">
        <v>103</v>
      </c>
      <c r="E114" s="16">
        <f>VLOOKUP(C114,'Active 1'!C$21:E$192,3,FALSE)</f>
        <v>24838.048180923597</v>
      </c>
      <c r="G114" s="1">
        <v>24838</v>
      </c>
      <c r="H114" s="1">
        <v>8.9999999999999998E-4</v>
      </c>
      <c r="M114" s="1" t="s">
        <v>655</v>
      </c>
      <c r="N114" s="1" t="s">
        <v>683</v>
      </c>
    </row>
    <row r="115" spans="1:15" x14ac:dyDescent="0.2">
      <c r="A115" s="1" t="s">
        <v>684</v>
      </c>
      <c r="B115" s="20" t="s">
        <v>50</v>
      </c>
      <c r="C115" s="1">
        <v>53840.7261</v>
      </c>
      <c r="D115" s="1" t="s">
        <v>37</v>
      </c>
      <c r="E115" s="16">
        <f>VLOOKUP(C115,'Active 1'!C$21:E$192,3,FALSE)</f>
        <v>24910.04823629131</v>
      </c>
      <c r="G115" s="1">
        <v>24910</v>
      </c>
      <c r="H115" s="1">
        <v>8.9999999999999998E-4</v>
      </c>
      <c r="M115" s="1" t="s">
        <v>198</v>
      </c>
      <c r="N115" s="1" t="s">
        <v>676</v>
      </c>
    </row>
    <row r="116" spans="1:15" x14ac:dyDescent="0.2">
      <c r="A116" s="1" t="s">
        <v>685</v>
      </c>
      <c r="B116" s="20" t="s">
        <v>50</v>
      </c>
      <c r="C116" s="1">
        <v>53863.382400000002</v>
      </c>
      <c r="D116" s="1" t="e">
        <f>-#NAME?</f>
        <v>#NAME?</v>
      </c>
      <c r="E116" s="16">
        <f>VLOOKUP(C116,'Active 1'!C$21:E$192,3,FALSE)</f>
        <v>24974.049635173429</v>
      </c>
      <c r="G116" s="1">
        <v>24974</v>
      </c>
      <c r="H116" s="1">
        <v>1.2999999999999999E-3</v>
      </c>
      <c r="M116" s="1" t="s">
        <v>686</v>
      </c>
      <c r="N116" s="1" t="s">
        <v>687</v>
      </c>
    </row>
    <row r="117" spans="1:15" x14ac:dyDescent="0.2">
      <c r="A117" s="1" t="s">
        <v>654</v>
      </c>
      <c r="B117" s="20" t="s">
        <v>50</v>
      </c>
      <c r="C117" s="1">
        <v>54147.289199999999</v>
      </c>
      <c r="D117" s="1" t="s">
        <v>155</v>
      </c>
      <c r="E117" s="16">
        <f>VLOOKUP(C117,'Active 1'!C$21:E$192,3,FALSE)</f>
        <v>25776.053155260244</v>
      </c>
      <c r="G117" s="1">
        <v>25776</v>
      </c>
      <c r="H117" s="1">
        <v>2.0999999999999999E-3</v>
      </c>
      <c r="M117" s="1" t="s">
        <v>655</v>
      </c>
      <c r="N117" s="1" t="s">
        <v>688</v>
      </c>
    </row>
    <row r="118" spans="1:15" x14ac:dyDescent="0.2">
      <c r="A118" s="1" t="s">
        <v>689</v>
      </c>
      <c r="B118" s="20" t="s">
        <v>48</v>
      </c>
      <c r="C118" s="1">
        <v>54175.787100000001</v>
      </c>
      <c r="D118" s="1" t="s">
        <v>37</v>
      </c>
      <c r="E118" s="16">
        <f>VLOOKUP(C118,'Active 1'!C$21:E$192,3,FALSE)</f>
        <v>25856.556391234459</v>
      </c>
      <c r="G118" s="1">
        <v>25856</v>
      </c>
      <c r="H118" s="1">
        <v>3.2000000000000002E-3</v>
      </c>
      <c r="M118" s="1" t="s">
        <v>205</v>
      </c>
      <c r="N118" s="1" t="s">
        <v>676</v>
      </c>
    </row>
    <row r="119" spans="1:15" x14ac:dyDescent="0.2">
      <c r="A119" s="1" t="s">
        <v>689</v>
      </c>
      <c r="B119" s="20" t="s">
        <v>50</v>
      </c>
      <c r="C119" s="1">
        <v>54189.767999999996</v>
      </c>
      <c r="D119" s="1" t="s">
        <v>37</v>
      </c>
      <c r="E119" s="16">
        <f>VLOOKUP(C119,'Active 1'!C$21:E$192,3,FALSE)</f>
        <v>25896.050799307734</v>
      </c>
      <c r="G119" s="1">
        <v>25896</v>
      </c>
      <c r="H119" s="1">
        <v>1.1999999999999999E-3</v>
      </c>
      <c r="M119" s="1" t="s">
        <v>205</v>
      </c>
      <c r="N119" s="1" t="s">
        <v>676</v>
      </c>
    </row>
    <row r="120" spans="1:15" x14ac:dyDescent="0.2">
      <c r="A120" s="1" t="s">
        <v>690</v>
      </c>
      <c r="B120" s="20" t="s">
        <v>50</v>
      </c>
      <c r="C120" s="1">
        <v>54205.697399999997</v>
      </c>
      <c r="D120" s="1" t="s">
        <v>37</v>
      </c>
      <c r="E120" s="16">
        <f>VLOOKUP(C120,'Active 1'!C$21:E$192,3,FALSE)</f>
        <v>25941.049492093083</v>
      </c>
      <c r="G120" s="1">
        <v>25941</v>
      </c>
      <c r="H120" s="1">
        <v>6.9999999999999999E-4</v>
      </c>
      <c r="M120" s="1" t="s">
        <v>123</v>
      </c>
      <c r="N120" s="1" t="s">
        <v>676</v>
      </c>
    </row>
    <row r="121" spans="1:15" x14ac:dyDescent="0.2">
      <c r="A121" s="1" t="s">
        <v>684</v>
      </c>
      <c r="B121" s="20" t="s">
        <v>50</v>
      </c>
      <c r="C121" s="1">
        <v>54212.777800000003</v>
      </c>
      <c r="D121" s="1" t="s">
        <v>37</v>
      </c>
      <c r="E121" s="16">
        <f>VLOOKUP(C121,'Active 1'!C$21:E$192,3,FALSE)</f>
        <v>25961.050794364208</v>
      </c>
      <c r="G121" s="1">
        <v>25961</v>
      </c>
      <c r="H121" s="1">
        <v>1.1000000000000001E-3</v>
      </c>
      <c r="M121" s="1" t="s">
        <v>198</v>
      </c>
      <c r="N121" s="1" t="s">
        <v>676</v>
      </c>
    </row>
    <row r="122" spans="1:15" x14ac:dyDescent="0.2">
      <c r="A122" s="1" t="s">
        <v>110</v>
      </c>
      <c r="B122" s="20" t="s">
        <v>50</v>
      </c>
      <c r="C122" s="1">
        <v>54217.38</v>
      </c>
      <c r="D122" s="1" t="e">
        <f>-#NAME?</f>
        <v>#NAME?</v>
      </c>
      <c r="E122" s="16">
        <f>VLOOKUP(C122,'Active 1'!C$21:E$192,3,FALSE)</f>
        <v>25974.051471347426</v>
      </c>
      <c r="G122" s="1">
        <v>25974</v>
      </c>
      <c r="H122" s="1">
        <v>1.2999999999999999E-3</v>
      </c>
      <c r="M122" s="1" t="s">
        <v>645</v>
      </c>
      <c r="N122" s="1" t="s">
        <v>691</v>
      </c>
    </row>
    <row r="123" spans="1:15" x14ac:dyDescent="0.2">
      <c r="A123" s="1" t="s">
        <v>684</v>
      </c>
      <c r="B123" s="20" t="s">
        <v>50</v>
      </c>
      <c r="C123" s="1">
        <v>54561.821300000003</v>
      </c>
      <c r="D123" s="1" t="s">
        <v>37</v>
      </c>
      <c r="E123" s="16">
        <f>VLOOKUP(C123,'Active 1'!C$21:E$192,3,FALSE)</f>
        <v>26947.057877193594</v>
      </c>
      <c r="G123" s="1">
        <v>26947</v>
      </c>
      <c r="H123" s="1">
        <v>3.0000000000000001E-3</v>
      </c>
      <c r="M123" s="1" t="s">
        <v>198</v>
      </c>
      <c r="N123" s="1" t="s">
        <v>692</v>
      </c>
    </row>
    <row r="124" spans="1:15" x14ac:dyDescent="0.2">
      <c r="A124" s="1" t="s">
        <v>631</v>
      </c>
      <c r="B124" s="20" t="s">
        <v>50</v>
      </c>
      <c r="C124" s="1">
        <v>54577.045299999998</v>
      </c>
      <c r="D124" s="1" t="s">
        <v>541</v>
      </c>
      <c r="E124" s="16">
        <f>VLOOKUP(C124,'Active 1'!C$21:E$192,3,FALSE)</f>
        <v>26990.063897443189</v>
      </c>
      <c r="G124" s="1">
        <v>26990</v>
      </c>
      <c r="H124" s="1">
        <v>5.1000000000000004E-3</v>
      </c>
      <c r="M124" s="1" t="s">
        <v>632</v>
      </c>
      <c r="N124" s="1" t="s">
        <v>693</v>
      </c>
    </row>
    <row r="125" spans="1:15" x14ac:dyDescent="0.2">
      <c r="A125" s="1" t="s">
        <v>684</v>
      </c>
      <c r="B125" s="20" t="s">
        <v>48</v>
      </c>
      <c r="C125" s="1">
        <v>54596.691200000001</v>
      </c>
      <c r="D125" s="1" t="s">
        <v>37</v>
      </c>
      <c r="E125" s="16">
        <f>VLOOKUP(C125,'Active 1'!C$21:E$192,3,FALSE)</f>
        <v>27045.561268253878</v>
      </c>
      <c r="G125" s="1">
        <v>27045</v>
      </c>
      <c r="H125" s="1">
        <v>4.1000000000000003E-3</v>
      </c>
      <c r="M125" s="1" t="s">
        <v>198</v>
      </c>
      <c r="N125" s="1" t="s">
        <v>692</v>
      </c>
    </row>
    <row r="126" spans="1:15" x14ac:dyDescent="0.2">
      <c r="A126" s="1" t="s">
        <v>689</v>
      </c>
      <c r="B126" s="20" t="s">
        <v>48</v>
      </c>
      <c r="C126" s="1">
        <v>54597.753100000002</v>
      </c>
      <c r="D126" s="1" t="s">
        <v>37</v>
      </c>
      <c r="E126" s="16">
        <f>VLOOKUP(C126,'Active 1'!C$21:E$192,3,FALSE)</f>
        <v>27048.561011613252</v>
      </c>
      <c r="G126" s="1">
        <v>27048</v>
      </c>
      <c r="H126" s="1">
        <v>4.0000000000000001E-3</v>
      </c>
      <c r="M126" s="1" t="s">
        <v>205</v>
      </c>
      <c r="N126" s="1" t="s">
        <v>692</v>
      </c>
    </row>
    <row r="127" spans="1:15" x14ac:dyDescent="0.2">
      <c r="A127" s="1" t="s">
        <v>604</v>
      </c>
      <c r="B127" s="20" t="s">
        <v>50</v>
      </c>
      <c r="C127" s="1">
        <v>54888.917000000001</v>
      </c>
      <c r="D127" s="1" t="s">
        <v>103</v>
      </c>
      <c r="E127" s="16">
        <f>VLOOKUP(C127,'Active 1'!C$21:E$192,3,FALSE)</f>
        <v>27871.0649908142</v>
      </c>
      <c r="G127" s="1">
        <v>27871</v>
      </c>
      <c r="H127" s="1">
        <v>4.8999999999999998E-3</v>
      </c>
      <c r="M127" s="1" t="s">
        <v>605</v>
      </c>
      <c r="N127" s="1" t="s">
        <v>694</v>
      </c>
    </row>
    <row r="128" spans="1:15" x14ac:dyDescent="0.2">
      <c r="A128" s="1" t="s">
        <v>122</v>
      </c>
      <c r="B128" s="20" t="s">
        <v>48</v>
      </c>
      <c r="C128" s="1">
        <v>54934.404900000001</v>
      </c>
      <c r="D128" s="1" t="s">
        <v>103</v>
      </c>
      <c r="E128" s="16">
        <f>VLOOKUP(C128,'Active 1'!C$21:E$192,3,FALSE)</f>
        <v>27999.562990585102</v>
      </c>
      <c r="G128" s="1">
        <v>27999</v>
      </c>
      <c r="H128" s="1">
        <v>4.1000000000000003E-3</v>
      </c>
      <c r="M128" s="1" t="s">
        <v>695</v>
      </c>
      <c r="N128" s="1" t="s">
        <v>696</v>
      </c>
      <c r="O128" s="1" t="s">
        <v>697</v>
      </c>
    </row>
    <row r="129" spans="1:15" x14ac:dyDescent="0.2">
      <c r="A129" s="1" t="s">
        <v>684</v>
      </c>
      <c r="B129" s="20" t="s">
        <v>48</v>
      </c>
      <c r="C129" s="1">
        <v>54938.653200000001</v>
      </c>
      <c r="D129" s="1" t="s">
        <v>37</v>
      </c>
      <c r="E129" s="16">
        <f>VLOOKUP(C129,'Active 1'!C$21:E$192,3,FALSE)</f>
        <v>28011.563941440752</v>
      </c>
      <c r="G129" s="1">
        <v>28011</v>
      </c>
      <c r="H129" s="1">
        <v>4.4000000000000003E-3</v>
      </c>
      <c r="M129" s="1" t="s">
        <v>198</v>
      </c>
      <c r="N129" s="1" t="s">
        <v>698</v>
      </c>
    </row>
    <row r="130" spans="1:15" x14ac:dyDescent="0.2">
      <c r="A130" s="1" t="s">
        <v>690</v>
      </c>
      <c r="B130" s="20" t="s">
        <v>48</v>
      </c>
      <c r="C130" s="1">
        <v>54938.653200000001</v>
      </c>
      <c r="D130" s="1" t="s">
        <v>37</v>
      </c>
      <c r="E130" s="16">
        <f>VLOOKUP(C130,'Active 1'!C$21:E$192,3,FALSE)</f>
        <v>28011.563941440752</v>
      </c>
      <c r="G130" s="1">
        <v>28011</v>
      </c>
      <c r="H130" s="1">
        <v>4.4000000000000003E-3</v>
      </c>
      <c r="M130" s="1" t="s">
        <v>123</v>
      </c>
      <c r="N130" s="1" t="s">
        <v>698</v>
      </c>
    </row>
    <row r="131" spans="1:15" x14ac:dyDescent="0.2">
      <c r="A131" s="1" t="s">
        <v>110</v>
      </c>
      <c r="B131" s="20" t="s">
        <v>50</v>
      </c>
      <c r="C131" s="1">
        <v>54942.369200000001</v>
      </c>
      <c r="D131" s="1" t="e">
        <f>-#NAME?-#NAME?</f>
        <v>#NAME?</v>
      </c>
      <c r="E131" s="16">
        <f>VLOOKUP(C131,'Active 1'!C$21:E$192,3,FALSE)</f>
        <v>28022.061207024537</v>
      </c>
      <c r="G131" s="1">
        <v>28022</v>
      </c>
      <c r="H131" s="1">
        <v>3.5000000000000001E-3</v>
      </c>
      <c r="M131" s="1" t="s">
        <v>207</v>
      </c>
      <c r="N131" s="1" t="s">
        <v>699</v>
      </c>
    </row>
    <row r="132" spans="1:15" x14ac:dyDescent="0.2">
      <c r="A132" s="1" t="s">
        <v>700</v>
      </c>
      <c r="B132" s="20" t="s">
        <v>48</v>
      </c>
      <c r="C132" s="1">
        <v>54977.5933</v>
      </c>
      <c r="D132" s="1" t="s">
        <v>37</v>
      </c>
      <c r="E132" s="16">
        <f>VLOOKUP(C132,'Active 1'!C$21:E$192,3,FALSE)</f>
        <v>28121.565171677339</v>
      </c>
      <c r="G132" s="1">
        <v>28121</v>
      </c>
      <c r="H132" s="1">
        <v>4.7999999999999996E-3</v>
      </c>
      <c r="M132" s="1" t="s">
        <v>53</v>
      </c>
      <c r="N132" s="1" t="s">
        <v>698</v>
      </c>
    </row>
    <row r="133" spans="1:15" x14ac:dyDescent="0.2">
      <c r="A133" s="1" t="s">
        <v>700</v>
      </c>
      <c r="B133" s="20" t="s">
        <v>48</v>
      </c>
      <c r="C133" s="1">
        <v>54989.629399999998</v>
      </c>
      <c r="D133" s="1" t="s">
        <v>37</v>
      </c>
      <c r="E133" s="16">
        <f>VLOOKUP(C133,'Active 1'!C$21:E$192,3,FALSE)</f>
        <v>28155.565747106019</v>
      </c>
      <c r="G133" s="1">
        <v>28155</v>
      </c>
      <c r="H133" s="1">
        <v>5.0000000000000001E-3</v>
      </c>
      <c r="M133" s="1" t="s">
        <v>53</v>
      </c>
      <c r="N133" s="1" t="s">
        <v>698</v>
      </c>
    </row>
    <row r="134" spans="1:15" x14ac:dyDescent="0.2">
      <c r="A134" s="1" t="s">
        <v>701</v>
      </c>
      <c r="B134" s="20" t="s">
        <v>50</v>
      </c>
      <c r="C134" s="1">
        <v>54998.296600000001</v>
      </c>
      <c r="D134" s="1" t="s">
        <v>37</v>
      </c>
      <c r="E134" s="16">
        <f>VLOOKUP(C134,'Active 1'!C$21:E$192,3,FALSE)</f>
        <v>28180.049573873461</v>
      </c>
      <c r="G134" s="1">
        <v>28180</v>
      </c>
      <c r="H134" s="1">
        <v>-8.0000000000000004E-4</v>
      </c>
      <c r="M134" s="1" t="s">
        <v>223</v>
      </c>
      <c r="N134" s="1" t="s">
        <v>698</v>
      </c>
    </row>
    <row r="135" spans="1:15" x14ac:dyDescent="0.2">
      <c r="A135" s="1" t="s">
        <v>122</v>
      </c>
      <c r="B135" s="20" t="s">
        <v>50</v>
      </c>
      <c r="C135" s="1">
        <v>55264.5075</v>
      </c>
      <c r="D135" s="1" t="s">
        <v>50</v>
      </c>
      <c r="E135" s="16">
        <f>VLOOKUP(C135,'Active 1'!C$21:E$192,3,FALSE)</f>
        <v>28932.064245186302</v>
      </c>
      <c r="G135" s="1">
        <v>28932</v>
      </c>
      <c r="H135" s="1">
        <v>4.0000000000000001E-3</v>
      </c>
      <c r="M135" s="1" t="s">
        <v>206</v>
      </c>
      <c r="N135" s="1" t="s">
        <v>702</v>
      </c>
    </row>
    <row r="136" spans="1:15" x14ac:dyDescent="0.2">
      <c r="A136" s="1" t="s">
        <v>122</v>
      </c>
      <c r="B136" s="20" t="s">
        <v>50</v>
      </c>
      <c r="C136" s="1">
        <v>55264.507700000002</v>
      </c>
      <c r="D136" s="1" t="s">
        <v>123</v>
      </c>
      <c r="E136" s="16">
        <f>VLOOKUP(C136,'Active 1'!C$21:E$192,3,FALSE)</f>
        <v>28932.06481016293</v>
      </c>
      <c r="G136" s="1">
        <v>28932</v>
      </c>
      <c r="H136" s="1">
        <v>4.1999999999999997E-3</v>
      </c>
      <c r="M136" s="1" t="s">
        <v>206</v>
      </c>
      <c r="N136" s="1" t="s">
        <v>702</v>
      </c>
    </row>
    <row r="137" spans="1:15" x14ac:dyDescent="0.2">
      <c r="A137" s="1" t="s">
        <v>690</v>
      </c>
      <c r="B137" s="20" t="s">
        <v>50</v>
      </c>
      <c r="C137" s="1">
        <v>55296.721100000002</v>
      </c>
      <c r="D137" s="1" t="s">
        <v>37</v>
      </c>
      <c r="E137" s="16">
        <f>VLOOKUP(C137,'Active 1'!C$21:E$192,3,FALSE)</f>
        <v>29023.063899279376</v>
      </c>
      <c r="G137" s="1">
        <v>29023</v>
      </c>
      <c r="H137" s="1">
        <v>3.8E-3</v>
      </c>
      <c r="M137" s="1" t="s">
        <v>123</v>
      </c>
      <c r="N137" s="1" t="s">
        <v>703</v>
      </c>
    </row>
    <row r="138" spans="1:15" x14ac:dyDescent="0.2">
      <c r="A138" s="1" t="s">
        <v>684</v>
      </c>
      <c r="B138" s="20" t="s">
        <v>48</v>
      </c>
      <c r="C138" s="1">
        <v>55304.686300000001</v>
      </c>
      <c r="D138" s="1" t="s">
        <v>37</v>
      </c>
      <c r="E138" s="16">
        <f>VLOOKUP(C138,'Active 1'!C$21:E$192,3,FALSE)</f>
        <v>29045.564658113595</v>
      </c>
      <c r="G138" s="1">
        <v>29045</v>
      </c>
      <c r="H138" s="1">
        <v>4.0000000000000001E-3</v>
      </c>
      <c r="M138" s="1" t="s">
        <v>198</v>
      </c>
      <c r="N138" s="1" t="s">
        <v>703</v>
      </c>
    </row>
    <row r="139" spans="1:15" x14ac:dyDescent="0.2">
      <c r="A139" s="1" t="s">
        <v>604</v>
      </c>
      <c r="B139" s="20" t="s">
        <v>50</v>
      </c>
      <c r="C139" s="1">
        <v>55630.895499999999</v>
      </c>
      <c r="D139" s="1" t="s">
        <v>103</v>
      </c>
      <c r="E139" s="16">
        <f>VLOOKUP(C139,'Active 1'!C$21:E$192,3,FALSE)</f>
        <v>29967.06751286982</v>
      </c>
      <c r="G139" s="1">
        <v>29967</v>
      </c>
      <c r="H139" s="1">
        <v>4.4000000000000003E-3</v>
      </c>
      <c r="M139" s="1" t="s">
        <v>605</v>
      </c>
      <c r="N139" s="1" t="s">
        <v>704</v>
      </c>
    </row>
    <row r="140" spans="1:15" x14ac:dyDescent="0.2">
      <c r="A140" s="1" t="s">
        <v>705</v>
      </c>
      <c r="B140" s="20" t="s">
        <v>48</v>
      </c>
      <c r="C140" s="1">
        <v>55650.543299999998</v>
      </c>
      <c r="D140" s="1" t="e">
        <f>-#NAME?</f>
        <v>#NAME?</v>
      </c>
      <c r="E140" s="16">
        <f>VLOOKUP(C140,'Active 1'!C$21:E$192,3,FALSE)</f>
        <v>30022.570250958383</v>
      </c>
      <c r="G140" s="1">
        <v>30022</v>
      </c>
      <c r="H140" s="1">
        <v>5.4000000000000003E-3</v>
      </c>
      <c r="M140" s="1" t="s">
        <v>706</v>
      </c>
      <c r="N140" s="1" t="s">
        <v>707</v>
      </c>
      <c r="O140" s="1">
        <v>403</v>
      </c>
    </row>
    <row r="141" spans="1:15" x14ac:dyDescent="0.2">
      <c r="A141" s="1" t="s">
        <v>604</v>
      </c>
      <c r="B141" s="20" t="s">
        <v>48</v>
      </c>
      <c r="C141" s="1">
        <v>55688.777900000001</v>
      </c>
      <c r="D141" s="1" t="s">
        <v>103</v>
      </c>
      <c r="E141" s="16">
        <f>VLOOKUP(C141,'Active 1'!C$21:E$192,3,FALSE)</f>
        <v>30130.578526170932</v>
      </c>
      <c r="G141" s="1">
        <v>30130</v>
      </c>
      <c r="H141" s="1">
        <v>8.2000000000000007E-3</v>
      </c>
      <c r="M141" s="1" t="s">
        <v>605</v>
      </c>
      <c r="N141" s="1" t="s">
        <v>704</v>
      </c>
    </row>
    <row r="142" spans="1:15" x14ac:dyDescent="0.2">
      <c r="A142" s="1" t="s">
        <v>708</v>
      </c>
      <c r="B142" s="20" t="s">
        <v>48</v>
      </c>
      <c r="C142" s="1">
        <v>55976.2215</v>
      </c>
      <c r="D142" s="1" t="s">
        <v>541</v>
      </c>
      <c r="E142" s="16" t="e">
        <f>VLOOKUP(C142,'Active 1'!C$21:E$192,3,FALSE)</f>
        <v>#N/A</v>
      </c>
      <c r="G142" s="1">
        <v>30942</v>
      </c>
      <c r="H142" s="1">
        <v>5.7999999999999996E-3</v>
      </c>
      <c r="M142" s="1" t="s">
        <v>709</v>
      </c>
      <c r="N142" s="1" t="s">
        <v>710</v>
      </c>
    </row>
    <row r="143" spans="1:15" x14ac:dyDescent="0.2">
      <c r="A143" s="1" t="s">
        <v>604</v>
      </c>
      <c r="B143" s="20" t="s">
        <v>50</v>
      </c>
      <c r="C143" s="1">
        <v>55990.914100000002</v>
      </c>
      <c r="D143" s="1" t="s">
        <v>103</v>
      </c>
      <c r="E143" s="16" t="e">
        <f>VLOOKUP(C143,'Active 1'!C$21:E$192,3,FALSE)</f>
        <v>#N/A</v>
      </c>
      <c r="G143" s="1">
        <v>30984</v>
      </c>
      <c r="H143" s="1">
        <v>7.4999999999999997E-3</v>
      </c>
      <c r="M143" s="1" t="s">
        <v>605</v>
      </c>
      <c r="N143" s="1" t="s">
        <v>711</v>
      </c>
    </row>
    <row r="144" spans="1:15" x14ac:dyDescent="0.2">
      <c r="A144" s="1" t="s">
        <v>631</v>
      </c>
      <c r="B144" s="20" t="s">
        <v>48</v>
      </c>
      <c r="C144" s="1">
        <v>56053.040099999998</v>
      </c>
      <c r="D144" s="1" t="s">
        <v>541</v>
      </c>
      <c r="E144" s="16" t="e">
        <f>VLOOKUP(C144,'Active 1'!C$21:E$192,3,FALSE)</f>
        <v>#N/A</v>
      </c>
      <c r="G144" s="1">
        <v>31159</v>
      </c>
      <c r="H144" s="1">
        <v>6.8999999999999999E-3</v>
      </c>
      <c r="M144" s="1" t="s">
        <v>632</v>
      </c>
      <c r="N144" s="1" t="s">
        <v>712</v>
      </c>
    </row>
    <row r="145" spans="1:16" x14ac:dyDescent="0.2">
      <c r="A145" s="1" t="s">
        <v>604</v>
      </c>
      <c r="B145" s="20" t="s">
        <v>50</v>
      </c>
      <c r="C145" s="1">
        <v>56072.684200000003</v>
      </c>
      <c r="D145" s="1" t="s">
        <v>103</v>
      </c>
      <c r="E145" s="16" t="e">
        <f>VLOOKUP(C145,'Active 1'!C$21:E$192,3,FALSE)</f>
        <v>#N/A</v>
      </c>
      <c r="G145" s="1">
        <v>31215</v>
      </c>
      <c r="H145" s="1">
        <v>4.1000000000000003E-3</v>
      </c>
      <c r="M145" s="1" t="s">
        <v>605</v>
      </c>
      <c r="N145" s="1" t="s">
        <v>711</v>
      </c>
    </row>
    <row r="146" spans="1:16" x14ac:dyDescent="0.2">
      <c r="A146" s="1" t="s">
        <v>690</v>
      </c>
      <c r="B146" s="20" t="s">
        <v>50</v>
      </c>
      <c r="C146" s="1">
        <v>56398.717400000001</v>
      </c>
      <c r="D146" s="1" t="s">
        <v>103</v>
      </c>
      <c r="E146" s="16" t="e">
        <f>VLOOKUP(C146,'Active 1'!C$21:E$192,3,FALSE)</f>
        <v>#N/A</v>
      </c>
      <c r="G146" s="1">
        <v>32136</v>
      </c>
      <c r="H146" s="1">
        <v>5.4999999999999997E-3</v>
      </c>
      <c r="M146" s="1" t="s">
        <v>123</v>
      </c>
      <c r="N146" s="1" t="s">
        <v>713</v>
      </c>
      <c r="O146" s="1" t="s">
        <v>714</v>
      </c>
    </row>
    <row r="147" spans="1:16" x14ac:dyDescent="0.2">
      <c r="A147" s="1" t="s">
        <v>684</v>
      </c>
      <c r="B147" s="20" t="s">
        <v>48</v>
      </c>
      <c r="C147" s="1">
        <v>56451.6414</v>
      </c>
      <c r="D147" s="1" t="s">
        <v>103</v>
      </c>
      <c r="E147" s="16" t="e">
        <f>VLOOKUP(C147,'Active 1'!C$21:E$192,3,FALSE)</f>
        <v>#N/A</v>
      </c>
      <c r="G147" s="1">
        <v>32285</v>
      </c>
      <c r="H147" s="1">
        <v>6.8999999999999999E-3</v>
      </c>
      <c r="M147" s="1" t="s">
        <v>198</v>
      </c>
      <c r="N147" s="1" t="s">
        <v>713</v>
      </c>
      <c r="O147" s="1" t="s">
        <v>714</v>
      </c>
    </row>
    <row r="148" spans="1:16" x14ac:dyDescent="0.2">
      <c r="A148" s="1" t="s">
        <v>87</v>
      </c>
      <c r="B148" s="20" t="s">
        <v>48</v>
      </c>
      <c r="C148" s="1">
        <v>51274.769</v>
      </c>
      <c r="D148" s="1" t="s">
        <v>37</v>
      </c>
      <c r="E148" s="16">
        <f>VLOOKUP(C148,'Active 1'!C$21:E$192,3,FALSE)</f>
        <v>17661.519400096538</v>
      </c>
      <c r="G148" s="1">
        <v>17661</v>
      </c>
      <c r="H148" s="1">
        <v>-4.5999999999999999E-3</v>
      </c>
      <c r="M148" s="1" t="s">
        <v>612</v>
      </c>
      <c r="N148" s="1" t="s">
        <v>715</v>
      </c>
    </row>
    <row r="149" spans="1:16" x14ac:dyDescent="0.2">
      <c r="A149" s="1" t="s">
        <v>102</v>
      </c>
      <c r="B149" s="20" t="s">
        <v>50</v>
      </c>
      <c r="C149" s="1">
        <v>53110.427799999998</v>
      </c>
      <c r="D149" s="1" t="s">
        <v>103</v>
      </c>
      <c r="E149" s="16">
        <f>VLOOKUP(C149,'Active 1'!C$21:E$192,3,FALSE)</f>
        <v>22847.04091377059</v>
      </c>
      <c r="G149" s="1">
        <v>22847</v>
      </c>
      <c r="H149" s="1">
        <v>-4.0000000000000002E-4</v>
      </c>
      <c r="M149" s="1" t="s">
        <v>207</v>
      </c>
      <c r="N149" s="1" t="s">
        <v>674</v>
      </c>
    </row>
    <row r="150" spans="1:16" x14ac:dyDescent="0.2">
      <c r="A150" s="1" t="s">
        <v>102</v>
      </c>
      <c r="B150" s="20" t="s">
        <v>50</v>
      </c>
      <c r="C150" s="1">
        <v>53111.489699999998</v>
      </c>
      <c r="D150" s="1" t="s">
        <v>103</v>
      </c>
      <c r="E150" s="16">
        <f>VLOOKUP(C150,'Active 1'!C$21:E$192,3,FALSE)</f>
        <v>22850.040657129961</v>
      </c>
      <c r="G150" s="1">
        <v>22850</v>
      </c>
      <c r="H150" s="1">
        <v>-5.0000000000000001E-4</v>
      </c>
      <c r="M150" s="1" t="s">
        <v>207</v>
      </c>
      <c r="N150" s="1" t="s">
        <v>674</v>
      </c>
    </row>
    <row r="151" spans="1:16" x14ac:dyDescent="0.2">
      <c r="A151" s="1" t="s">
        <v>102</v>
      </c>
      <c r="B151" s="20" t="s">
        <v>48</v>
      </c>
      <c r="C151" s="1">
        <v>53117.330800000003</v>
      </c>
      <c r="D151" s="1" t="s">
        <v>103</v>
      </c>
      <c r="E151" s="16">
        <f>VLOOKUP(C151,'Active 1'!C$21:E$192,3,FALSE)</f>
        <v>22866.541081780528</v>
      </c>
      <c r="G151" s="1">
        <v>22866</v>
      </c>
      <c r="H151" s="1">
        <v>-2.9999999999999997E-4</v>
      </c>
      <c r="M151" s="1" t="s">
        <v>207</v>
      </c>
      <c r="N151" s="1" t="s">
        <v>674</v>
      </c>
    </row>
    <row r="152" spans="1:16" x14ac:dyDescent="0.2">
      <c r="A152" s="1" t="s">
        <v>102</v>
      </c>
      <c r="B152" s="20" t="s">
        <v>48</v>
      </c>
      <c r="C152" s="1">
        <v>53118.396099999998</v>
      </c>
      <c r="D152" s="1" t="s">
        <v>103</v>
      </c>
      <c r="E152" s="16">
        <f>VLOOKUP(C152,'Active 1'!C$21:E$192,3,FALSE)</f>
        <v>22869.550429742409</v>
      </c>
      <c r="G152" s="1">
        <v>22869</v>
      </c>
      <c r="H152" s="1">
        <v>3.0000000000000001E-3</v>
      </c>
      <c r="M152" s="1" t="s">
        <v>207</v>
      </c>
      <c r="N152" s="1" t="s">
        <v>674</v>
      </c>
    </row>
    <row r="153" spans="1:16" x14ac:dyDescent="0.2">
      <c r="A153" s="1" t="s">
        <v>110</v>
      </c>
      <c r="B153" s="20" t="s">
        <v>50</v>
      </c>
      <c r="C153" s="1">
        <v>53818.425000000003</v>
      </c>
      <c r="D153" s="1" t="e">
        <f>-#NAME?</f>
        <v>#NAME?</v>
      </c>
      <c r="E153" s="16">
        <f>VLOOKUP(C153,'Active 1'!C$21:E$192,3,FALSE)</f>
        <v>24847.050235884821</v>
      </c>
      <c r="G153" s="1">
        <v>24847</v>
      </c>
      <c r="H153" s="1">
        <v>1.6000000000000001E-3</v>
      </c>
      <c r="M153" s="1" t="s">
        <v>207</v>
      </c>
      <c r="N153" s="1" t="s">
        <v>716</v>
      </c>
    </row>
    <row r="154" spans="1:16" x14ac:dyDescent="0.2">
      <c r="A154" s="1" t="s">
        <v>113</v>
      </c>
      <c r="B154" s="20" t="s">
        <v>50</v>
      </c>
      <c r="C154" s="1">
        <v>54211.362200000003</v>
      </c>
      <c r="D154" s="1" t="s">
        <v>114</v>
      </c>
      <c r="E154" s="16">
        <f>VLOOKUP(C154,'Active 1'!C$21:E$192,3,FALSE)</f>
        <v>25957.051889853872</v>
      </c>
      <c r="G154" s="1">
        <v>25957</v>
      </c>
      <c r="H154" s="1">
        <v>1.5E-3</v>
      </c>
      <c r="M154" s="1" t="s">
        <v>123</v>
      </c>
      <c r="N154" s="1" t="s">
        <v>717</v>
      </c>
      <c r="O154" s="1" t="s">
        <v>718</v>
      </c>
      <c r="P154" s="1" t="s">
        <v>201</v>
      </c>
    </row>
    <row r="155" spans="1:16" x14ac:dyDescent="0.2">
      <c r="A155" s="1" t="s">
        <v>122</v>
      </c>
      <c r="B155" s="20" t="s">
        <v>48</v>
      </c>
      <c r="C155" s="1">
        <v>54934.404799999997</v>
      </c>
      <c r="D155" s="1" t="s">
        <v>50</v>
      </c>
      <c r="E155" s="16">
        <f>VLOOKUP(C155,'Active 1'!C$21:E$192,3,FALSE)</f>
        <v>27999.562708096779</v>
      </c>
      <c r="G155" s="1">
        <v>27999</v>
      </c>
      <c r="H155" s="1">
        <v>3.8999999999999998E-3</v>
      </c>
      <c r="M155" s="1" t="s">
        <v>695</v>
      </c>
      <c r="N155" s="1" t="s">
        <v>696</v>
      </c>
      <c r="O155" s="1" t="s">
        <v>697</v>
      </c>
    </row>
    <row r="156" spans="1:16" x14ac:dyDescent="0.2">
      <c r="A156" s="1" t="s">
        <v>122</v>
      </c>
      <c r="B156" s="20" t="s">
        <v>48</v>
      </c>
      <c r="C156" s="1">
        <v>54934.404799999997</v>
      </c>
      <c r="D156" s="1" t="s">
        <v>123</v>
      </c>
      <c r="E156" s="16">
        <f>VLOOKUP(C156,'Active 1'!C$21:E$192,3,FALSE)</f>
        <v>27999.562708096779</v>
      </c>
      <c r="G156" s="1">
        <v>27999</v>
      </c>
      <c r="H156" s="1">
        <v>3.8999999999999998E-3</v>
      </c>
      <c r="M156" s="1" t="s">
        <v>695</v>
      </c>
      <c r="N156" s="1" t="s">
        <v>696</v>
      </c>
      <c r="O156" s="1" t="s">
        <v>697</v>
      </c>
    </row>
    <row r="157" spans="1:16" x14ac:dyDescent="0.2">
      <c r="A157" s="1" t="s">
        <v>122</v>
      </c>
      <c r="B157" s="20" t="s">
        <v>48</v>
      </c>
      <c r="C157" s="1">
        <v>55700.458200000001</v>
      </c>
      <c r="D157" s="1" t="s">
        <v>37</v>
      </c>
      <c r="E157" s="16">
        <f>VLOOKUP(C157,'Active 1'!C$21:E$192,3,FALSE)</f>
        <v>30163.574008194151</v>
      </c>
      <c r="G157" s="1">
        <v>30163</v>
      </c>
      <c r="H157" s="1">
        <v>6.6E-3</v>
      </c>
      <c r="M157" s="1" t="s">
        <v>719</v>
      </c>
      <c r="N157" s="1" t="s">
        <v>720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Active 1</vt:lpstr>
      <vt:lpstr>Active 2</vt:lpstr>
      <vt:lpstr>Q_fit</vt:lpstr>
      <vt:lpstr>Sheet1</vt:lpstr>
      <vt:lpstr>Sheet2</vt:lpstr>
      <vt:lpstr>'Active 1'!solver_adj</vt:lpstr>
      <vt:lpstr>'Active 2'!solver_adj</vt:lpstr>
      <vt:lpstr>'Active 1'!solver_opt</vt:lpstr>
      <vt:lpstr>'Active 2'!solver_opt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2022-04-03T03:08:09Z</dcterms:created>
  <dcterms:modified xsi:type="dcterms:W3CDTF">2025-01-10T05:58:30Z</dcterms:modified>
</cp:coreProperties>
</file>