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16C8A2B-2EBC-4BA5-9449-8D0802353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49" i="1" l="1"/>
  <c r="F149" i="1" s="1"/>
  <c r="G149" i="1" s="1"/>
  <c r="K149" i="1" s="1"/>
  <c r="Q149" i="1"/>
  <c r="E146" i="1"/>
  <c r="F146" i="1" s="1"/>
  <c r="G146" i="1" s="1"/>
  <c r="K146" i="1" s="1"/>
  <c r="Q146" i="1"/>
  <c r="E145" i="1"/>
  <c r="F145" i="1" s="1"/>
  <c r="G145" i="1" s="1"/>
  <c r="K145" i="1" s="1"/>
  <c r="Q145" i="1"/>
  <c r="Q147" i="1"/>
  <c r="Q148" i="1"/>
  <c r="Q143" i="1"/>
  <c r="E144" i="1"/>
  <c r="F144" i="1" s="1"/>
  <c r="G144" i="1" s="1"/>
  <c r="K144" i="1" s="1"/>
  <c r="Q144" i="1"/>
  <c r="C7" i="1"/>
  <c r="E147" i="1" s="1"/>
  <c r="F147" i="1" s="1"/>
  <c r="G147" i="1" s="1"/>
  <c r="K147" i="1" s="1"/>
  <c r="C8" i="1"/>
  <c r="D9" i="1"/>
  <c r="E9" i="1"/>
  <c r="F16" i="1"/>
  <c r="F17" i="1" s="1"/>
  <c r="C17" i="1"/>
  <c r="Q21" i="1"/>
  <c r="E22" i="1"/>
  <c r="F22" i="1" s="1"/>
  <c r="G22" i="1" s="1"/>
  <c r="H22" i="1" s="1"/>
  <c r="Q22" i="1"/>
  <c r="Q23" i="1"/>
  <c r="Q24" i="1"/>
  <c r="E25" i="1"/>
  <c r="F25" i="1" s="1"/>
  <c r="G25" i="1" s="1"/>
  <c r="H25" i="1" s="1"/>
  <c r="Q25" i="1"/>
  <c r="Q26" i="1"/>
  <c r="E27" i="1"/>
  <c r="F27" i="1" s="1"/>
  <c r="G27" i="1" s="1"/>
  <c r="I27" i="1" s="1"/>
  <c r="Q27" i="1"/>
  <c r="E28" i="1"/>
  <c r="E60" i="2" s="1"/>
  <c r="Q28" i="1"/>
  <c r="E29" i="1"/>
  <c r="F29" i="1" s="1"/>
  <c r="Q29" i="1"/>
  <c r="E30" i="1"/>
  <c r="F30" i="1" s="1"/>
  <c r="G30" i="1" s="1"/>
  <c r="I30" i="1" s="1"/>
  <c r="Q30" i="1"/>
  <c r="E31" i="1"/>
  <c r="E63" i="2" s="1"/>
  <c r="Q31" i="1"/>
  <c r="E32" i="1"/>
  <c r="F32" i="1" s="1"/>
  <c r="G32" i="1" s="1"/>
  <c r="I32" i="1" s="1"/>
  <c r="Q32" i="1"/>
  <c r="H33" i="1"/>
  <c r="Q33" i="1"/>
  <c r="Q34" i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Q39" i="1"/>
  <c r="Q40" i="1"/>
  <c r="E41" i="1"/>
  <c r="E72" i="2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E75" i="2" s="1"/>
  <c r="Q44" i="1"/>
  <c r="E45" i="1"/>
  <c r="F45" i="1" s="1"/>
  <c r="G45" i="1" s="1"/>
  <c r="I45" i="1" s="1"/>
  <c r="Q45" i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Q51" i="1"/>
  <c r="E52" i="1"/>
  <c r="E13" i="2" s="1"/>
  <c r="Q52" i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F57" i="1" s="1"/>
  <c r="G57" i="1" s="1"/>
  <c r="J57" i="1" s="1"/>
  <c r="Q57" i="1"/>
  <c r="E58" i="1"/>
  <c r="F58" i="1" s="1"/>
  <c r="Q58" i="1"/>
  <c r="E59" i="1"/>
  <c r="F59" i="1"/>
  <c r="G59" i="1" s="1"/>
  <c r="I59" i="1" s="1"/>
  <c r="Q59" i="1"/>
  <c r="E60" i="1"/>
  <c r="F60" i="1" s="1"/>
  <c r="Q60" i="1"/>
  <c r="E61" i="1"/>
  <c r="F61" i="1" s="1"/>
  <c r="G61" i="1" s="1"/>
  <c r="I61" i="1" s="1"/>
  <c r="Q61" i="1"/>
  <c r="E62" i="1"/>
  <c r="F62" i="1" s="1"/>
  <c r="G62" i="1" s="1"/>
  <c r="J62" i="1" s="1"/>
  <c r="Q62" i="1"/>
  <c r="E63" i="1"/>
  <c r="F63" i="1" s="1"/>
  <c r="Q63" i="1"/>
  <c r="E64" i="1"/>
  <c r="F64" i="1" s="1"/>
  <c r="G64" i="1" s="1"/>
  <c r="I64" i="1" s="1"/>
  <c r="Q64" i="1"/>
  <c r="Q65" i="1"/>
  <c r="Q66" i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Q72" i="1"/>
  <c r="E73" i="1"/>
  <c r="E2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J79" i="1" s="1"/>
  <c r="Q79" i="1"/>
  <c r="E80" i="1"/>
  <c r="E86" i="2" s="1"/>
  <c r="Q80" i="1"/>
  <c r="Q81" i="1"/>
  <c r="E82" i="1"/>
  <c r="F82" i="1" s="1"/>
  <c r="G82" i="1" s="1"/>
  <c r="I82" i="1" s="1"/>
  <c r="Q82" i="1"/>
  <c r="Q83" i="1"/>
  <c r="E84" i="1"/>
  <c r="E88" i="2" s="1"/>
  <c r="Q84" i="1"/>
  <c r="Q85" i="1"/>
  <c r="E86" i="1"/>
  <c r="E89" i="2" s="1"/>
  <c r="Q86" i="1"/>
  <c r="E87" i="1"/>
  <c r="F87" i="1" s="1"/>
  <c r="G87" i="1" s="1"/>
  <c r="K87" i="1" s="1"/>
  <c r="Q87" i="1"/>
  <c r="Q88" i="1"/>
  <c r="E89" i="1"/>
  <c r="F89" i="1" s="1"/>
  <c r="G89" i="1" s="1"/>
  <c r="I89" i="1" s="1"/>
  <c r="Q89" i="1"/>
  <c r="E90" i="1"/>
  <c r="F90" i="1" s="1"/>
  <c r="G90" i="1" s="1"/>
  <c r="K90" i="1" s="1"/>
  <c r="Q90" i="1"/>
  <c r="E91" i="1"/>
  <c r="F91" i="1"/>
  <c r="G91" i="1" s="1"/>
  <c r="J91" i="1" s="1"/>
  <c r="Q91" i="1"/>
  <c r="E92" i="1"/>
  <c r="F92" i="1" s="1"/>
  <c r="G92" i="1" s="1"/>
  <c r="I92" i="1" s="1"/>
  <c r="Q92" i="1"/>
  <c r="E93" i="1"/>
  <c r="F93" i="1" s="1"/>
  <c r="G93" i="1" s="1"/>
  <c r="K93" i="1" s="1"/>
  <c r="Q93" i="1"/>
  <c r="E94" i="1"/>
  <c r="F94" i="1" s="1"/>
  <c r="G94" i="1" s="1"/>
  <c r="I94" i="1" s="1"/>
  <c r="Q94" i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E36" i="2" s="1"/>
  <c r="Q99" i="1"/>
  <c r="E100" i="1"/>
  <c r="F100" i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I103" i="1" s="1"/>
  <c r="Q103" i="1"/>
  <c r="E104" i="1"/>
  <c r="F104" i="1" s="1"/>
  <c r="G104" i="1" s="1"/>
  <c r="K104" i="1" s="1"/>
  <c r="Q104" i="1"/>
  <c r="E105" i="1"/>
  <c r="F105" i="1" s="1"/>
  <c r="G105" i="1" s="1"/>
  <c r="J105" i="1" s="1"/>
  <c r="Q105" i="1"/>
  <c r="E106" i="1"/>
  <c r="F106" i="1" s="1"/>
  <c r="G106" i="1" s="1"/>
  <c r="I106" i="1" s="1"/>
  <c r="Q106" i="1"/>
  <c r="E107" i="1"/>
  <c r="E40" i="2" s="1"/>
  <c r="F107" i="1"/>
  <c r="G107" i="1" s="1"/>
  <c r="J107" i="1" s="1"/>
  <c r="Q107" i="1"/>
  <c r="E108" i="1"/>
  <c r="F108" i="1" s="1"/>
  <c r="G108" i="1" s="1"/>
  <c r="K108" i="1" s="1"/>
  <c r="Q108" i="1"/>
  <c r="E109" i="1"/>
  <c r="F109" i="1" s="1"/>
  <c r="G109" i="1" s="1"/>
  <c r="I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J113" i="1" s="1"/>
  <c r="Q113" i="1"/>
  <c r="E114" i="1"/>
  <c r="F114" i="1" s="1"/>
  <c r="G114" i="1" s="1"/>
  <c r="K114" i="1" s="1"/>
  <c r="Q114" i="1"/>
  <c r="E115" i="1"/>
  <c r="E47" i="2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R123" i="1" s="1"/>
  <c r="Q123" i="1"/>
  <c r="E124" i="1"/>
  <c r="F124" i="1" s="1"/>
  <c r="G124" i="1" s="1"/>
  <c r="H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F135" i="1" s="1"/>
  <c r="G135" i="1" s="1"/>
  <c r="K135" i="1" s="1"/>
  <c r="Q135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42" i="1"/>
  <c r="F142" i="1" s="1"/>
  <c r="G142" i="1" s="1"/>
  <c r="K142" i="1" s="1"/>
  <c r="Q142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D17" i="2"/>
  <c r="G17" i="2"/>
  <c r="H17" i="2"/>
  <c r="A18" i="2"/>
  <c r="D18" i="2"/>
  <c r="G18" i="2"/>
  <c r="C18" i="2"/>
  <c r="E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E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E37" i="2"/>
  <c r="H37" i="2"/>
  <c r="A38" i="2"/>
  <c r="B38" i="2"/>
  <c r="C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D52" i="2"/>
  <c r="G52" i="2"/>
  <c r="C52" i="2"/>
  <c r="H52" i="2"/>
  <c r="B52" i="2"/>
  <c r="A53" i="2"/>
  <c r="B53" i="2"/>
  <c r="F53" i="2"/>
  <c r="D53" i="2"/>
  <c r="G53" i="2"/>
  <c r="C53" i="2"/>
  <c r="H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F56" i="2"/>
  <c r="D56" i="2"/>
  <c r="G56" i="2"/>
  <c r="C56" i="2"/>
  <c r="H56" i="2"/>
  <c r="B56" i="2"/>
  <c r="A57" i="2"/>
  <c r="B57" i="2"/>
  <c r="F57" i="2"/>
  <c r="D57" i="2"/>
  <c r="G57" i="2"/>
  <c r="C57" i="2"/>
  <c r="H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E68" i="2"/>
  <c r="D68" i="2"/>
  <c r="G68" i="2"/>
  <c r="H68" i="2"/>
  <c r="A69" i="2"/>
  <c r="B69" i="2"/>
  <c r="C69" i="2"/>
  <c r="D69" i="2"/>
  <c r="G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H75" i="2"/>
  <c r="A76" i="2"/>
  <c r="C76" i="2"/>
  <c r="E76" i="2"/>
  <c r="D76" i="2"/>
  <c r="G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B79" i="2"/>
  <c r="D79" i="2"/>
  <c r="G79" i="2"/>
  <c r="C79" i="2"/>
  <c r="E79" i="2"/>
  <c r="H79" i="2"/>
  <c r="A80" i="2"/>
  <c r="C80" i="2"/>
  <c r="D80" i="2"/>
  <c r="G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D87" i="2"/>
  <c r="G87" i="2"/>
  <c r="C87" i="2"/>
  <c r="H87" i="2"/>
  <c r="A88" i="2"/>
  <c r="C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B91" i="2"/>
  <c r="D91" i="2"/>
  <c r="G91" i="2"/>
  <c r="C91" i="2"/>
  <c r="H91" i="2"/>
  <c r="A92" i="2"/>
  <c r="C92" i="2"/>
  <c r="D92" i="2"/>
  <c r="G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H95" i="2"/>
  <c r="A96" i="2"/>
  <c r="C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B99" i="2"/>
  <c r="D99" i="2"/>
  <c r="G99" i="2"/>
  <c r="C99" i="2"/>
  <c r="E99" i="2"/>
  <c r="H99" i="2"/>
  <c r="A100" i="2"/>
  <c r="C100" i="2"/>
  <c r="D100" i="2"/>
  <c r="G100" i="2"/>
  <c r="H100" i="2"/>
  <c r="B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E96" i="2" l="1"/>
  <c r="E91" i="2"/>
  <c r="E17" i="2"/>
  <c r="E92" i="2"/>
  <c r="E23" i="2"/>
  <c r="F99" i="1"/>
  <c r="G99" i="1" s="1"/>
  <c r="K99" i="1" s="1"/>
  <c r="E95" i="2"/>
  <c r="E93" i="2"/>
  <c r="E43" i="2"/>
  <c r="E83" i="1"/>
  <c r="E81" i="1"/>
  <c r="E56" i="1"/>
  <c r="E51" i="1"/>
  <c r="E49" i="1"/>
  <c r="G29" i="1"/>
  <c r="I29" i="1" s="1"/>
  <c r="E24" i="1"/>
  <c r="E100" i="2"/>
  <c r="E78" i="2"/>
  <c r="E59" i="2"/>
  <c r="E50" i="2"/>
  <c r="F115" i="1"/>
  <c r="G115" i="1" s="1"/>
  <c r="K115" i="1" s="1"/>
  <c r="G100" i="1"/>
  <c r="K100" i="1" s="1"/>
  <c r="E95" i="1"/>
  <c r="E88" i="1"/>
  <c r="F88" i="1" s="1"/>
  <c r="G88" i="1" s="1"/>
  <c r="I88" i="1" s="1"/>
  <c r="E85" i="1"/>
  <c r="F85" i="1" s="1"/>
  <c r="E78" i="1"/>
  <c r="F78" i="1" s="1"/>
  <c r="G78" i="1" s="1"/>
  <c r="K78" i="1" s="1"/>
  <c r="F73" i="1"/>
  <c r="G73" i="1" s="1"/>
  <c r="J73" i="1" s="1"/>
  <c r="E71" i="1"/>
  <c r="E68" i="1"/>
  <c r="E66" i="1"/>
  <c r="G63" i="1"/>
  <c r="I63" i="1" s="1"/>
  <c r="G60" i="1"/>
  <c r="J60" i="1" s="1"/>
  <c r="G58" i="1"/>
  <c r="I58" i="1" s="1"/>
  <c r="E53" i="1"/>
  <c r="E46" i="1"/>
  <c r="F46" i="1" s="1"/>
  <c r="G46" i="1" s="1"/>
  <c r="I46" i="1" s="1"/>
  <c r="F41" i="1"/>
  <c r="G41" i="1" s="1"/>
  <c r="I41" i="1" s="1"/>
  <c r="E39" i="1"/>
  <c r="E36" i="1"/>
  <c r="E34" i="1"/>
  <c r="F31" i="1"/>
  <c r="G31" i="1" s="1"/>
  <c r="I31" i="1" s="1"/>
  <c r="E28" i="2"/>
  <c r="E143" i="1"/>
  <c r="F143" i="1" s="1"/>
  <c r="G143" i="1" s="1"/>
  <c r="K143" i="1" s="1"/>
  <c r="E87" i="2"/>
  <c r="E85" i="2"/>
  <c r="E54" i="2"/>
  <c r="E52" i="2"/>
  <c r="F84" i="1"/>
  <c r="G84" i="1" s="1"/>
  <c r="I84" i="1" s="1"/>
  <c r="E72" i="1"/>
  <c r="E67" i="1"/>
  <c r="E65" i="1"/>
  <c r="F52" i="1"/>
  <c r="G52" i="1" s="1"/>
  <c r="J52" i="1" s="1"/>
  <c r="E40" i="1"/>
  <c r="E35" i="1"/>
  <c r="E33" i="1"/>
  <c r="F33" i="1" s="1"/>
  <c r="F28" i="1"/>
  <c r="G28" i="1" s="1"/>
  <c r="I28" i="1" s="1"/>
  <c r="E26" i="1"/>
  <c r="E23" i="1"/>
  <c r="E21" i="1"/>
  <c r="E148" i="1"/>
  <c r="F148" i="1" s="1"/>
  <c r="G148" i="1" s="1"/>
  <c r="K148" i="1" s="1"/>
  <c r="E48" i="2"/>
  <c r="F86" i="1"/>
  <c r="G86" i="1" s="1"/>
  <c r="I86" i="1" s="1"/>
  <c r="F44" i="1"/>
  <c r="G44" i="1" s="1"/>
  <c r="I44" i="1" s="1"/>
  <c r="E57" i="2"/>
  <c r="E51" i="2"/>
  <c r="E90" i="2"/>
  <c r="E82" i="2"/>
  <c r="E45" i="2"/>
  <c r="E44" i="2"/>
  <c r="E98" i="2"/>
  <c r="E97" i="2"/>
  <c r="F80" i="1"/>
  <c r="G80" i="1" s="1"/>
  <c r="E38" i="2"/>
  <c r="E69" i="2"/>
  <c r="E49" i="2"/>
  <c r="E32" i="2"/>
  <c r="E24" i="2"/>
  <c r="E77" i="2" l="1"/>
  <c r="E34" i="2"/>
  <c r="F83" i="1"/>
  <c r="G83" i="1" s="1"/>
  <c r="K83" i="1" s="1"/>
  <c r="E67" i="2"/>
  <c r="F36" i="1"/>
  <c r="G36" i="1" s="1"/>
  <c r="I36" i="1" s="1"/>
  <c r="F35" i="1"/>
  <c r="G35" i="1" s="1"/>
  <c r="I35" i="1" s="1"/>
  <c r="E66" i="2"/>
  <c r="F40" i="1"/>
  <c r="G40" i="1" s="1"/>
  <c r="I40" i="1" s="1"/>
  <c r="E71" i="2"/>
  <c r="E25" i="2"/>
  <c r="F71" i="1"/>
  <c r="G71" i="1" s="1"/>
  <c r="I71" i="1" s="1"/>
  <c r="E11" i="2"/>
  <c r="F49" i="1"/>
  <c r="G49" i="1" s="1"/>
  <c r="I49" i="1" s="1"/>
  <c r="E55" i="2"/>
  <c r="F23" i="1"/>
  <c r="G23" i="1" s="1"/>
  <c r="H23" i="1" s="1"/>
  <c r="E58" i="2"/>
  <c r="F26" i="1"/>
  <c r="G26" i="1" s="1"/>
  <c r="I26" i="1" s="1"/>
  <c r="E65" i="2"/>
  <c r="F34" i="1"/>
  <c r="G34" i="1" s="1"/>
  <c r="I34" i="1" s="1"/>
  <c r="F95" i="1"/>
  <c r="G95" i="1" s="1"/>
  <c r="I95" i="1" s="1"/>
  <c r="E94" i="2"/>
  <c r="F24" i="1"/>
  <c r="G24" i="1" s="1"/>
  <c r="H24" i="1" s="1"/>
  <c r="E56" i="2"/>
  <c r="E70" i="2"/>
  <c r="F39" i="1"/>
  <c r="G39" i="1" s="1"/>
  <c r="I39" i="1" s="1"/>
  <c r="E22" i="2"/>
  <c r="F68" i="1"/>
  <c r="G68" i="1" s="1"/>
  <c r="I68" i="1" s="1"/>
  <c r="E80" i="2"/>
  <c r="F51" i="1"/>
  <c r="G51" i="1" s="1"/>
  <c r="I51" i="1" s="1"/>
  <c r="F72" i="1"/>
  <c r="G72" i="1" s="1"/>
  <c r="I72" i="1" s="1"/>
  <c r="E26" i="2"/>
  <c r="F66" i="1"/>
  <c r="G66" i="1" s="1"/>
  <c r="I66" i="1" s="1"/>
  <c r="E20" i="2"/>
  <c r="F21" i="1"/>
  <c r="G21" i="1" s="1"/>
  <c r="H21" i="1" s="1"/>
  <c r="E53" i="2"/>
  <c r="E19" i="2"/>
  <c r="F65" i="1"/>
  <c r="G65" i="1" s="1"/>
  <c r="I65" i="1" s="1"/>
  <c r="F53" i="1"/>
  <c r="G53" i="1" s="1"/>
  <c r="I53" i="1" s="1"/>
  <c r="E81" i="2"/>
  <c r="F56" i="1"/>
  <c r="G56" i="1" s="1"/>
  <c r="J56" i="1" s="1"/>
  <c r="E14" i="2"/>
  <c r="E33" i="2"/>
  <c r="F81" i="1"/>
  <c r="G81" i="1" s="1"/>
  <c r="F67" i="1"/>
  <c r="G67" i="1" s="1"/>
  <c r="I67" i="1" s="1"/>
  <c r="E21" i="2"/>
  <c r="I80" i="1"/>
  <c r="C12" i="1"/>
  <c r="C11" i="1"/>
  <c r="O149" i="1" l="1"/>
  <c r="O146" i="1"/>
  <c r="O145" i="1"/>
  <c r="O142" i="1"/>
  <c r="O125" i="1"/>
  <c r="O58" i="1"/>
  <c r="O28" i="1"/>
  <c r="O98" i="1"/>
  <c r="O107" i="1"/>
  <c r="O135" i="1"/>
  <c r="O117" i="1"/>
  <c r="O115" i="1"/>
  <c r="O83" i="1"/>
  <c r="O121" i="1"/>
  <c r="O55" i="1"/>
  <c r="O24" i="1"/>
  <c r="O144" i="1"/>
  <c r="O80" i="1"/>
  <c r="O110" i="1"/>
  <c r="O129" i="1"/>
  <c r="O29" i="1"/>
  <c r="O85" i="1"/>
  <c r="O104" i="1"/>
  <c r="O38" i="1"/>
  <c r="O89" i="1"/>
  <c r="O108" i="1"/>
  <c r="O94" i="1"/>
  <c r="O36" i="1"/>
  <c r="O99" i="1"/>
  <c r="O27" i="1"/>
  <c r="O37" i="1"/>
  <c r="O46" i="1"/>
  <c r="O87" i="1"/>
  <c r="O54" i="1"/>
  <c r="O134" i="1"/>
  <c r="O133" i="1"/>
  <c r="O86" i="1"/>
  <c r="O141" i="1"/>
  <c r="O105" i="1"/>
  <c r="O90" i="1"/>
  <c r="O21" i="1"/>
  <c r="O100" i="1"/>
  <c r="O148" i="1"/>
  <c r="O81" i="1"/>
  <c r="O84" i="1"/>
  <c r="O111" i="1"/>
  <c r="O22" i="1"/>
  <c r="O48" i="1"/>
  <c r="O26" i="1"/>
  <c r="O51" i="1"/>
  <c r="O93" i="1"/>
  <c r="O91" i="1"/>
  <c r="O106" i="1"/>
  <c r="O112" i="1"/>
  <c r="O41" i="1"/>
  <c r="O88" i="1"/>
  <c r="O119" i="1"/>
  <c r="O30" i="1"/>
  <c r="O61" i="1"/>
  <c r="O31" i="1"/>
  <c r="O120" i="1"/>
  <c r="O128" i="1"/>
  <c r="O92" i="1"/>
  <c r="O138" i="1"/>
  <c r="O35" i="1"/>
  <c r="O77" i="1"/>
  <c r="O147" i="1"/>
  <c r="O113" i="1"/>
  <c r="O140" i="1"/>
  <c r="O44" i="1"/>
  <c r="O101" i="1"/>
  <c r="C15" i="1"/>
  <c r="O45" i="1"/>
  <c r="O109" i="1"/>
  <c r="O53" i="1"/>
  <c r="O79" i="1"/>
  <c r="O114" i="1"/>
  <c r="O96" i="1"/>
  <c r="O131" i="1"/>
  <c r="O143" i="1"/>
  <c r="O95" i="1"/>
  <c r="O25" i="1"/>
  <c r="O103" i="1"/>
  <c r="O116" i="1"/>
  <c r="O123" i="1"/>
  <c r="O82" i="1"/>
  <c r="O137" i="1"/>
  <c r="O40" i="1"/>
  <c r="O136" i="1"/>
  <c r="O124" i="1"/>
  <c r="O32" i="1"/>
  <c r="O42" i="1"/>
  <c r="O78" i="1"/>
  <c r="O34" i="1"/>
  <c r="O39" i="1"/>
  <c r="O122" i="1"/>
  <c r="O47" i="1"/>
  <c r="O132" i="1"/>
  <c r="O127" i="1"/>
  <c r="O130" i="1"/>
  <c r="O43" i="1"/>
  <c r="O118" i="1"/>
  <c r="O97" i="1"/>
  <c r="O102" i="1"/>
  <c r="O23" i="1"/>
  <c r="O126" i="1"/>
  <c r="O139" i="1"/>
  <c r="C16" i="1"/>
  <c r="D18" i="1" s="1"/>
  <c r="K81" i="1"/>
  <c r="C18" i="1" l="1"/>
  <c r="F18" i="1"/>
  <c r="F19" i="1" s="1"/>
</calcChain>
</file>

<file path=xl/sharedStrings.xml><?xml version="1.0" encoding="utf-8"?>
<sst xmlns="http://schemas.openxmlformats.org/spreadsheetml/2006/main" count="1046" uniqueCount="464">
  <si>
    <t>AX Vir / GSC 00303-00633</t>
  </si>
  <si>
    <t>System Type:</t>
  </si>
  <si>
    <t>EB</t>
  </si>
  <si>
    <t>My, My!</t>
  </si>
  <si>
    <t>GCVS 4 =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</si>
  <si>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</si>
  <si>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</si>
  <si>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</si>
  <si>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</si>
  <si>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</si>
  <si>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</si>
  <si>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</si>
  <si>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</si>
  <si>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</si>
  <si>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</si>
  <si>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</si>
  <si>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</si>
  <si>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</si>
  <si>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</si>
  <si>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</si>
  <si>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</si>
  <si>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</si>
  <si>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</si>
  <si>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</si>
  <si>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</si>
  <si>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</si>
  <si>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</si>
  <si>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</si>
  <si>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</si>
  <si>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</si>
  <si>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</si>
  <si>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</si>
  <si>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</si>
  <si>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</si>
  <si>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</si>
  <si>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</si>
  <si>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</si>
  <si>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</si>
  <si>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 Fit</t>
  </si>
  <si>
    <t>Q. Fit</t>
  </si>
  <si>
    <t>Date</t>
  </si>
  <si>
    <t>BAD?</t>
  </si>
  <si>
    <t> AN 256.281 </t>
  </si>
  <si>
    <t>I</t>
  </si>
  <si>
    <t> AN 256.282 </t>
  </si>
  <si>
    <t>GCVS 4</t>
  </si>
  <si>
    <t> AN 264.107 </t>
  </si>
  <si>
    <t> AN 264.108 </t>
  </si>
  <si>
    <t> AJ 60.453 </t>
  </si>
  <si>
    <t>BAVM 32 </t>
  </si>
  <si>
    <t>BAV-M 39</t>
  </si>
  <si>
    <t>BAV-M 36</t>
  </si>
  <si>
    <t>BAVM 34 </t>
  </si>
  <si>
    <t>IBVS 2202</t>
  </si>
  <si>
    <t>II</t>
  </si>
  <si>
    <t>BBSAG Bull.88</t>
  </si>
  <si>
    <t>BAV-M 50</t>
  </si>
  <si>
    <t>BAVM 50 </t>
  </si>
  <si>
    <t>BBSAG Bull.95</t>
  </si>
  <si>
    <t>BBSAG Bull.97</t>
  </si>
  <si>
    <t>BAV-M 60</t>
  </si>
  <si>
    <t>BBSAG Bull.101</t>
  </si>
  <si>
    <t>BBSAG Bull.106</t>
  </si>
  <si>
    <t>IBVS 4383</t>
  </si>
  <si>
    <t>BBSAG Bull.109</t>
  </si>
  <si>
    <t>BBSAG Bull.112</t>
  </si>
  <si>
    <t>BBSAG Bull.115</t>
  </si>
  <si>
    <t>2012JAVSO..40..975</t>
  </si>
  <si>
    <t>JAVSO..40....1</t>
  </si>
  <si>
    <t>VSB 47 </t>
  </si>
  <si>
    <t>IBVS 5263</t>
  </si>
  <si>
    <t> BRNO 32 </t>
  </si>
  <si>
    <t>IBVS 5287</t>
  </si>
  <si>
    <t>OEJV 0074 </t>
  </si>
  <si>
    <t>OEJV 0074</t>
  </si>
  <si>
    <t>IBVS 5224 </t>
  </si>
  <si>
    <t>IBVS 5224</t>
  </si>
  <si>
    <t> BBS 127 </t>
  </si>
  <si>
    <t>VSB 40 </t>
  </si>
  <si>
    <t>VSB 42 </t>
  </si>
  <si>
    <t>IBVS 5493</t>
  </si>
  <si>
    <t>IBVS 5493 </t>
  </si>
  <si>
    <t>BAVM 157 </t>
  </si>
  <si>
    <t>VSB 43 </t>
  </si>
  <si>
    <t>IBVS 5543</t>
  </si>
  <si>
    <t>Komas, pc 2014-06-14</t>
  </si>
  <si>
    <t>BVRI</t>
  </si>
  <si>
    <t>OEJV 0001</t>
  </si>
  <si>
    <t>IBVS 5820</t>
  </si>
  <si>
    <t>VSB 45 </t>
  </si>
  <si>
    <t>IBVS 5731</t>
  </si>
  <si>
    <t>VSB 46 </t>
  </si>
  <si>
    <t>IBVS 5802</t>
  </si>
  <si>
    <t>IBVS 5917</t>
  </si>
  <si>
    <t>JAVSO..37...44</t>
  </si>
  <si>
    <t>IBVS 5874</t>
  </si>
  <si>
    <t>VSB 50 </t>
  </si>
  <si>
    <t>VSB 51 </t>
  </si>
  <si>
    <t>IBVS 5992</t>
  </si>
  <si>
    <t>IBVS 6010</t>
  </si>
  <si>
    <t>IBVS 6029</t>
  </si>
  <si>
    <t>JAVSO..41..122</t>
  </si>
  <si>
    <t>JAVSO..41..328</t>
  </si>
  <si>
    <t>IBVS 6125</t>
  </si>
  <si>
    <t>VSB-059</t>
  </si>
  <si>
    <t>Ic</t>
  </si>
  <si>
    <t>IBVS 6196</t>
  </si>
  <si>
    <t>IBVS 6209</t>
  </si>
  <si>
    <t>JAVSO..45..215</t>
  </si>
  <si>
    <t>IBVS 6244</t>
  </si>
  <si>
    <t>JAVSO..47..263</t>
  </si>
  <si>
    <t>JAVSO..48..256</t>
  </si>
  <si>
    <t>VSB 069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</si>
  <si>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</si>
  <si>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</si>
  <si>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</si>
  <si>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</si>
  <si>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</si>
  <si>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</si>
  <si>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</si>
  <si>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</si>
  <si>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2445034.535 </t>
  </si>
  <si>
    <t> 06.03.1982 00:50 </t>
  </si>
  <si>
    <t> -0.008 </t>
  </si>
  <si>
    <t>V </t>
  </si>
  <si>
    <t> A.Thomas </t>
  </si>
  <si>
    <t>BAVM 39 </t>
  </si>
  <si>
    <t>2445034.543 </t>
  </si>
  <si>
    <t> 06.03.1982 01:01 </t>
  </si>
  <si>
    <t> 0.000 </t>
  </si>
  <si>
    <t>F </t>
  </si>
  <si>
    <t>BAVM 36 </t>
  </si>
  <si>
    <t>2445053.1590 </t>
  </si>
  <si>
    <t> 24.03.1982 15:48 </t>
  </si>
  <si>
    <t> -0.0008 </t>
  </si>
  <si>
    <t>E </t>
  </si>
  <si>
    <t>?</t>
  </si>
  <si>
    <t> Yang Yulan </t>
  </si>
  <si>
    <t>IBVS 2202 </t>
  </si>
  <si>
    <t>2445056.3188 </t>
  </si>
  <si>
    <t> 27.03.1982 19:39 </t>
  </si>
  <si>
    <t> -0.0023 </t>
  </si>
  <si>
    <t>2445062.2937 </t>
  </si>
  <si>
    <t> 02.04.1982 19:02 </t>
  </si>
  <si>
    <t> 0.0011 </t>
  </si>
  <si>
    <t>2447266.470 </t>
  </si>
  <si>
    <t> 14.04.1988 23:16 </t>
  </si>
  <si>
    <t> 0.001 </t>
  </si>
  <si>
    <t> A.Paschke </t>
  </si>
  <si>
    <t> BBS 88 </t>
  </si>
  <si>
    <t>2448003.430 </t>
  </si>
  <si>
    <t> 21.04.1990 22:19 </t>
  </si>
  <si>
    <t> 0.011 </t>
  </si>
  <si>
    <t> H.Peter </t>
  </si>
  <si>
    <t> BBS 95 </t>
  </si>
  <si>
    <t>2448015.367 </t>
  </si>
  <si>
    <t> 03.05.1990 20:48 </t>
  </si>
  <si>
    <t> 0.006 </t>
  </si>
  <si>
    <t>2448362.409 </t>
  </si>
  <si>
    <t> 15.04.1991 21:48 </t>
  </si>
  <si>
    <t> -0.000 </t>
  </si>
  <si>
    <t> BBS 97 </t>
  </si>
  <si>
    <t>2448395.416 </t>
  </si>
  <si>
    <t> 18.05.1991 21:59 </t>
  </si>
  <si>
    <t> -0.012 </t>
  </si>
  <si>
    <t> K.Seifert </t>
  </si>
  <si>
    <t>BAVM 60 </t>
  </si>
  <si>
    <t>2448733.359 </t>
  </si>
  <si>
    <t> 20.04.1992 20:36 </t>
  </si>
  <si>
    <t> 0.016 </t>
  </si>
  <si>
    <t> BBS 101 </t>
  </si>
  <si>
    <t>2448761.437 </t>
  </si>
  <si>
    <t> 18.05.1992 22:29 </t>
  </si>
  <si>
    <t> -0.007 </t>
  </si>
  <si>
    <t>2448761.438 </t>
  </si>
  <si>
    <t> 18.05.1992 22:30 </t>
  </si>
  <si>
    <t> -0.006 </t>
  </si>
  <si>
    <t>2448780.417 </t>
  </si>
  <si>
    <t> 06.06.1992 22:00 </t>
  </si>
  <si>
    <t> 0.004 </t>
  </si>
  <si>
    <t>2449431.654 </t>
  </si>
  <si>
    <t> 20.03.1994 03:41 </t>
  </si>
  <si>
    <t> F.Acerbi </t>
  </si>
  <si>
    <t> BBS 106 </t>
  </si>
  <si>
    <t>2449472.402 </t>
  </si>
  <si>
    <t> 29.04.1994 21:38 </t>
  </si>
  <si>
    <t>2449857.3913 </t>
  </si>
  <si>
    <t> 19.05.1995 21:23 </t>
  </si>
  <si>
    <t> 0.0061 </t>
  </si>
  <si>
    <t>o</t>
  </si>
  <si>
    <t> W.Kleikamp </t>
  </si>
  <si>
    <t>BAVM 91 </t>
  </si>
  <si>
    <t>2449878.442 </t>
  </si>
  <si>
    <t> 09.06.1995 22:36 </t>
  </si>
  <si>
    <t> -0.019 </t>
  </si>
  <si>
    <t> BBS 109 </t>
  </si>
  <si>
    <t>2450190.378 </t>
  </si>
  <si>
    <t> 16.04.1996 21:04 </t>
  </si>
  <si>
    <t> -0.005 </t>
  </si>
  <si>
    <t> BBS 112 </t>
  </si>
  <si>
    <t>2450249.398 </t>
  </si>
  <si>
    <t> 14.06.1996 21:33 </t>
  </si>
  <si>
    <t> 0.003 </t>
  </si>
  <si>
    <t>2450556.401 </t>
  </si>
  <si>
    <t> 17.04.1997 21:37 </t>
  </si>
  <si>
    <t> 0.002 </t>
  </si>
  <si>
    <t> BBS 115 </t>
  </si>
  <si>
    <t>2450567.641 </t>
  </si>
  <si>
    <t> 29.04.1997 03:23 </t>
  </si>
  <si>
    <t>C </t>
  </si>
  <si>
    <t> S.Cook </t>
  </si>
  <si>
    <t> JAAVSO 40;975 </t>
  </si>
  <si>
    <t>2451288.4350 </t>
  </si>
  <si>
    <t> 19.04.1999 22:26 </t>
  </si>
  <si>
    <t> 0.0040 </t>
  </si>
  <si>
    <t> M.Zejda </t>
  </si>
  <si>
    <t>IBVS 5263 </t>
  </si>
  <si>
    <t>2451675.5264 </t>
  </si>
  <si>
    <t> 11.05.2000 00:38 </t>
  </si>
  <si>
    <t> 0.0034 </t>
  </si>
  <si>
    <t>IBVS 5287 </t>
  </si>
  <si>
    <t>2452402.6425 </t>
  </si>
  <si>
    <t> 08.05.2002 03:25 </t>
  </si>
  <si>
    <t> 0.0049 </t>
  </si>
  <si>
    <t> S.Dvorak </t>
  </si>
  <si>
    <t>2453099.552 </t>
  </si>
  <si>
    <t> 04.04.2004 01:14 </t>
  </si>
  <si>
    <t> 0.008 </t>
  </si>
  <si>
    <t> K.Locher </t>
  </si>
  <si>
    <t> BBS 130 </t>
  </si>
  <si>
    <t>2453149.442 </t>
  </si>
  <si>
    <t> 23.05.2004 22:36 </t>
  </si>
  <si>
    <t> 0.019 </t>
  </si>
  <si>
    <t> R.Meyer </t>
  </si>
  <si>
    <t>BAVM 174 </t>
  </si>
  <si>
    <t>2453816.8319 </t>
  </si>
  <si>
    <t> 22.03.2006 07:57 </t>
  </si>
  <si>
    <t> 0.0091 </t>
  </si>
  <si>
    <t>R</t>
  </si>
  <si>
    <t> R.Nelson </t>
  </si>
  <si>
    <t>IBVS 5760 </t>
  </si>
  <si>
    <t>2453834.39593 </t>
  </si>
  <si>
    <t> 08.04.2006 21:30 </t>
  </si>
  <si>
    <t> 0.00994 </t>
  </si>
  <si>
    <t> R.Ehrenberger </t>
  </si>
  <si>
    <t>2453860.38566 </t>
  </si>
  <si>
    <t> 04.05.2006 21:15 </t>
  </si>
  <si>
    <t> 0.00620 </t>
  </si>
  <si>
    <t>2453860.3887 </t>
  </si>
  <si>
    <t> 04.05.2006 21:19 </t>
  </si>
  <si>
    <t> 0.0092 </t>
  </si>
  <si>
    <t>-I</t>
  </si>
  <si>
    <t> F.Walter </t>
  </si>
  <si>
    <t>BAVM 178 </t>
  </si>
  <si>
    <t>2454219.3808 </t>
  </si>
  <si>
    <t> 28.04.2007 21:08 </t>
  </si>
  <si>
    <t>37933</t>
  </si>
  <si>
    <t> 0.0105 </t>
  </si>
  <si>
    <t> P.Frank </t>
  </si>
  <si>
    <t>BAVM 186 </t>
  </si>
  <si>
    <t>2454220.4306 </t>
  </si>
  <si>
    <t> 29.04.2007 22:20 </t>
  </si>
  <si>
    <t>37934.5</t>
  </si>
  <si>
    <t> 0.0065 </t>
  </si>
  <si>
    <t>2454571.349 </t>
  </si>
  <si>
    <t> 14.04.2008 20:22 </t>
  </si>
  <si>
    <t>38434</t>
  </si>
  <si>
    <t> 0.013 </t>
  </si>
  <si>
    <t>ns</t>
  </si>
  <si>
    <t> G.Marino et al. </t>
  </si>
  <si>
    <t>IBVS 5917 </t>
  </si>
  <si>
    <t> F.Salvaggio </t>
  </si>
  <si>
    <t>JAAVSO 37(1);44 </t>
  </si>
  <si>
    <t>2454592.4239 </t>
  </si>
  <si>
    <t> 05.05.2008 22:10 </t>
  </si>
  <si>
    <t>38464</t>
  </si>
  <si>
    <t> 0.0121 </t>
  </si>
  <si>
    <t> J.Schirmer </t>
  </si>
  <si>
    <t>BAVM 201 </t>
  </si>
  <si>
    <t>2454597.3418 </t>
  </si>
  <si>
    <t> 10.05.2008 20:12 </t>
  </si>
  <si>
    <t>38471</t>
  </si>
  <si>
    <t> 0.0124 </t>
  </si>
  <si>
    <t>2454598.3946 </t>
  </si>
  <si>
    <t> 11.05.2008 21:28 </t>
  </si>
  <si>
    <t>38472.5</t>
  </si>
  <si>
    <t> 0.0114 </t>
  </si>
  <si>
    <t>2455632.8720 </t>
  </si>
  <si>
    <t> 12.03.2011 08:55 </t>
  </si>
  <si>
    <t>39945</t>
  </si>
  <si>
    <t> 0.0189 </t>
  </si>
  <si>
    <t> R.Diethelm </t>
  </si>
  <si>
    <t>IBVS 5992 </t>
  </si>
  <si>
    <t>2455650.4333 </t>
  </si>
  <si>
    <t> 29.03.2011 22:23 </t>
  </si>
  <si>
    <t>39970</t>
  </si>
  <si>
    <t> 0.0171 </t>
  </si>
  <si>
    <t> F.Agerer </t>
  </si>
  <si>
    <t>BAVM 220 </t>
  </si>
  <si>
    <t>2455991.8638 </t>
  </si>
  <si>
    <t> 05.03.2012 08:43 </t>
  </si>
  <si>
    <t>40456</t>
  </si>
  <si>
    <t> 0.0199 </t>
  </si>
  <si>
    <t>IBVS 6029 </t>
  </si>
  <si>
    <t>2456393.7064 </t>
  </si>
  <si>
    <t> 11.04.2013 04:57 </t>
  </si>
  <si>
    <t>41028</t>
  </si>
  <si>
    <t> 0.0175 </t>
  </si>
  <si>
    <t> R.Poklar </t>
  </si>
  <si>
    <t> JAAVSO 41;328 </t>
  </si>
  <si>
    <t>2425735.468 </t>
  </si>
  <si>
    <t> 03.05.1929 23:13 </t>
  </si>
  <si>
    <t> 0.022 </t>
  </si>
  <si>
    <t>P </t>
  </si>
  <si>
    <t> A.Jensch </t>
  </si>
  <si>
    <t>2425999.559 </t>
  </si>
  <si>
    <t> 23.01.1930 01:24 </t>
  </si>
  <si>
    <t> -0.036 </t>
  </si>
  <si>
    <t>2426089.513 </t>
  </si>
  <si>
    <t> 23.04.1930 00:18 </t>
  </si>
  <si>
    <t>2426384.513 </t>
  </si>
  <si>
    <t> 12.02.1931 00:18 </t>
  </si>
  <si>
    <t> -0.067 </t>
  </si>
  <si>
    <t>2426743.535 </t>
  </si>
  <si>
    <t> 06.02.1932 00:50 </t>
  </si>
  <si>
    <t>2427102.555 </t>
  </si>
  <si>
    <t> 30.01.1933 01:19 </t>
  </si>
  <si>
    <t>2427133.466 </t>
  </si>
  <si>
    <t> 01.03.1933 23:11 </t>
  </si>
  <si>
    <t>2427154.554 </t>
  </si>
  <si>
    <t> 23.03.1933 01:17 </t>
  </si>
  <si>
    <t>2427211.470 </t>
  </si>
  <si>
    <t> 18.05.1933 23:16 </t>
  </si>
  <si>
    <t> 0.017 </t>
  </si>
  <si>
    <t>2427513.514 </t>
  </si>
  <si>
    <t> 17.03.1934 00:20 </t>
  </si>
  <si>
    <t> -0.025 </t>
  </si>
  <si>
    <t>2427532.501 </t>
  </si>
  <si>
    <t> 05.04.1934 00:01 </t>
  </si>
  <si>
    <t>2427546.549 </t>
  </si>
  <si>
    <t> 19.04.1934 01:10 </t>
  </si>
  <si>
    <t> -0.009 </t>
  </si>
  <si>
    <t>2427570.448 </t>
  </si>
  <si>
    <t> 12.05.1934 22:45 </t>
  </si>
  <si>
    <t>2427589.415 </t>
  </si>
  <si>
    <t> 31.05.1934 21:57 </t>
  </si>
  <si>
    <t>2427874.642 </t>
  </si>
  <si>
    <t> 13.03.1935 03:24 </t>
  </si>
  <si>
    <t>2428314.421 </t>
  </si>
  <si>
    <t> 25.05.1936 22:06 </t>
  </si>
  <si>
    <t> F.Lause </t>
  </si>
  <si>
    <t>2428626.353 </t>
  </si>
  <si>
    <t> 02.04.1937 20:28 </t>
  </si>
  <si>
    <t> 0.012 </t>
  </si>
  <si>
    <t>2428633.372 </t>
  </si>
  <si>
    <t> 09.04.1937 20:55 </t>
  </si>
  <si>
    <t>2428638.290 </t>
  </si>
  <si>
    <t> 14.04.1937 18:57 </t>
  </si>
  <si>
    <t>2428661.459 </t>
  </si>
  <si>
    <t> 07.05.1937 23:00 </t>
  </si>
  <si>
    <t>2428671.272 </t>
  </si>
  <si>
    <t> 17.05.1937 18:31 </t>
  </si>
  <si>
    <t> -0.031 </t>
  </si>
  <si>
    <t>2428687.474 </t>
  </si>
  <si>
    <t> 02.06.1937 23:22 </t>
  </si>
  <si>
    <t>2428692.379 </t>
  </si>
  <si>
    <t> 07.06.1937 21:05 </t>
  </si>
  <si>
    <t>2428718.360 </t>
  </si>
  <si>
    <t> 03.07.1937 20:38 </t>
  </si>
  <si>
    <t>2434543.726 </t>
  </si>
  <si>
    <t> 15.06.1953 05:25 </t>
  </si>
  <si>
    <t> 0.007 </t>
  </si>
  <si>
    <t> B.S.Whitney </t>
  </si>
  <si>
    <t>2434908.336 </t>
  </si>
  <si>
    <t> 14.06.1954 20:03 </t>
  </si>
  <si>
    <t>2444373.437 </t>
  </si>
  <si>
    <t> 13.05.1980 22:29 </t>
  </si>
  <si>
    <t> -0.029 </t>
  </si>
  <si>
    <t> D.Lichtenknecker </t>
  </si>
  <si>
    <t>2445034.550 </t>
  </si>
  <si>
    <t> 06.03.1982 01:12 </t>
  </si>
  <si>
    <t> H.Vielmetter </t>
  </si>
  <si>
    <t>2445053.508 </t>
  </si>
  <si>
    <t> 25.03.1982 00:11 </t>
  </si>
  <si>
    <t> -0.003 </t>
  </si>
  <si>
    <t>2445053.514 </t>
  </si>
  <si>
    <t> 25.03.1982 00:20 </t>
  </si>
  <si>
    <t>2445055.621 </t>
  </si>
  <si>
    <t> 27.03.1982 02:54 </t>
  </si>
  <si>
    <t>2445084.400 </t>
  </si>
  <si>
    <t> 24.04.1982 21:36 </t>
  </si>
  <si>
    <t> -0.022 </t>
  </si>
  <si>
    <t>2447268.5775 </t>
  </si>
  <si>
    <t> 17.04.1988 01:51 </t>
  </si>
  <si>
    <t> 0.0014 </t>
  </si>
  <si>
    <t>B;V</t>
  </si>
  <si>
    <t>2451282.114 </t>
  </si>
  <si>
    <t> 13.04.1999 14:44 </t>
  </si>
  <si>
    <t> K.Nagai </t>
  </si>
  <si>
    <t>2451668.4989 </t>
  </si>
  <si>
    <t> 03.05.2000 23:58 </t>
  </si>
  <si>
    <t> 0.0012 </t>
  </si>
  <si>
    <t> J.Zahajsky </t>
  </si>
  <si>
    <t>2451699.417 </t>
  </si>
  <si>
    <t> 03.06.2000 22:00 </t>
  </si>
  <si>
    <t> O.Pejcha </t>
  </si>
  <si>
    <t>2451964.9697 </t>
  </si>
  <si>
    <t> 24.02.2001 11:16 </t>
  </si>
  <si>
    <t> 0.0059 </t>
  </si>
  <si>
    <t>2452303.5877 </t>
  </si>
  <si>
    <t> 29.01.2002 02:06 </t>
  </si>
  <si>
    <t> 0.0063 </t>
  </si>
  <si>
    <t>2452378.0570 </t>
  </si>
  <si>
    <t> 13.04.2002 13:22 </t>
  </si>
  <si>
    <t> 0.0078 </t>
  </si>
  <si>
    <t> Nakajima </t>
  </si>
  <si>
    <t>2452670.3090 </t>
  </si>
  <si>
    <t> 30.01.2003 19:24 </t>
  </si>
  <si>
    <t> 0.0089 </t>
  </si>
  <si>
    <t>2452706.8384 </t>
  </si>
  <si>
    <t> 08.03.2003 08:07 </t>
  </si>
  <si>
    <t> 0.0070 </t>
  </si>
  <si>
    <t>2452751.0978 </t>
  </si>
  <si>
    <t> 21.04.2003 14:20 </t>
  </si>
  <si>
    <t> 0.0072 </t>
  </si>
  <si>
    <t> Nagai </t>
  </si>
  <si>
    <t>2452764.457 </t>
  </si>
  <si>
    <t> 04.05.2003 22:58 </t>
  </si>
  <si>
    <t> 0.018 </t>
  </si>
  <si>
    <t>2452769.0131 </t>
  </si>
  <si>
    <t> 09.05.2003 12:18 </t>
  </si>
  <si>
    <t> 0.0081 </t>
  </si>
  <si>
    <t>2453098.1485 </t>
  </si>
  <si>
    <t> 02.04.2004 15:33 </t>
  </si>
  <si>
    <t> 0.0100 </t>
  </si>
  <si>
    <t>2453847.0407 </t>
  </si>
  <si>
    <t> 21.04.2006 12:58 </t>
  </si>
  <si>
    <t> K.Nagai et al. </t>
  </si>
  <si>
    <t>2454133.3215 </t>
  </si>
  <si>
    <t> 01.02.2007 19:42 </t>
  </si>
  <si>
    <t>37810.5</t>
  </si>
  <si>
    <t> 0.0106 </t>
  </si>
  <si>
    <t> K.Nakajima </t>
  </si>
  <si>
    <t>2454845.3330 </t>
  </si>
  <si>
    <t> 13.01.2009 19:59 </t>
  </si>
  <si>
    <t>38824</t>
  </si>
  <si>
    <t> 0.0118 </t>
  </si>
  <si>
    <t>2455329.0280 </t>
  </si>
  <si>
    <t> 12.05.2010 12:40 </t>
  </si>
  <si>
    <t>39512.5</t>
  </si>
  <si>
    <t>Rc</t>
  </si>
  <si>
    <t>2456034.7092 </t>
  </si>
  <si>
    <t> 17.04.2012 05:01 </t>
  </si>
  <si>
    <t>40517</t>
  </si>
  <si>
    <t> 0.0112 </t>
  </si>
  <si>
    <t> JAAVSO 41;122 </t>
  </si>
  <si>
    <t>JAVSO 49, 256</t>
  </si>
  <si>
    <t>JAAVSO, 50, 255</t>
  </si>
  <si>
    <t>VSB, 108</t>
  </si>
  <si>
    <t>OEJV 234</t>
  </si>
  <si>
    <t>JAAVSO, 51, 250</t>
  </si>
  <si>
    <t>Nelson pers com</t>
  </si>
  <si>
    <t>S4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</si>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</sst>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8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2" fillId="0" borderId="2" xfId="0" applyFont="1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15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/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5" fillId="2" borderId="18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 wrapText="1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7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167" fontId="17" fillId="0" borderId="0" xfId="0" applyNumberFormat="1" applyFont="1" applyAlignment="1">
      <alignment horizontal="left" vertical="center" wrapText="1"/>
    </xf>
    <xf numFmtId="0" fontId="0" fillId="0" borderId="19" xfId="0" applyBorder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864312978576792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3574973482298"/>
          <c:y val="0.14270833333333333"/>
          <c:w val="0.83136800377828868"/>
          <c:h val="0.6572916666666667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Active!$H$21:$H$1420</c:f>
              <c:numCache>
                <c:formatCode>General</c:formatCode>
                <c:ptCount val="1400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45-4AE4-8CAE-AF65F5E88DC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Active!$I$21:$I$1420</c:f>
              <c:numCache>
                <c:formatCode>General</c:formatCode>
                <c:ptCount val="1400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45-4AE4-8CAE-AF65F5E88DC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Active!$J$21:$J$1420</c:f>
              <c:numCache>
                <c:formatCode>General</c:formatCode>
                <c:ptCount val="1400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45-4AE4-8CAE-AF65F5E88DC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Active!$K$21:$K$1420</c:f>
              <c:numCache>
                <c:formatCode>General</c:formatCode>
                <c:ptCount val="1400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6">
                  <c:v>5.9411999973235652E-3</c:v>
                </c:pt>
                <c:pt idx="69">
                  <c:v>4.9086000071838498E-3</c:v>
                </c:pt>
                <c:pt idx="72">
                  <c:v>6.9178615594864823E-3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3">
                  <c:v>9.0679999993881211E-3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  <c:pt idx="122">
                  <c:v>2.8928600004292093E-2</c:v>
                </c:pt>
                <c:pt idx="123">
                  <c:v>2.9621200003020931E-2</c:v>
                </c:pt>
                <c:pt idx="124">
                  <c:v>3.3805100087192841E-2</c:v>
                </c:pt>
                <c:pt idx="125">
                  <c:v>3.1491400004597381E-2</c:v>
                </c:pt>
                <c:pt idx="126">
                  <c:v>3.174600000056671E-2</c:v>
                </c:pt>
                <c:pt idx="127">
                  <c:v>3.2428200007416308E-2</c:v>
                </c:pt>
                <c:pt idx="128">
                  <c:v>3.4405000005790498E-2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45-4AE4-8CAE-AF65F5E88DC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Active!$L$21:$L$1420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45-4AE4-8CAE-AF65F5E88D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Active!$M$21:$M$1420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45-4AE4-8CAE-AF65F5E88D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Active!$N$21:$N$1420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45-4AE4-8CAE-AF65F5E88D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Active!$O$21:$O$1420</c:f>
              <c:numCache>
                <c:formatCode>General</c:formatCode>
                <c:ptCount val="1400"/>
                <c:pt idx="0">
                  <c:v>-7.8722743882916585E-2</c:v>
                </c:pt>
                <c:pt idx="1">
                  <c:v>-7.7873853089752726E-2</c:v>
                </c:pt>
                <c:pt idx="2">
                  <c:v>-7.758486898995226E-2</c:v>
                </c:pt>
                <c:pt idx="3">
                  <c:v>-7.6636639912481971E-2</c:v>
                </c:pt>
                <c:pt idx="4">
                  <c:v>-7.5482961201559798E-2</c:v>
                </c:pt>
                <c:pt idx="5">
                  <c:v>-7.4329282490637638E-2</c:v>
                </c:pt>
                <c:pt idx="6">
                  <c:v>-7.4229944206331222E-2</c:v>
                </c:pt>
                <c:pt idx="7">
                  <c:v>-7.416221355794049E-2</c:v>
                </c:pt>
                <c:pt idx="8">
                  <c:v>-7.3979340807285507E-2</c:v>
                </c:pt>
                <c:pt idx="9">
                  <c:v>-7.3008534847018317E-2</c:v>
                </c:pt>
                <c:pt idx="10">
                  <c:v>-7.2947577263466651E-2</c:v>
                </c:pt>
                <c:pt idx="11">
                  <c:v>-7.2902423497872834E-2</c:v>
                </c:pt>
                <c:pt idx="13">
                  <c:v>-7.2825662096363333E-2</c:v>
                </c:pt>
                <c:pt idx="14">
                  <c:v>-7.2764704512811668E-2</c:v>
                </c:pt>
                <c:pt idx="15">
                  <c:v>-7.1848083071257077E-2</c:v>
                </c:pt>
                <c:pt idx="16">
                  <c:v>-7.0434770208170419E-2</c:v>
                </c:pt>
                <c:pt idx="17">
                  <c:v>-6.9432356611987558E-2</c:v>
                </c:pt>
                <c:pt idx="18">
                  <c:v>-6.9409779729190643E-2</c:v>
                </c:pt>
                <c:pt idx="19">
                  <c:v>-6.9393975911232808E-2</c:v>
                </c:pt>
                <c:pt idx="20">
                  <c:v>-6.9319472198002996E-2</c:v>
                </c:pt>
                <c:pt idx="21">
                  <c:v>-6.9287864562087326E-2</c:v>
                </c:pt>
                <c:pt idx="22">
                  <c:v>-6.9235937731654429E-2</c:v>
                </c:pt>
                <c:pt idx="23">
                  <c:v>-6.922013391369658E-2</c:v>
                </c:pt>
                <c:pt idx="24">
                  <c:v>-6.9136599447348013E-2</c:v>
                </c:pt>
                <c:pt idx="25">
                  <c:v>-5.0415848232149091E-2</c:v>
                </c:pt>
                <c:pt idx="26">
                  <c:v>-4.9244108014989393E-2</c:v>
                </c:pt>
                <c:pt idx="27">
                  <c:v>-1.8826273822710682E-2</c:v>
                </c:pt>
                <c:pt idx="30">
                  <c:v>-1.6701789151521318E-2</c:v>
                </c:pt>
                <c:pt idx="32">
                  <c:v>-1.6640831567969659E-2</c:v>
                </c:pt>
                <c:pt idx="33">
                  <c:v>-1.6640831567969659E-2</c:v>
                </c:pt>
                <c:pt idx="34">
                  <c:v>-1.6634058503130586E-2</c:v>
                </c:pt>
                <c:pt idx="37">
                  <c:v>-1.654149328366325E-2</c:v>
                </c:pt>
                <c:pt idx="40">
                  <c:v>-9.5223404221034952E-3</c:v>
                </c:pt>
                <c:pt idx="56">
                  <c:v>1.0436407268510361E-3</c:v>
                </c:pt>
                <c:pt idx="57">
                  <c:v>1.0797637393260839E-3</c:v>
                </c:pt>
                <c:pt idx="58">
                  <c:v>1.0797637393260839E-3</c:v>
                </c:pt>
                <c:pt idx="59">
                  <c:v>3.3758327197719734E-3</c:v>
                </c:pt>
                <c:pt idx="60">
                  <c:v>3.3961519142891999E-3</c:v>
                </c:pt>
                <c:pt idx="61">
                  <c:v>4.6175612736021054E-3</c:v>
                </c:pt>
                <c:pt idx="62">
                  <c:v>4.6401381563990207E-3</c:v>
                </c:pt>
                <c:pt idx="63">
                  <c:v>4.7168995579085077E-3</c:v>
                </c:pt>
                <c:pt idx="64">
                  <c:v>4.7168995579085077E-3</c:v>
                </c:pt>
                <c:pt idx="65">
                  <c:v>5.570305727631758E-3</c:v>
                </c:pt>
                <c:pt idx="66">
                  <c:v>5.570305727631758E-3</c:v>
                </c:pt>
                <c:pt idx="67">
                  <c:v>6.6585114784428884E-3</c:v>
                </c:pt>
                <c:pt idx="68">
                  <c:v>6.8978264360901459E-3</c:v>
                </c:pt>
                <c:pt idx="69">
                  <c:v>6.9768455258793494E-3</c:v>
                </c:pt>
                <c:pt idx="70">
                  <c:v>6.9768455258793494E-3</c:v>
                </c:pt>
                <c:pt idx="71">
                  <c:v>7.837024760441666E-3</c:v>
                </c:pt>
                <c:pt idx="72">
                  <c:v>7.954424550985606E-3</c:v>
                </c:pt>
                <c:pt idx="73">
                  <c:v>7.954424550985606E-3</c:v>
                </c:pt>
                <c:pt idx="74">
                  <c:v>8.09665891260615E-3</c:v>
                </c:pt>
                <c:pt idx="75">
                  <c:v>8.1395549899202779E-3</c:v>
                </c:pt>
                <c:pt idx="76">
                  <c:v>8.1542299637382687E-3</c:v>
                </c:pt>
                <c:pt idx="77">
                  <c:v>9.2119569227735731E-3</c:v>
                </c:pt>
                <c:pt idx="78">
                  <c:v>9.2164722993329506E-3</c:v>
                </c:pt>
                <c:pt idx="79">
                  <c:v>9.2164722993329506E-3</c:v>
                </c:pt>
                <c:pt idx="80">
                  <c:v>9.2255030524517195E-3</c:v>
                </c:pt>
                <c:pt idx="81">
                  <c:v>9.2288895848712527E-3</c:v>
                </c:pt>
                <c:pt idx="82">
                  <c:v>9.3767681671910186E-3</c:v>
                </c:pt>
                <c:pt idx="83">
                  <c:v>1.1521572032897609E-2</c:v>
                </c:pt>
                <c:pt idx="84">
                  <c:v>1.1578014239889883E-2</c:v>
                </c:pt>
                <c:pt idx="85">
                  <c:v>1.1618652628924322E-2</c:v>
                </c:pt>
                <c:pt idx="86">
                  <c:v>1.166154870623845E-2</c:v>
                </c:pt>
                <c:pt idx="87">
                  <c:v>1.166154870623845E-2</c:v>
                </c:pt>
                <c:pt idx="88">
                  <c:v>1.253866060289846E-2</c:v>
                </c:pt>
                <c:pt idx="89">
                  <c:v>1.2815227417160624E-2</c:v>
                </c:pt>
                <c:pt idx="90">
                  <c:v>1.2818613949580157E-2</c:v>
                </c:pt>
                <c:pt idx="91">
                  <c:v>1.3946329245285882E-2</c:v>
                </c:pt>
                <c:pt idx="92">
                  <c:v>1.3946329245285882E-2</c:v>
                </c:pt>
                <c:pt idx="93">
                  <c:v>1.4014059893676628E-2</c:v>
                </c:pt>
                <c:pt idx="94">
                  <c:v>1.4029863711634463E-2</c:v>
                </c:pt>
                <c:pt idx="95">
                  <c:v>1.4033250244053996E-2</c:v>
                </c:pt>
                <c:pt idx="96">
                  <c:v>1.4033250244053996E-2</c:v>
                </c:pt>
                <c:pt idx="97">
                  <c:v>1.4826827674365425E-2</c:v>
                </c:pt>
                <c:pt idx="98">
                  <c:v>1.6381246054932783E-2</c:v>
                </c:pt>
                <c:pt idx="99">
                  <c:v>1.7357696235899195E-2</c:v>
                </c:pt>
                <c:pt idx="100">
                  <c:v>1.7414138442891483E-2</c:v>
                </c:pt>
                <c:pt idx="101">
                  <c:v>1.8511374946821368E-2</c:v>
                </c:pt>
                <c:pt idx="102">
                  <c:v>1.8649093931882535E-2</c:v>
                </c:pt>
                <c:pt idx="103">
                  <c:v>1.9802772642804695E-2</c:v>
                </c:pt>
                <c:pt idx="104">
                  <c:v>1.9850184096678214E-2</c:v>
                </c:pt>
                <c:pt idx="105">
                  <c:v>1.9853570629097747E-2</c:v>
                </c:pt>
                <c:pt idx="106">
                  <c:v>1.9865987914636049E-2</c:v>
                </c:pt>
                <c:pt idx="107">
                  <c:v>2.1018537781418378E-2</c:v>
                </c:pt>
                <c:pt idx="108">
                  <c:v>2.1060305014592662E-2</c:v>
                </c:pt>
                <c:pt idx="109">
                  <c:v>2.2154154986103028E-2</c:v>
                </c:pt>
                <c:pt idx="110">
                  <c:v>2.2183504933739009E-2</c:v>
                </c:pt>
                <c:pt idx="111">
                  <c:v>2.2202695284116378E-2</c:v>
                </c:pt>
                <c:pt idx="112">
                  <c:v>2.3311220229444735E-2</c:v>
                </c:pt>
                <c:pt idx="113">
                  <c:v>2.3417331578590217E-2</c:v>
                </c:pt>
                <c:pt idx="114">
                  <c:v>2.4568752601232688E-2</c:v>
                </c:pt>
                <c:pt idx="115">
                  <c:v>2.4612777522686674E-2</c:v>
                </c:pt>
                <c:pt idx="116">
                  <c:v>2.4713244651132921E-2</c:v>
                </c:pt>
                <c:pt idx="117">
                  <c:v>2.6837729322322285E-2</c:v>
                </c:pt>
                <c:pt idx="118">
                  <c:v>2.8030917578139053E-2</c:v>
                </c:pt>
                <c:pt idx="119">
                  <c:v>2.8030917578139053E-2</c:v>
                </c:pt>
                <c:pt idx="120">
                  <c:v>2.8030917578139053E-2</c:v>
                </c:pt>
                <c:pt idx="121">
                  <c:v>2.8036561798838289E-2</c:v>
                </c:pt>
                <c:pt idx="122">
                  <c:v>2.9327959494821615E-2</c:v>
                </c:pt>
                <c:pt idx="123">
                  <c:v>2.9388917078373281E-2</c:v>
                </c:pt>
                <c:pt idx="124">
                  <c:v>3.0101217730615831E-2</c:v>
                </c:pt>
                <c:pt idx="125">
                  <c:v>3.024458093637622E-2</c:v>
                </c:pt>
                <c:pt idx="126">
                  <c:v>3.028296163713097E-2</c:v>
                </c:pt>
                <c:pt idx="127">
                  <c:v>3.0551626542414209E-2</c:v>
                </c:pt>
                <c:pt idx="128">
                  <c:v>3.1535978632359546E-2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45-4AE4-8CAE-AF65F5E8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6272"/>
        <c:axId val="1"/>
      </c:scatterChart>
      <c:valAx>
        <c:axId val="1042036272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4974179112566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2241887905604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16550143621425"/>
          <c:y val="0.91249999999999998"/>
          <c:w val="0.666667595754070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7580645161290321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04479600600384"/>
          <c:y val="0.16495856199793207"/>
          <c:w val="0.83134227487619083"/>
          <c:h val="0.61074461146902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Active!$H$21:$H$1420</c:f>
              <c:numCache>
                <c:formatCode>General</c:formatCode>
                <c:ptCount val="1400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2-4DD5-AD05-1B568BFF9E7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Active!$I$21:$I$1420</c:f>
              <c:numCache>
                <c:formatCode>General</c:formatCode>
                <c:ptCount val="1400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72-4DD5-AD05-1B568BFF9E7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Active!$J$21:$J$1420</c:f>
              <c:numCache>
                <c:formatCode>General</c:formatCode>
                <c:ptCount val="1400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72-4DD5-AD05-1B568BFF9E7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Active!$K$21:$K$1420</c:f>
              <c:numCache>
                <c:formatCode>General</c:formatCode>
                <c:ptCount val="1400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6">
                  <c:v>5.9411999973235652E-3</c:v>
                </c:pt>
                <c:pt idx="69">
                  <c:v>4.9086000071838498E-3</c:v>
                </c:pt>
                <c:pt idx="72">
                  <c:v>6.9178615594864823E-3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3">
                  <c:v>9.0679999993881211E-3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  <c:pt idx="122">
                  <c:v>2.8928600004292093E-2</c:v>
                </c:pt>
                <c:pt idx="123">
                  <c:v>2.9621200003020931E-2</c:v>
                </c:pt>
                <c:pt idx="124">
                  <c:v>3.3805100087192841E-2</c:v>
                </c:pt>
                <c:pt idx="125">
                  <c:v>3.1491400004597381E-2</c:v>
                </c:pt>
                <c:pt idx="126">
                  <c:v>3.174600000056671E-2</c:v>
                </c:pt>
                <c:pt idx="127">
                  <c:v>3.2428200007416308E-2</c:v>
                </c:pt>
                <c:pt idx="128">
                  <c:v>3.4405000005790498E-2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72-4DD5-AD05-1B568BFF9E7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Active!$L$21:$L$1420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72-4DD5-AD05-1B568BFF9E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Active!$M$21:$M$1420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72-4DD5-AD05-1B568BFF9E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Active!$N$21:$N$1420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72-4DD5-AD05-1B568BFF9E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Active!$O$21:$O$1420</c:f>
              <c:numCache>
                <c:formatCode>General</c:formatCode>
                <c:ptCount val="1400"/>
                <c:pt idx="0">
                  <c:v>-7.8722743882916585E-2</c:v>
                </c:pt>
                <c:pt idx="1">
                  <c:v>-7.7873853089752726E-2</c:v>
                </c:pt>
                <c:pt idx="2">
                  <c:v>-7.758486898995226E-2</c:v>
                </c:pt>
                <c:pt idx="3">
                  <c:v>-7.6636639912481971E-2</c:v>
                </c:pt>
                <c:pt idx="4">
                  <c:v>-7.5482961201559798E-2</c:v>
                </c:pt>
                <c:pt idx="5">
                  <c:v>-7.4329282490637638E-2</c:v>
                </c:pt>
                <c:pt idx="6">
                  <c:v>-7.4229944206331222E-2</c:v>
                </c:pt>
                <c:pt idx="7">
                  <c:v>-7.416221355794049E-2</c:v>
                </c:pt>
                <c:pt idx="8">
                  <c:v>-7.3979340807285507E-2</c:v>
                </c:pt>
                <c:pt idx="9">
                  <c:v>-7.3008534847018317E-2</c:v>
                </c:pt>
                <c:pt idx="10">
                  <c:v>-7.2947577263466651E-2</c:v>
                </c:pt>
                <c:pt idx="11">
                  <c:v>-7.2902423497872834E-2</c:v>
                </c:pt>
                <c:pt idx="13">
                  <c:v>-7.2825662096363333E-2</c:v>
                </c:pt>
                <c:pt idx="14">
                  <c:v>-7.2764704512811668E-2</c:v>
                </c:pt>
                <c:pt idx="15">
                  <c:v>-7.1848083071257077E-2</c:v>
                </c:pt>
                <c:pt idx="16">
                  <c:v>-7.0434770208170419E-2</c:v>
                </c:pt>
                <c:pt idx="17">
                  <c:v>-6.9432356611987558E-2</c:v>
                </c:pt>
                <c:pt idx="18">
                  <c:v>-6.9409779729190643E-2</c:v>
                </c:pt>
                <c:pt idx="19">
                  <c:v>-6.9393975911232808E-2</c:v>
                </c:pt>
                <c:pt idx="20">
                  <c:v>-6.9319472198002996E-2</c:v>
                </c:pt>
                <c:pt idx="21">
                  <c:v>-6.9287864562087326E-2</c:v>
                </c:pt>
                <c:pt idx="22">
                  <c:v>-6.9235937731654429E-2</c:v>
                </c:pt>
                <c:pt idx="23">
                  <c:v>-6.922013391369658E-2</c:v>
                </c:pt>
                <c:pt idx="24">
                  <c:v>-6.9136599447348013E-2</c:v>
                </c:pt>
                <c:pt idx="25">
                  <c:v>-5.0415848232149091E-2</c:v>
                </c:pt>
                <c:pt idx="26">
                  <c:v>-4.9244108014989393E-2</c:v>
                </c:pt>
                <c:pt idx="27">
                  <c:v>-1.8826273822710682E-2</c:v>
                </c:pt>
                <c:pt idx="30">
                  <c:v>-1.6701789151521318E-2</c:v>
                </c:pt>
                <c:pt idx="32">
                  <c:v>-1.6640831567969659E-2</c:v>
                </c:pt>
                <c:pt idx="33">
                  <c:v>-1.6640831567969659E-2</c:v>
                </c:pt>
                <c:pt idx="34">
                  <c:v>-1.6634058503130586E-2</c:v>
                </c:pt>
                <c:pt idx="37">
                  <c:v>-1.654149328366325E-2</c:v>
                </c:pt>
                <c:pt idx="40">
                  <c:v>-9.5223404221034952E-3</c:v>
                </c:pt>
                <c:pt idx="56">
                  <c:v>1.0436407268510361E-3</c:v>
                </c:pt>
                <c:pt idx="57">
                  <c:v>1.0797637393260839E-3</c:v>
                </c:pt>
                <c:pt idx="58">
                  <c:v>1.0797637393260839E-3</c:v>
                </c:pt>
                <c:pt idx="59">
                  <c:v>3.3758327197719734E-3</c:v>
                </c:pt>
                <c:pt idx="60">
                  <c:v>3.3961519142891999E-3</c:v>
                </c:pt>
                <c:pt idx="61">
                  <c:v>4.6175612736021054E-3</c:v>
                </c:pt>
                <c:pt idx="62">
                  <c:v>4.6401381563990207E-3</c:v>
                </c:pt>
                <c:pt idx="63">
                  <c:v>4.7168995579085077E-3</c:v>
                </c:pt>
                <c:pt idx="64">
                  <c:v>4.7168995579085077E-3</c:v>
                </c:pt>
                <c:pt idx="65">
                  <c:v>5.570305727631758E-3</c:v>
                </c:pt>
                <c:pt idx="66">
                  <c:v>5.570305727631758E-3</c:v>
                </c:pt>
                <c:pt idx="67">
                  <c:v>6.6585114784428884E-3</c:v>
                </c:pt>
                <c:pt idx="68">
                  <c:v>6.8978264360901459E-3</c:v>
                </c:pt>
                <c:pt idx="69">
                  <c:v>6.9768455258793494E-3</c:v>
                </c:pt>
                <c:pt idx="70">
                  <c:v>6.9768455258793494E-3</c:v>
                </c:pt>
                <c:pt idx="71">
                  <c:v>7.837024760441666E-3</c:v>
                </c:pt>
                <c:pt idx="72">
                  <c:v>7.954424550985606E-3</c:v>
                </c:pt>
                <c:pt idx="73">
                  <c:v>7.954424550985606E-3</c:v>
                </c:pt>
                <c:pt idx="74">
                  <c:v>8.09665891260615E-3</c:v>
                </c:pt>
                <c:pt idx="75">
                  <c:v>8.1395549899202779E-3</c:v>
                </c:pt>
                <c:pt idx="76">
                  <c:v>8.1542299637382687E-3</c:v>
                </c:pt>
                <c:pt idx="77">
                  <c:v>9.2119569227735731E-3</c:v>
                </c:pt>
                <c:pt idx="78">
                  <c:v>9.2164722993329506E-3</c:v>
                </c:pt>
                <c:pt idx="79">
                  <c:v>9.2164722993329506E-3</c:v>
                </c:pt>
                <c:pt idx="80">
                  <c:v>9.2255030524517195E-3</c:v>
                </c:pt>
                <c:pt idx="81">
                  <c:v>9.2288895848712527E-3</c:v>
                </c:pt>
                <c:pt idx="82">
                  <c:v>9.3767681671910186E-3</c:v>
                </c:pt>
                <c:pt idx="83">
                  <c:v>1.1521572032897609E-2</c:v>
                </c:pt>
                <c:pt idx="84">
                  <c:v>1.1578014239889883E-2</c:v>
                </c:pt>
                <c:pt idx="85">
                  <c:v>1.1618652628924322E-2</c:v>
                </c:pt>
                <c:pt idx="86">
                  <c:v>1.166154870623845E-2</c:v>
                </c:pt>
                <c:pt idx="87">
                  <c:v>1.166154870623845E-2</c:v>
                </c:pt>
                <c:pt idx="88">
                  <c:v>1.253866060289846E-2</c:v>
                </c:pt>
                <c:pt idx="89">
                  <c:v>1.2815227417160624E-2</c:v>
                </c:pt>
                <c:pt idx="90">
                  <c:v>1.2818613949580157E-2</c:v>
                </c:pt>
                <c:pt idx="91">
                  <c:v>1.3946329245285882E-2</c:v>
                </c:pt>
                <c:pt idx="92">
                  <c:v>1.3946329245285882E-2</c:v>
                </c:pt>
                <c:pt idx="93">
                  <c:v>1.4014059893676628E-2</c:v>
                </c:pt>
                <c:pt idx="94">
                  <c:v>1.4029863711634463E-2</c:v>
                </c:pt>
                <c:pt idx="95">
                  <c:v>1.4033250244053996E-2</c:v>
                </c:pt>
                <c:pt idx="96">
                  <c:v>1.4033250244053996E-2</c:v>
                </c:pt>
                <c:pt idx="97">
                  <c:v>1.4826827674365425E-2</c:v>
                </c:pt>
                <c:pt idx="98">
                  <c:v>1.6381246054932783E-2</c:v>
                </c:pt>
                <c:pt idx="99">
                  <c:v>1.7357696235899195E-2</c:v>
                </c:pt>
                <c:pt idx="100">
                  <c:v>1.7414138442891483E-2</c:v>
                </c:pt>
                <c:pt idx="101">
                  <c:v>1.8511374946821368E-2</c:v>
                </c:pt>
                <c:pt idx="102">
                  <c:v>1.8649093931882535E-2</c:v>
                </c:pt>
                <c:pt idx="103">
                  <c:v>1.9802772642804695E-2</c:v>
                </c:pt>
                <c:pt idx="104">
                  <c:v>1.9850184096678214E-2</c:v>
                </c:pt>
                <c:pt idx="105">
                  <c:v>1.9853570629097747E-2</c:v>
                </c:pt>
                <c:pt idx="106">
                  <c:v>1.9865987914636049E-2</c:v>
                </c:pt>
                <c:pt idx="107">
                  <c:v>2.1018537781418378E-2</c:v>
                </c:pt>
                <c:pt idx="108">
                  <c:v>2.1060305014592662E-2</c:v>
                </c:pt>
                <c:pt idx="109">
                  <c:v>2.2154154986103028E-2</c:v>
                </c:pt>
                <c:pt idx="110">
                  <c:v>2.2183504933739009E-2</c:v>
                </c:pt>
                <c:pt idx="111">
                  <c:v>2.2202695284116378E-2</c:v>
                </c:pt>
                <c:pt idx="112">
                  <c:v>2.3311220229444735E-2</c:v>
                </c:pt>
                <c:pt idx="113">
                  <c:v>2.3417331578590217E-2</c:v>
                </c:pt>
                <c:pt idx="114">
                  <c:v>2.4568752601232688E-2</c:v>
                </c:pt>
                <c:pt idx="115">
                  <c:v>2.4612777522686674E-2</c:v>
                </c:pt>
                <c:pt idx="116">
                  <c:v>2.4713244651132921E-2</c:v>
                </c:pt>
                <c:pt idx="117">
                  <c:v>2.6837729322322285E-2</c:v>
                </c:pt>
                <c:pt idx="118">
                  <c:v>2.8030917578139053E-2</c:v>
                </c:pt>
                <c:pt idx="119">
                  <c:v>2.8030917578139053E-2</c:v>
                </c:pt>
                <c:pt idx="120">
                  <c:v>2.8030917578139053E-2</c:v>
                </c:pt>
                <c:pt idx="121">
                  <c:v>2.8036561798838289E-2</c:v>
                </c:pt>
                <c:pt idx="122">
                  <c:v>2.9327959494821615E-2</c:v>
                </c:pt>
                <c:pt idx="123">
                  <c:v>2.9388917078373281E-2</c:v>
                </c:pt>
                <c:pt idx="124">
                  <c:v>3.0101217730615831E-2</c:v>
                </c:pt>
                <c:pt idx="125">
                  <c:v>3.024458093637622E-2</c:v>
                </c:pt>
                <c:pt idx="126">
                  <c:v>3.028296163713097E-2</c:v>
                </c:pt>
                <c:pt idx="127">
                  <c:v>3.0551626542414209E-2</c:v>
                </c:pt>
                <c:pt idx="128">
                  <c:v>3.1535978632359546E-2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72-4DD5-AD05-1B568BFF9E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</c:numCache>
            </c:numRef>
          </c:xVal>
          <c:yVal>
            <c:numRef>
              <c:f>Active!$R$21:$R$1420</c:f>
              <c:numCache>
                <c:formatCode>General</c:formatCode>
                <c:ptCount val="1400"/>
                <c:pt idx="102">
                  <c:v>1.1254600001848303E-2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72-4DD5-AD05-1B568BFF9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9224"/>
        <c:axId val="1"/>
      </c:scatterChart>
      <c:valAx>
        <c:axId val="1042039224"/>
        <c:scaling>
          <c:orientation val="minMax"/>
          <c:min val="-2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9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67741935483871"/>
          <c:y val="0.91277520216514996"/>
          <c:w val="0.8306451612903227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257175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BC16BBB-24D4-EE95-1EBB-FFAA4C020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0</xdr:row>
      <xdr:rowOff>0</xdr:rowOff>
    </xdr:from>
    <xdr:to>
      <xdr:col>26</xdr:col>
      <xdr:colOff>666750</xdr:colOff>
      <xdr:row>18</xdr:row>
      <xdr:rowOff>133350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BF3D65B-1105-36E3-F212-87C8410C8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1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www.bav-astro.de/sfs/BAVM_link.php?BAVMnr=32" TargetMode="External"/><Relationship Id="rId39" Type="http://schemas.openxmlformats.org/officeDocument/2006/relationships/hyperlink" Target="http://vsolj.cetus-net.org/no42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bav-astro.de/sfs/BAVM_link.php?BAVMnr=60" TargetMode="External"/><Relationship Id="rId12" Type="http://schemas.openxmlformats.org/officeDocument/2006/relationships/hyperlink" Target="http://www.konkoly.hu/cgi-bin/IBVS?5760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www.konkoly.hu/cgi-bin/IBVS?6029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186" TargetMode="External"/><Relationship Id="rId20" Type="http://schemas.openxmlformats.org/officeDocument/2006/relationships/hyperlink" Target="http://www.bav-astro.de/sfs/BAVM_link.php?BAVMnr=201" TargetMode="External"/><Relationship Id="rId29" Type="http://schemas.openxmlformats.org/officeDocument/2006/relationships/hyperlink" Target="http://www.bav-astro.de/sfs/BAVM_link.php?BAVMnr=34" TargetMode="External"/><Relationship Id="rId41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202" TargetMode="External"/><Relationship Id="rId11" Type="http://schemas.openxmlformats.org/officeDocument/2006/relationships/hyperlink" Target="http://www.bav-astro.de/sfs/BAVM_link.php?BAVMnr=174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0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www.bav-astro.de/sfs/BAVM_link.php?BAVMnr=157" TargetMode="External"/><Relationship Id="rId45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220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992" TargetMode="External"/><Relationship Id="rId28" Type="http://schemas.openxmlformats.org/officeDocument/2006/relationships/hyperlink" Target="http://www.bav-astro.de/sfs/BAVM_link.php?BAVMnr=34" TargetMode="External"/><Relationship Id="rId36" Type="http://schemas.openxmlformats.org/officeDocument/2006/relationships/hyperlink" Target="http://vsolj.cetus-net.org/no40.pdf" TargetMode="External"/><Relationship Id="rId10" Type="http://schemas.openxmlformats.org/officeDocument/2006/relationships/hyperlink" Target="http://www.konkoly.hu/cgi-bin/IBVS?5287" TargetMode="External"/><Relationship Id="rId19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34" TargetMode="External"/><Relationship Id="rId44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konkoly.hu/cgi-bin/IBVS?2202" TargetMode="External"/><Relationship Id="rId9" Type="http://schemas.openxmlformats.org/officeDocument/2006/relationships/hyperlink" Target="http://www.konkoly.hu/cgi-bin/IBVS?526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34" TargetMode="External"/><Relationship Id="rId30" Type="http://schemas.openxmlformats.org/officeDocument/2006/relationships/hyperlink" Target="http://www.bav-astro.de/sfs/BAVM_link.php?BAVMnr=34" TargetMode="External"/><Relationship Id="rId35" Type="http://schemas.openxmlformats.org/officeDocument/2006/relationships/hyperlink" Target="http://www.konkoly.hu/cgi-bin/IBVS?5224" TargetMode="External"/><Relationship Id="rId43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67"/>
  <sheetViews>
    <sheetView tabSelected="1" workbookViewId="0">
      <pane xSplit="13" ySplit="22" topLeftCell="N130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2.5703125" style="1" customWidth="1"/>
    <col min="4" max="4" width="9.42578125" style="1" customWidth="1"/>
    <col min="5" max="5" width="10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D1" s="3"/>
    </row>
    <row r="2" spans="1:6" s="27" customFormat="1" ht="12.95" customHeight="1" x14ac:dyDescent="0.2">
      <c r="A2" s="27" t="s">
        <v>1</v>
      </c>
      <c r="B2" s="28" t="s">
        <v>2</v>
      </c>
      <c r="C2" s="29" t="s">
        <v>3</v>
      </c>
      <c r="D2" s="28"/>
    </row>
    <row r="3" spans="1:6" s="27" customFormat="1" ht="12.95" customHeight="1" x14ac:dyDescent="0.2">
      <c r="A3" s="30"/>
      <c r="B3" s="28"/>
      <c r="C3" s="31"/>
      <c r="D3" s="31"/>
    </row>
    <row r="4" spans="1:6" s="27" customFormat="1" ht="12.95" customHeight="1" x14ac:dyDescent="0.2">
      <c r="A4" s="32" t="s">
        <v>4</v>
      </c>
      <c r="B4" s="33"/>
      <c r="C4" s="34">
        <v>27570.444</v>
      </c>
      <c r="D4" s="35">
        <v>0.70252619999999999</v>
      </c>
    </row>
    <row r="5" spans="1:6" s="27" customFormat="1" ht="12.95" customHeight="1" x14ac:dyDescent="0.2">
      <c r="A5" s="36" t="s">
        <v>5</v>
      </c>
      <c r="C5" s="37">
        <v>-9.5</v>
      </c>
      <c r="D5" s="27" t="s">
        <v>6</v>
      </c>
    </row>
    <row r="6" spans="1:6" s="27" customFormat="1" ht="12.95" customHeight="1" x14ac:dyDescent="0.2">
      <c r="A6" s="38" t="s">
        <v>7</v>
      </c>
      <c r="C6" s="27">
        <v>44</v>
      </c>
    </row>
    <row r="7" spans="1:6" s="27" customFormat="1" ht="12.95" customHeight="1" x14ac:dyDescent="0.2">
      <c r="A7" s="27" t="s">
        <v>8</v>
      </c>
      <c r="C7" s="27">
        <f>+C4</f>
        <v>27570.444</v>
      </c>
    </row>
    <row r="8" spans="1:6" s="27" customFormat="1" ht="12.95" customHeight="1" x14ac:dyDescent="0.2">
      <c r="A8" s="27" t="s">
        <v>9</v>
      </c>
      <c r="C8" s="27">
        <f>+D4</f>
        <v>0.70252619999999999</v>
      </c>
    </row>
    <row r="9" spans="1:6" s="27" customFormat="1" ht="12.95" customHeight="1" x14ac:dyDescent="0.2">
      <c r="A9" s="39" t="s">
        <v>10</v>
      </c>
      <c r="C9" s="40">
        <v>78</v>
      </c>
      <c r="D9" s="41" t="str">
        <f>"F"&amp;C9</f>
        <v>F78</v>
      </c>
      <c r="E9" s="42" t="str">
        <f>"G"&amp;C9</f>
        <v>G78</v>
      </c>
    </row>
    <row r="10" spans="1:6" s="27" customFormat="1" ht="12.95" customHeight="1" x14ac:dyDescent="0.2">
      <c r="C10" s="43" t="s">
        <v>11</v>
      </c>
      <c r="D10" s="43" t="s">
        <v>12</v>
      </c>
    </row>
    <row r="11" spans="1:6" s="27" customFormat="1" ht="12.95" customHeight="1" x14ac:dyDescent="0.2">
      <c r="A11" s="27" t="s">
        <v>13</v>
      </c>
      <c r="C11" s="42">
        <f ca="1">INTERCEPT(INDIRECT($E$9):G987,INDIRECT($D$9):F987)</f>
        <v>-7.2825662096363333E-2</v>
      </c>
      <c r="D11" s="7"/>
    </row>
    <row r="12" spans="1:6" s="27" customFormat="1" ht="12.95" customHeight="1" x14ac:dyDescent="0.2">
      <c r="A12" s="27" t="s">
        <v>14</v>
      </c>
      <c r="C12" s="42">
        <f ca="1">SLOPE(INDIRECT($E$9):G987,INDIRECT($D$9):F987)</f>
        <v>2.2576882796911386E-6</v>
      </c>
      <c r="D12" s="7"/>
    </row>
    <row r="13" spans="1:6" s="27" customFormat="1" ht="12.95" customHeight="1" x14ac:dyDescent="0.2">
      <c r="A13" s="27" t="s">
        <v>15</v>
      </c>
      <c r="C13" s="7" t="s">
        <v>16</v>
      </c>
    </row>
    <row r="14" spans="1:6" s="27" customFormat="1" ht="12.95" customHeight="1" x14ac:dyDescent="0.2"/>
    <row r="15" spans="1:6" s="27" customFormat="1" ht="12.95" customHeight="1" x14ac:dyDescent="0.2">
      <c r="A15" s="38" t="s">
        <v>17</v>
      </c>
      <c r="C15" s="44">
        <f ca="1">(C7+C11)+(C8+C12)*INT(MAX(F21:F3528))</f>
        <v>60044.749130978627</v>
      </c>
      <c r="E15" s="39" t="s">
        <v>18</v>
      </c>
      <c r="F15" s="37">
        <v>1</v>
      </c>
    </row>
    <row r="16" spans="1:6" s="27" customFormat="1" ht="12.95" customHeight="1" x14ac:dyDescent="0.2">
      <c r="A16" s="38" t="s">
        <v>19</v>
      </c>
      <c r="C16" s="44">
        <f ca="1">+C8+C12</f>
        <v>0.70252845768827965</v>
      </c>
      <c r="E16" s="39" t="s">
        <v>20</v>
      </c>
      <c r="F16" s="42">
        <f ca="1">NOW()+15018.5+$C$5/24</f>
        <v>60378.772373958331</v>
      </c>
    </row>
    <row r="17" spans="1:18" s="27" customFormat="1" ht="12.95" customHeight="1" x14ac:dyDescent="0.2">
      <c r="A17" s="39" t="s">
        <v>21</v>
      </c>
      <c r="C17" s="27">
        <f>COUNT(C21:C2186)</f>
        <v>129</v>
      </c>
      <c r="E17" s="39" t="s">
        <v>22</v>
      </c>
      <c r="F17" s="42">
        <f ca="1">ROUND(2*(F16-$C$7)/$C$8,0)/2+F15</f>
        <v>46701.5</v>
      </c>
    </row>
    <row r="18" spans="1:18" s="27" customFormat="1" ht="12.95" customHeight="1" x14ac:dyDescent="0.2">
      <c r="A18" s="38" t="s">
        <v>23</v>
      </c>
      <c r="C18" s="45">
        <f ca="1">+C15</f>
        <v>60044.749130978627</v>
      </c>
      <c r="D18" s="46">
        <f ca="1">+C16</f>
        <v>0.70252845768827965</v>
      </c>
      <c r="E18" s="39" t="s">
        <v>24</v>
      </c>
      <c r="F18" s="42">
        <f ca="1">ROUND(2*(F16-$C$15)/$C$16,0)/2+F15</f>
        <v>476.5</v>
      </c>
    </row>
    <row r="19" spans="1:18" s="27" customFormat="1" ht="12.95" customHeight="1" x14ac:dyDescent="0.2">
      <c r="E19" s="39" t="s">
        <v>25</v>
      </c>
      <c r="F19" s="47">
        <f ca="1">+$C$15+$C$16*F18-15018.5-$C$5/24</f>
        <v>45361.39977440043</v>
      </c>
    </row>
    <row r="20" spans="1:18" s="27" customFormat="1" ht="12.95" customHeight="1" x14ac:dyDescent="0.2">
      <c r="A20" s="43" t="s">
        <v>26</v>
      </c>
      <c r="B20" s="43" t="s">
        <v>27</v>
      </c>
      <c r="C20" s="43" t="s">
        <v>28</v>
      </c>
      <c r="D20" s="43" t="s">
        <v>29</v>
      </c>
      <c r="E20" s="43" t="s">
        <v>30</v>
      </c>
      <c r="F20" s="43" t="s">
        <v>31</v>
      </c>
      <c r="G20" s="43" t="s">
        <v>32</v>
      </c>
      <c r="H20" s="48" t="s">
        <v>33</v>
      </c>
      <c r="I20" s="48" t="s">
        <v>34</v>
      </c>
      <c r="J20" s="48" t="s">
        <v>35</v>
      </c>
      <c r="K20" s="48" t="s">
        <v>36</v>
      </c>
      <c r="L20" s="48" t="s">
        <v>462</v>
      </c>
      <c r="M20" s="48" t="s">
        <v>463</v>
      </c>
      <c r="N20" s="48" t="s">
        <v>37</v>
      </c>
      <c r="O20" s="48" t="s">
        <v>38</v>
      </c>
      <c r="P20" s="48" t="s">
        <v>39</v>
      </c>
      <c r="Q20" s="43" t="s">
        <v>40</v>
      </c>
      <c r="R20" s="49" t="s">
        <v>41</v>
      </c>
    </row>
    <row r="21" spans="1:18" s="27" customFormat="1" ht="12.95" customHeight="1" x14ac:dyDescent="0.2">
      <c r="A21" s="50" t="s">
        <v>42</v>
      </c>
      <c r="B21" s="51" t="s">
        <v>43</v>
      </c>
      <c r="C21" s="52">
        <v>25735.468000000001</v>
      </c>
      <c r="D21" s="52" t="s">
        <v>33</v>
      </c>
      <c r="E21" s="53">
        <f t="shared" ref="E21:E52" si="0">+(C21-C$7)/C$8</f>
        <v>-2611.968066102017</v>
      </c>
      <c r="F21" s="27">
        <f t="shared" ref="F21:F52" si="1">ROUND(2*E21,0)/2</f>
        <v>-2612</v>
      </c>
      <c r="G21" s="27">
        <f t="shared" ref="G21:G32" si="2">+C21-(C$7+F21*C$8)</f>
        <v>2.2434400001657195E-2</v>
      </c>
      <c r="H21" s="27">
        <f>G21</f>
        <v>2.2434400001657195E-2</v>
      </c>
      <c r="O21" s="27">
        <f t="shared" ref="O21:O32" ca="1" si="3">+C$11+C$12*$F21</f>
        <v>-7.8722743882916585E-2</v>
      </c>
      <c r="Q21" s="54">
        <f t="shared" ref="Q21:Q52" si="4">+C21-15018.5</f>
        <v>10716.968000000001</v>
      </c>
    </row>
    <row r="22" spans="1:18" s="27" customFormat="1" ht="12.95" customHeight="1" x14ac:dyDescent="0.2">
      <c r="A22" s="30" t="s">
        <v>42</v>
      </c>
      <c r="B22" s="28" t="s">
        <v>43</v>
      </c>
      <c r="C22" s="55">
        <v>25999.559000000001</v>
      </c>
      <c r="D22" s="55" t="s">
        <v>33</v>
      </c>
      <c r="E22" s="53">
        <f t="shared" si="0"/>
        <v>-2236.0518369279303</v>
      </c>
      <c r="F22" s="27">
        <f t="shared" si="1"/>
        <v>-2236</v>
      </c>
      <c r="G22" s="27">
        <f t="shared" si="2"/>
        <v>-3.6416799997823546E-2</v>
      </c>
      <c r="H22" s="27">
        <f>G22</f>
        <v>-3.6416799997823546E-2</v>
      </c>
      <c r="O22" s="27">
        <f t="shared" ca="1" si="3"/>
        <v>-7.7873853089752726E-2</v>
      </c>
      <c r="Q22" s="54">
        <f t="shared" si="4"/>
        <v>10981.059000000001</v>
      </c>
    </row>
    <row r="23" spans="1:18" s="27" customFormat="1" ht="12.95" customHeight="1" x14ac:dyDescent="0.2">
      <c r="A23" s="30" t="s">
        <v>42</v>
      </c>
      <c r="B23" s="28" t="s">
        <v>43</v>
      </c>
      <c r="C23" s="55">
        <v>26089.512999999999</v>
      </c>
      <c r="D23" s="55" t="s">
        <v>33</v>
      </c>
      <c r="E23" s="53">
        <f t="shared" si="0"/>
        <v>-2108.0082137861914</v>
      </c>
      <c r="F23" s="27">
        <f t="shared" si="1"/>
        <v>-2108</v>
      </c>
      <c r="G23" s="27">
        <f t="shared" si="2"/>
        <v>-5.7703999991645105E-3</v>
      </c>
      <c r="H23" s="27">
        <f>G23</f>
        <v>-5.7703999991645105E-3</v>
      </c>
      <c r="O23" s="27">
        <f t="shared" ca="1" si="3"/>
        <v>-7.758486898995226E-2</v>
      </c>
      <c r="Q23" s="54">
        <f t="shared" si="4"/>
        <v>11071.012999999999</v>
      </c>
    </row>
    <row r="24" spans="1:18" s="27" customFormat="1" ht="12.95" customHeight="1" x14ac:dyDescent="0.2">
      <c r="A24" s="30" t="s">
        <v>42</v>
      </c>
      <c r="B24" s="28" t="s">
        <v>43</v>
      </c>
      <c r="C24" s="55">
        <v>26384.512999999999</v>
      </c>
      <c r="D24" s="55" t="s">
        <v>33</v>
      </c>
      <c r="E24" s="53">
        <f t="shared" si="0"/>
        <v>-1688.0950489818038</v>
      </c>
      <c r="F24" s="27">
        <f t="shared" si="1"/>
        <v>-1688</v>
      </c>
      <c r="G24" s="27">
        <f t="shared" si="2"/>
        <v>-6.6774400002032053E-2</v>
      </c>
      <c r="H24" s="27">
        <f>G24</f>
        <v>-6.6774400002032053E-2</v>
      </c>
      <c r="O24" s="27">
        <f t="shared" ca="1" si="3"/>
        <v>-7.6636639912481971E-2</v>
      </c>
      <c r="Q24" s="54">
        <f t="shared" si="4"/>
        <v>11366.012999999999</v>
      </c>
    </row>
    <row r="25" spans="1:18" s="27" customFormat="1" ht="12.95" customHeight="1" x14ac:dyDescent="0.2">
      <c r="A25" s="30" t="s">
        <v>42</v>
      </c>
      <c r="B25" s="28" t="s">
        <v>43</v>
      </c>
      <c r="C25" s="55">
        <v>26743.535</v>
      </c>
      <c r="D25" s="55" t="s">
        <v>33</v>
      </c>
      <c r="E25" s="53">
        <f t="shared" si="0"/>
        <v>-1177.0507633736645</v>
      </c>
      <c r="F25" s="27">
        <f t="shared" si="1"/>
        <v>-1177</v>
      </c>
      <c r="G25" s="27">
        <f t="shared" si="2"/>
        <v>-3.5662599999341182E-2</v>
      </c>
      <c r="H25" s="27">
        <f>G25</f>
        <v>-3.5662599999341182E-2</v>
      </c>
      <c r="O25" s="27">
        <f t="shared" ca="1" si="3"/>
        <v>-7.5482961201559798E-2</v>
      </c>
      <c r="Q25" s="54">
        <f t="shared" si="4"/>
        <v>11725.035</v>
      </c>
    </row>
    <row r="26" spans="1:18" s="27" customFormat="1" ht="12.95" customHeight="1" x14ac:dyDescent="0.2">
      <c r="A26" s="30" t="s">
        <v>42</v>
      </c>
      <c r="B26" s="28" t="s">
        <v>43</v>
      </c>
      <c r="C26" s="55">
        <v>27102.555</v>
      </c>
      <c r="D26" s="55" t="s">
        <v>34</v>
      </c>
      <c r="E26" s="53">
        <f t="shared" si="0"/>
        <v>-666.00932463443962</v>
      </c>
      <c r="F26" s="27">
        <f t="shared" si="1"/>
        <v>-666</v>
      </c>
      <c r="G26" s="27">
        <f t="shared" si="2"/>
        <v>-6.5508000006957445E-3</v>
      </c>
      <c r="I26" s="27">
        <f t="shared" ref="I26:I32" si="5">G26</f>
        <v>-6.5508000006957445E-3</v>
      </c>
      <c r="O26" s="27">
        <f t="shared" ca="1" si="3"/>
        <v>-7.4329282490637638E-2</v>
      </c>
      <c r="Q26" s="54">
        <f t="shared" si="4"/>
        <v>12084.055</v>
      </c>
    </row>
    <row r="27" spans="1:18" s="27" customFormat="1" ht="12.95" customHeight="1" x14ac:dyDescent="0.2">
      <c r="A27" s="30" t="s">
        <v>42</v>
      </c>
      <c r="B27" s="28" t="s">
        <v>43</v>
      </c>
      <c r="C27" s="55">
        <v>27133.466</v>
      </c>
      <c r="D27" s="55" t="s">
        <v>34</v>
      </c>
      <c r="E27" s="53">
        <f t="shared" si="0"/>
        <v>-622.00954213522448</v>
      </c>
      <c r="F27" s="27">
        <f t="shared" si="1"/>
        <v>-622</v>
      </c>
      <c r="G27" s="27">
        <f t="shared" si="2"/>
        <v>-6.7036000000371132E-3</v>
      </c>
      <c r="I27" s="27">
        <f t="shared" si="5"/>
        <v>-6.7036000000371132E-3</v>
      </c>
      <c r="O27" s="27">
        <f t="shared" ca="1" si="3"/>
        <v>-7.4229944206331222E-2</v>
      </c>
      <c r="Q27" s="54">
        <f t="shared" si="4"/>
        <v>12114.966</v>
      </c>
    </row>
    <row r="28" spans="1:18" s="27" customFormat="1" ht="12.95" customHeight="1" x14ac:dyDescent="0.2">
      <c r="A28" s="28" t="s">
        <v>44</v>
      </c>
      <c r="B28" s="28" t="s">
        <v>43</v>
      </c>
      <c r="C28" s="55">
        <v>27154.554</v>
      </c>
      <c r="D28" s="55" t="s">
        <v>34</v>
      </c>
      <c r="E28" s="53">
        <f t="shared" si="0"/>
        <v>-591.99215630676747</v>
      </c>
      <c r="F28" s="27">
        <f t="shared" si="1"/>
        <v>-592</v>
      </c>
      <c r="G28" s="27">
        <f t="shared" si="2"/>
        <v>5.5104000020946842E-3</v>
      </c>
      <c r="I28" s="27">
        <f t="shared" si="5"/>
        <v>5.5104000020946842E-3</v>
      </c>
      <c r="O28" s="27">
        <f t="shared" ca="1" si="3"/>
        <v>-7.416221355794049E-2</v>
      </c>
      <c r="Q28" s="54">
        <f t="shared" si="4"/>
        <v>12136.054</v>
      </c>
    </row>
    <row r="29" spans="1:18" s="27" customFormat="1" ht="12.95" customHeight="1" x14ac:dyDescent="0.2">
      <c r="A29" s="28" t="s">
        <v>44</v>
      </c>
      <c r="B29" s="28" t="s">
        <v>43</v>
      </c>
      <c r="C29" s="55">
        <v>27211.47</v>
      </c>
      <c r="D29" s="55" t="s">
        <v>34</v>
      </c>
      <c r="E29" s="53">
        <f t="shared" si="0"/>
        <v>-510.97596075420154</v>
      </c>
      <c r="F29" s="27">
        <f t="shared" si="1"/>
        <v>-511</v>
      </c>
      <c r="G29" s="27">
        <f t="shared" si="2"/>
        <v>1.6888199999812059E-2</v>
      </c>
      <c r="I29" s="27">
        <f t="shared" si="5"/>
        <v>1.6888199999812059E-2</v>
      </c>
      <c r="O29" s="27">
        <f t="shared" ca="1" si="3"/>
        <v>-7.3979340807285507E-2</v>
      </c>
      <c r="Q29" s="54">
        <f t="shared" si="4"/>
        <v>12192.970000000001</v>
      </c>
    </row>
    <row r="30" spans="1:18" s="27" customFormat="1" ht="12.95" customHeight="1" x14ac:dyDescent="0.2">
      <c r="A30" s="28" t="s">
        <v>44</v>
      </c>
      <c r="B30" s="28" t="s">
        <v>43</v>
      </c>
      <c r="C30" s="55">
        <v>27513.513999999999</v>
      </c>
      <c r="D30" s="55" t="s">
        <v>34</v>
      </c>
      <c r="E30" s="53">
        <f t="shared" si="0"/>
        <v>-81.036123634962351</v>
      </c>
      <c r="F30" s="27">
        <f t="shared" si="1"/>
        <v>-81</v>
      </c>
      <c r="G30" s="27">
        <f t="shared" si="2"/>
        <v>-2.537780000056955E-2</v>
      </c>
      <c r="I30" s="27">
        <f t="shared" si="5"/>
        <v>-2.537780000056955E-2</v>
      </c>
      <c r="O30" s="27">
        <f t="shared" ca="1" si="3"/>
        <v>-7.3008534847018317E-2</v>
      </c>
      <c r="Q30" s="54">
        <f t="shared" si="4"/>
        <v>12495.013999999999</v>
      </c>
    </row>
    <row r="31" spans="1:18" s="27" customFormat="1" ht="12.95" customHeight="1" x14ac:dyDescent="0.2">
      <c r="A31" s="28" t="s">
        <v>44</v>
      </c>
      <c r="B31" s="28" t="s">
        <v>43</v>
      </c>
      <c r="C31" s="55">
        <v>27532.501</v>
      </c>
      <c r="D31" s="55" t="s">
        <v>34</v>
      </c>
      <c r="E31" s="53">
        <f t="shared" si="0"/>
        <v>-54.009373600585008</v>
      </c>
      <c r="F31" s="27">
        <f t="shared" si="1"/>
        <v>-54</v>
      </c>
      <c r="G31" s="27">
        <f t="shared" si="2"/>
        <v>-6.5852000006998423E-3</v>
      </c>
      <c r="I31" s="27">
        <f t="shared" si="5"/>
        <v>-6.5852000006998423E-3</v>
      </c>
      <c r="O31" s="27">
        <f t="shared" ca="1" si="3"/>
        <v>-7.2947577263466651E-2</v>
      </c>
      <c r="Q31" s="54">
        <f t="shared" si="4"/>
        <v>12514.001</v>
      </c>
    </row>
    <row r="32" spans="1:18" s="27" customFormat="1" ht="12.95" customHeight="1" x14ac:dyDescent="0.2">
      <c r="A32" s="28" t="s">
        <v>44</v>
      </c>
      <c r="B32" s="28" t="s">
        <v>43</v>
      </c>
      <c r="C32" s="55">
        <v>27546.548999999999</v>
      </c>
      <c r="D32" s="55" t="s">
        <v>34</v>
      </c>
      <c r="E32" s="53">
        <f t="shared" si="0"/>
        <v>-34.012966349155995</v>
      </c>
      <c r="F32" s="27">
        <f t="shared" si="1"/>
        <v>-34</v>
      </c>
      <c r="G32" s="27">
        <f t="shared" si="2"/>
        <v>-9.1092000002390705E-3</v>
      </c>
      <c r="I32" s="27">
        <f t="shared" si="5"/>
        <v>-9.1092000002390705E-3</v>
      </c>
      <c r="O32" s="27">
        <f t="shared" ca="1" si="3"/>
        <v>-7.2902423497872834E-2</v>
      </c>
      <c r="Q32" s="54">
        <f t="shared" si="4"/>
        <v>12528.048999999999</v>
      </c>
    </row>
    <row r="33" spans="1:17" s="27" customFormat="1" ht="12.95" customHeight="1" x14ac:dyDescent="0.2">
      <c r="A33" s="28" t="s">
        <v>45</v>
      </c>
      <c r="B33" s="28"/>
      <c r="C33" s="55">
        <v>27570.444</v>
      </c>
      <c r="D33" s="55" t="s">
        <v>16</v>
      </c>
      <c r="E33" s="27">
        <f t="shared" si="0"/>
        <v>0</v>
      </c>
      <c r="F33" s="27">
        <f t="shared" si="1"/>
        <v>0</v>
      </c>
      <c r="H33" s="27">
        <f>G33</f>
        <v>0</v>
      </c>
      <c r="Q33" s="54">
        <f t="shared" si="4"/>
        <v>12551.944</v>
      </c>
    </row>
    <row r="34" spans="1:17" s="27" customFormat="1" ht="12.95" customHeight="1" x14ac:dyDescent="0.2">
      <c r="A34" s="28" t="s">
        <v>44</v>
      </c>
      <c r="B34" s="28" t="s">
        <v>43</v>
      </c>
      <c r="C34" s="55">
        <v>27570.448</v>
      </c>
      <c r="D34" s="55" t="s">
        <v>34</v>
      </c>
      <c r="E34" s="53">
        <f t="shared" si="0"/>
        <v>5.6937378290160667E-3</v>
      </c>
      <c r="F34" s="27">
        <f t="shared" si="1"/>
        <v>0</v>
      </c>
      <c r="G34" s="27">
        <f t="shared" ref="G34:G65" si="6">+C34-(C$7+F34*C$8)</f>
        <v>4.0000000008149073E-3</v>
      </c>
      <c r="I34" s="27">
        <f t="shared" ref="I34:I51" si="7">G34</f>
        <v>4.0000000008149073E-3</v>
      </c>
      <c r="O34" s="27">
        <f t="shared" ref="O34:O48" ca="1" si="8">+C$11+C$12*$F34</f>
        <v>-7.2825662096363333E-2</v>
      </c>
      <c r="Q34" s="54">
        <f t="shared" si="4"/>
        <v>12551.948</v>
      </c>
    </row>
    <row r="35" spans="1:17" s="27" customFormat="1" ht="12.95" customHeight="1" x14ac:dyDescent="0.2">
      <c r="A35" s="28" t="s">
        <v>44</v>
      </c>
      <c r="B35" s="28" t="s">
        <v>43</v>
      </c>
      <c r="C35" s="55">
        <v>27589.415000000001</v>
      </c>
      <c r="D35" s="55" t="s">
        <v>34</v>
      </c>
      <c r="E35" s="53">
        <f t="shared" si="0"/>
        <v>27.003975083066464</v>
      </c>
      <c r="F35" s="27">
        <f t="shared" si="1"/>
        <v>27</v>
      </c>
      <c r="G35" s="27">
        <f t="shared" si="6"/>
        <v>2.7926000002480578E-3</v>
      </c>
      <c r="I35" s="27">
        <f t="shared" si="7"/>
        <v>2.7926000002480578E-3</v>
      </c>
      <c r="O35" s="27">
        <f t="shared" ca="1" si="8"/>
        <v>-7.2764704512811668E-2</v>
      </c>
      <c r="Q35" s="54">
        <f t="shared" si="4"/>
        <v>12570.915000000001</v>
      </c>
    </row>
    <row r="36" spans="1:17" s="27" customFormat="1" ht="12.95" customHeight="1" x14ac:dyDescent="0.2">
      <c r="A36" s="28" t="s">
        <v>44</v>
      </c>
      <c r="B36" s="28" t="s">
        <v>43</v>
      </c>
      <c r="C36" s="55">
        <v>27874.642</v>
      </c>
      <c r="D36" s="55" t="s">
        <v>34</v>
      </c>
      <c r="E36" s="53">
        <f t="shared" si="0"/>
        <v>433.00591493954295</v>
      </c>
      <c r="F36" s="27">
        <f t="shared" si="1"/>
        <v>433</v>
      </c>
      <c r="G36" s="27">
        <f t="shared" si="6"/>
        <v>4.1554000017640647E-3</v>
      </c>
      <c r="I36" s="27">
        <f t="shared" si="7"/>
        <v>4.1554000017640647E-3</v>
      </c>
      <c r="O36" s="27">
        <f t="shared" ca="1" si="8"/>
        <v>-7.1848083071257077E-2</v>
      </c>
      <c r="Q36" s="54">
        <f t="shared" si="4"/>
        <v>12856.142</v>
      </c>
    </row>
    <row r="37" spans="1:17" s="27" customFormat="1" ht="12.95" customHeight="1" x14ac:dyDescent="0.2">
      <c r="A37" s="28" t="s">
        <v>46</v>
      </c>
      <c r="B37" s="28" t="s">
        <v>43</v>
      </c>
      <c r="C37" s="55">
        <v>28314.420999999998</v>
      </c>
      <c r="D37" s="55" t="s">
        <v>34</v>
      </c>
      <c r="E37" s="53">
        <f t="shared" si="0"/>
        <v>1059.0024969887229</v>
      </c>
      <c r="F37" s="27">
        <f t="shared" si="1"/>
        <v>1059</v>
      </c>
      <c r="G37" s="27">
        <f t="shared" si="6"/>
        <v>1.7541999986860901E-3</v>
      </c>
      <c r="I37" s="27">
        <f t="shared" si="7"/>
        <v>1.7541999986860901E-3</v>
      </c>
      <c r="O37" s="27">
        <f t="shared" ca="1" si="8"/>
        <v>-7.0434770208170419E-2</v>
      </c>
      <c r="Q37" s="54">
        <f t="shared" si="4"/>
        <v>13295.920999999998</v>
      </c>
    </row>
    <row r="38" spans="1:17" s="27" customFormat="1" ht="12.95" customHeight="1" x14ac:dyDescent="0.2">
      <c r="A38" s="28" t="s">
        <v>46</v>
      </c>
      <c r="B38" s="28" t="s">
        <v>43</v>
      </c>
      <c r="C38" s="55">
        <v>28626.352999999999</v>
      </c>
      <c r="D38" s="55" t="s">
        <v>34</v>
      </c>
      <c r="E38" s="53">
        <f t="shared" si="0"/>
        <v>1503.0172540184262</v>
      </c>
      <c r="F38" s="27">
        <f t="shared" si="1"/>
        <v>1503</v>
      </c>
      <c r="G38" s="27">
        <f t="shared" si="6"/>
        <v>1.2121399999159621E-2</v>
      </c>
      <c r="I38" s="27">
        <f t="shared" si="7"/>
        <v>1.2121399999159621E-2</v>
      </c>
      <c r="O38" s="27">
        <f t="shared" ca="1" si="8"/>
        <v>-6.9432356611987558E-2</v>
      </c>
      <c r="Q38" s="54">
        <f t="shared" si="4"/>
        <v>13607.852999999999</v>
      </c>
    </row>
    <row r="39" spans="1:17" s="27" customFormat="1" ht="12.95" customHeight="1" x14ac:dyDescent="0.2">
      <c r="A39" s="28" t="s">
        <v>46</v>
      </c>
      <c r="B39" s="28" t="s">
        <v>43</v>
      </c>
      <c r="C39" s="55">
        <v>28633.371999999999</v>
      </c>
      <c r="D39" s="55" t="s">
        <v>34</v>
      </c>
      <c r="E39" s="53">
        <f t="shared" si="0"/>
        <v>1513.0083404718571</v>
      </c>
      <c r="F39" s="27">
        <f t="shared" si="1"/>
        <v>1513</v>
      </c>
      <c r="G39" s="27">
        <f t="shared" si="6"/>
        <v>5.8594000001903623E-3</v>
      </c>
      <c r="I39" s="27">
        <f t="shared" si="7"/>
        <v>5.8594000001903623E-3</v>
      </c>
      <c r="O39" s="27">
        <f t="shared" ca="1" si="8"/>
        <v>-6.9409779729190643E-2</v>
      </c>
      <c r="Q39" s="54">
        <f t="shared" si="4"/>
        <v>13614.871999999999</v>
      </c>
    </row>
    <row r="40" spans="1:17" s="27" customFormat="1" ht="12.95" customHeight="1" x14ac:dyDescent="0.2">
      <c r="A40" s="28" t="s">
        <v>46</v>
      </c>
      <c r="B40" s="28" t="s">
        <v>43</v>
      </c>
      <c r="C40" s="55">
        <v>28638.29</v>
      </c>
      <c r="D40" s="55" t="s">
        <v>34</v>
      </c>
      <c r="E40" s="53">
        <f t="shared" si="0"/>
        <v>1520.0087911312082</v>
      </c>
      <c r="F40" s="27">
        <f t="shared" si="1"/>
        <v>1520</v>
      </c>
      <c r="G40" s="27">
        <f t="shared" si="6"/>
        <v>6.176000002596993E-3</v>
      </c>
      <c r="I40" s="27">
        <f t="shared" si="7"/>
        <v>6.176000002596993E-3</v>
      </c>
      <c r="O40" s="27">
        <f t="shared" ca="1" si="8"/>
        <v>-6.9393975911232808E-2</v>
      </c>
      <c r="Q40" s="54">
        <f t="shared" si="4"/>
        <v>13619.79</v>
      </c>
    </row>
    <row r="41" spans="1:17" s="27" customFormat="1" ht="12.95" customHeight="1" x14ac:dyDescent="0.2">
      <c r="A41" s="31" t="s">
        <v>46</v>
      </c>
      <c r="B41" s="31" t="s">
        <v>43</v>
      </c>
      <c r="C41" s="56">
        <v>28661.458999999999</v>
      </c>
      <c r="D41" s="56" t="s">
        <v>34</v>
      </c>
      <c r="E41" s="53">
        <f t="shared" si="0"/>
        <v>1552.9883440646049</v>
      </c>
      <c r="F41" s="27">
        <f t="shared" si="1"/>
        <v>1553</v>
      </c>
      <c r="G41" s="27">
        <f t="shared" si="6"/>
        <v>-8.1886000007216353E-3</v>
      </c>
      <c r="I41" s="27">
        <f t="shared" si="7"/>
        <v>-8.1886000007216353E-3</v>
      </c>
      <c r="O41" s="27">
        <f t="shared" ca="1" si="8"/>
        <v>-6.9319472198002996E-2</v>
      </c>
      <c r="Q41" s="54">
        <f t="shared" si="4"/>
        <v>13642.958999999999</v>
      </c>
    </row>
    <row r="42" spans="1:17" s="27" customFormat="1" ht="12.95" customHeight="1" x14ac:dyDescent="0.2">
      <c r="A42" s="28" t="s">
        <v>46</v>
      </c>
      <c r="B42" s="28" t="s">
        <v>43</v>
      </c>
      <c r="C42" s="55">
        <v>28671.272000000001</v>
      </c>
      <c r="D42" s="55" t="s">
        <v>34</v>
      </c>
      <c r="E42" s="57">
        <f t="shared" si="0"/>
        <v>1566.9565063907955</v>
      </c>
      <c r="F42" s="27">
        <f t="shared" si="1"/>
        <v>1567</v>
      </c>
      <c r="G42" s="27">
        <f t="shared" si="6"/>
        <v>-3.0555399996956112E-2</v>
      </c>
      <c r="I42" s="27">
        <f t="shared" si="7"/>
        <v>-3.0555399996956112E-2</v>
      </c>
      <c r="O42" s="27">
        <f t="shared" ca="1" si="8"/>
        <v>-6.9287864562087326E-2</v>
      </c>
      <c r="Q42" s="54">
        <f t="shared" si="4"/>
        <v>13652.772000000001</v>
      </c>
    </row>
    <row r="43" spans="1:17" s="27" customFormat="1" ht="12.95" customHeight="1" x14ac:dyDescent="0.2">
      <c r="A43" s="28" t="s">
        <v>47</v>
      </c>
      <c r="B43" s="28" t="s">
        <v>43</v>
      </c>
      <c r="C43" s="55">
        <v>28687.473999999998</v>
      </c>
      <c r="D43" s="55" t="s">
        <v>34</v>
      </c>
      <c r="E43" s="57">
        <f t="shared" si="0"/>
        <v>1590.0189914625232</v>
      </c>
      <c r="F43" s="27">
        <f t="shared" si="1"/>
        <v>1590</v>
      </c>
      <c r="G43" s="27">
        <f t="shared" si="6"/>
        <v>1.3341999998374376E-2</v>
      </c>
      <c r="I43" s="27">
        <f t="shared" si="7"/>
        <v>1.3341999998374376E-2</v>
      </c>
      <c r="O43" s="27">
        <f t="shared" ca="1" si="8"/>
        <v>-6.9235937731654429E-2</v>
      </c>
      <c r="Q43" s="54">
        <f t="shared" si="4"/>
        <v>13668.973999999998</v>
      </c>
    </row>
    <row r="44" spans="1:17" s="27" customFormat="1" ht="12.95" customHeight="1" x14ac:dyDescent="0.2">
      <c r="A44" s="28" t="s">
        <v>47</v>
      </c>
      <c r="B44" s="28" t="s">
        <v>43</v>
      </c>
      <c r="C44" s="55">
        <v>28692.379000000001</v>
      </c>
      <c r="D44" s="55" t="s">
        <v>34</v>
      </c>
      <c r="E44" s="57">
        <f t="shared" si="0"/>
        <v>1597.0009374739352</v>
      </c>
      <c r="F44" s="27">
        <f t="shared" si="1"/>
        <v>1597</v>
      </c>
      <c r="G44" s="27">
        <f t="shared" si="6"/>
        <v>6.5860000177053735E-4</v>
      </c>
      <c r="I44" s="27">
        <f t="shared" si="7"/>
        <v>6.5860000177053735E-4</v>
      </c>
      <c r="O44" s="27">
        <f t="shared" ca="1" si="8"/>
        <v>-6.922013391369658E-2</v>
      </c>
      <c r="Q44" s="54">
        <f t="shared" si="4"/>
        <v>13673.879000000001</v>
      </c>
    </row>
    <row r="45" spans="1:17" s="27" customFormat="1" ht="12.95" customHeight="1" x14ac:dyDescent="0.2">
      <c r="A45" s="28" t="s">
        <v>47</v>
      </c>
      <c r="B45" s="28" t="s">
        <v>43</v>
      </c>
      <c r="C45" s="55">
        <v>28718.36</v>
      </c>
      <c r="D45" s="55" t="s">
        <v>34</v>
      </c>
      <c r="E45" s="57">
        <f t="shared" si="0"/>
        <v>1633.9831881003172</v>
      </c>
      <c r="F45" s="27">
        <f t="shared" si="1"/>
        <v>1634</v>
      </c>
      <c r="G45" s="27">
        <f t="shared" si="6"/>
        <v>-1.1810799998784205E-2</v>
      </c>
      <c r="I45" s="27">
        <f t="shared" si="7"/>
        <v>-1.1810799998784205E-2</v>
      </c>
      <c r="O45" s="27">
        <f t="shared" ca="1" si="8"/>
        <v>-6.9136599447348013E-2</v>
      </c>
      <c r="Q45" s="54">
        <f t="shared" si="4"/>
        <v>13699.86</v>
      </c>
    </row>
    <row r="46" spans="1:17" s="27" customFormat="1" ht="12.95" customHeight="1" x14ac:dyDescent="0.2">
      <c r="A46" s="28" t="s">
        <v>48</v>
      </c>
      <c r="B46" s="28" t="s">
        <v>43</v>
      </c>
      <c r="C46" s="55">
        <v>34543.726000000002</v>
      </c>
      <c r="D46" s="55" t="s">
        <v>34</v>
      </c>
      <c r="E46" s="57">
        <f t="shared" si="0"/>
        <v>9926.0098769270135</v>
      </c>
      <c r="F46" s="27">
        <f t="shared" si="1"/>
        <v>9926</v>
      </c>
      <c r="G46" s="27">
        <f t="shared" si="6"/>
        <v>6.9388000047183596E-3</v>
      </c>
      <c r="I46" s="27">
        <f t="shared" si="7"/>
        <v>6.9388000047183596E-3</v>
      </c>
      <c r="O46" s="27">
        <f t="shared" ca="1" si="8"/>
        <v>-5.0415848232149091E-2</v>
      </c>
      <c r="Q46" s="54">
        <f t="shared" si="4"/>
        <v>19525.226000000002</v>
      </c>
    </row>
    <row r="47" spans="1:17" s="27" customFormat="1" ht="12.95" customHeight="1" x14ac:dyDescent="0.2">
      <c r="A47" s="28" t="s">
        <v>48</v>
      </c>
      <c r="B47" s="28" t="s">
        <v>43</v>
      </c>
      <c r="C47" s="55">
        <v>34908.336000000003</v>
      </c>
      <c r="D47" s="55" t="s">
        <v>34</v>
      </c>
      <c r="E47" s="57">
        <f t="shared" si="0"/>
        <v>10445.008314280669</v>
      </c>
      <c r="F47" s="27">
        <f t="shared" si="1"/>
        <v>10445</v>
      </c>
      <c r="G47" s="27">
        <f t="shared" si="6"/>
        <v>5.8410000056028366E-3</v>
      </c>
      <c r="I47" s="27">
        <f t="shared" si="7"/>
        <v>5.8410000056028366E-3</v>
      </c>
      <c r="O47" s="27">
        <f t="shared" ca="1" si="8"/>
        <v>-4.9244108014989393E-2</v>
      </c>
      <c r="Q47" s="54">
        <f t="shared" si="4"/>
        <v>19889.836000000003</v>
      </c>
    </row>
    <row r="48" spans="1:17" s="27" customFormat="1" ht="12.95" customHeight="1" x14ac:dyDescent="0.2">
      <c r="A48" s="28" t="s">
        <v>49</v>
      </c>
      <c r="B48" s="28" t="s">
        <v>43</v>
      </c>
      <c r="C48" s="55">
        <v>44373.436999999998</v>
      </c>
      <c r="D48" s="55" t="s">
        <v>34</v>
      </c>
      <c r="E48" s="57">
        <f t="shared" si="0"/>
        <v>23917.959216325311</v>
      </c>
      <c r="F48" s="27">
        <f t="shared" si="1"/>
        <v>23918</v>
      </c>
      <c r="G48" s="27">
        <f t="shared" si="6"/>
        <v>-2.865159999782918E-2</v>
      </c>
      <c r="I48" s="27">
        <f t="shared" si="7"/>
        <v>-2.865159999782918E-2</v>
      </c>
      <c r="O48" s="27">
        <f t="shared" ca="1" si="8"/>
        <v>-1.8826273822710682E-2</v>
      </c>
      <c r="Q48" s="54">
        <f t="shared" si="4"/>
        <v>29354.936999999998</v>
      </c>
    </row>
    <row r="49" spans="1:17" s="27" customFormat="1" ht="12.95" customHeight="1" x14ac:dyDescent="0.2">
      <c r="A49" s="28" t="s">
        <v>50</v>
      </c>
      <c r="B49" s="28"/>
      <c r="C49" s="55">
        <v>45034.535000000003</v>
      </c>
      <c r="D49" s="55"/>
      <c r="E49" s="28">
        <f t="shared" si="0"/>
        <v>24858.988888955322</v>
      </c>
      <c r="F49" s="27">
        <f t="shared" si="1"/>
        <v>24859</v>
      </c>
      <c r="G49" s="27">
        <f t="shared" si="6"/>
        <v>-7.8057999926386401E-3</v>
      </c>
      <c r="I49" s="27">
        <f t="shared" si="7"/>
        <v>-7.8057999926386401E-3</v>
      </c>
      <c r="Q49" s="54">
        <f t="shared" si="4"/>
        <v>30016.035000000003</v>
      </c>
    </row>
    <row r="50" spans="1:17" s="27" customFormat="1" ht="12.95" customHeight="1" x14ac:dyDescent="0.2">
      <c r="A50" s="53" t="s">
        <v>51</v>
      </c>
      <c r="C50" s="58">
        <v>45034.542999999998</v>
      </c>
      <c r="D50" s="58"/>
      <c r="E50" s="28">
        <f t="shared" si="0"/>
        <v>24859.000276430968</v>
      </c>
      <c r="F50" s="27">
        <f t="shared" si="1"/>
        <v>24859</v>
      </c>
      <c r="G50" s="27">
        <f t="shared" si="6"/>
        <v>1.9420000171521679E-4</v>
      </c>
      <c r="I50" s="27">
        <f t="shared" si="7"/>
        <v>1.9420000171521679E-4</v>
      </c>
      <c r="Q50" s="54">
        <f t="shared" si="4"/>
        <v>30016.042999999998</v>
      </c>
    </row>
    <row r="51" spans="1:17" s="27" customFormat="1" ht="12.95" customHeight="1" x14ac:dyDescent="0.2">
      <c r="A51" s="27" t="s">
        <v>52</v>
      </c>
      <c r="B51" s="27" t="s">
        <v>43</v>
      </c>
      <c r="C51" s="58">
        <v>45034.55</v>
      </c>
      <c r="D51" s="58" t="s">
        <v>34</v>
      </c>
      <c r="E51" s="57">
        <f t="shared" si="0"/>
        <v>24859.010240472177</v>
      </c>
      <c r="F51" s="27">
        <f t="shared" si="1"/>
        <v>24859</v>
      </c>
      <c r="G51" s="27">
        <f t="shared" si="6"/>
        <v>7.1942000067792833E-3</v>
      </c>
      <c r="I51" s="27">
        <f t="shared" si="7"/>
        <v>7.1942000067792833E-3</v>
      </c>
      <c r="O51" s="27">
        <f ca="1">+C$11+C$12*$F51</f>
        <v>-1.6701789151521318E-2</v>
      </c>
      <c r="Q51" s="54">
        <f t="shared" si="4"/>
        <v>30016.050000000003</v>
      </c>
    </row>
    <row r="52" spans="1:17" s="27" customFormat="1" ht="12.95" customHeight="1" x14ac:dyDescent="0.2">
      <c r="A52" s="6" t="s">
        <v>53</v>
      </c>
      <c r="B52" s="7" t="s">
        <v>54</v>
      </c>
      <c r="C52" s="58">
        <v>45053.159</v>
      </c>
      <c r="D52" s="58">
        <v>6.9999999999999999E-4</v>
      </c>
      <c r="E52" s="28">
        <f t="shared" si="0"/>
        <v>24885.498932281815</v>
      </c>
      <c r="F52" s="27">
        <f t="shared" si="1"/>
        <v>24885.5</v>
      </c>
      <c r="G52" s="27">
        <f t="shared" si="6"/>
        <v>-7.5010000000474975E-4</v>
      </c>
      <c r="J52" s="27">
        <f>G52</f>
        <v>-7.5010000000474975E-4</v>
      </c>
      <c r="Q52" s="54">
        <f t="shared" si="4"/>
        <v>30034.659</v>
      </c>
    </row>
    <row r="53" spans="1:17" s="27" customFormat="1" ht="12.95" customHeight="1" x14ac:dyDescent="0.2">
      <c r="A53" s="27" t="s">
        <v>52</v>
      </c>
      <c r="B53" s="27" t="s">
        <v>43</v>
      </c>
      <c r="C53" s="58">
        <v>45053.508000000002</v>
      </c>
      <c r="D53" s="58" t="s">
        <v>34</v>
      </c>
      <c r="E53" s="57">
        <f t="shared" ref="E53:E84" si="9">+(C53-C$7)/C$8</f>
        <v>24885.995710907297</v>
      </c>
      <c r="F53" s="27">
        <f t="shared" ref="F53:F84" si="10">ROUND(2*E53,0)/2</f>
        <v>24886</v>
      </c>
      <c r="G53" s="27">
        <f t="shared" si="6"/>
        <v>-3.0131999956211075E-3</v>
      </c>
      <c r="I53" s="27">
        <f>G53</f>
        <v>-3.0131999956211075E-3</v>
      </c>
      <c r="O53" s="27">
        <f ca="1">+C$11+C$12*$F53</f>
        <v>-1.6640831567969659E-2</v>
      </c>
      <c r="Q53" s="54">
        <f t="shared" ref="Q53:Q84" si="11">+C53-15018.5</f>
        <v>30035.008000000002</v>
      </c>
    </row>
    <row r="54" spans="1:17" s="27" customFormat="1" ht="12.95" customHeight="1" x14ac:dyDescent="0.2">
      <c r="A54" s="27" t="s">
        <v>52</v>
      </c>
      <c r="B54" s="27" t="s">
        <v>43</v>
      </c>
      <c r="C54" s="58">
        <v>45053.514000000003</v>
      </c>
      <c r="D54" s="58" t="s">
        <v>34</v>
      </c>
      <c r="E54" s="57">
        <f t="shared" si="9"/>
        <v>24886.004251514041</v>
      </c>
      <c r="F54" s="27">
        <f t="shared" si="10"/>
        <v>24886</v>
      </c>
      <c r="G54" s="27">
        <f t="shared" si="6"/>
        <v>2.9868000056012534E-3</v>
      </c>
      <c r="I54" s="27">
        <f>G54</f>
        <v>2.9868000056012534E-3</v>
      </c>
      <c r="O54" s="27">
        <f ca="1">+C$11+C$12*$F54</f>
        <v>-1.6640831567969659E-2</v>
      </c>
      <c r="Q54" s="54">
        <f t="shared" si="11"/>
        <v>30035.014000000003</v>
      </c>
    </row>
    <row r="55" spans="1:17" s="27" customFormat="1" ht="12.95" customHeight="1" x14ac:dyDescent="0.2">
      <c r="A55" s="27" t="s">
        <v>52</v>
      </c>
      <c r="B55" s="27" t="s">
        <v>43</v>
      </c>
      <c r="C55" s="58">
        <v>45055.620999999999</v>
      </c>
      <c r="D55" s="58" t="s">
        <v>34</v>
      </c>
      <c r="E55" s="57">
        <f t="shared" si="9"/>
        <v>24889.00342791486</v>
      </c>
      <c r="F55" s="27">
        <f t="shared" si="10"/>
        <v>24889</v>
      </c>
      <c r="G55" s="27">
        <f t="shared" si="6"/>
        <v>2.408200001809746E-3</v>
      </c>
      <c r="I55" s="27">
        <f>G55</f>
        <v>2.408200001809746E-3</v>
      </c>
      <c r="O55" s="27">
        <f ca="1">+C$11+C$12*$F55</f>
        <v>-1.6634058503130586E-2</v>
      </c>
      <c r="Q55" s="54">
        <f t="shared" si="11"/>
        <v>30037.120999999999</v>
      </c>
    </row>
    <row r="56" spans="1:17" s="27" customFormat="1" ht="12.95" customHeight="1" x14ac:dyDescent="0.2">
      <c r="A56" s="6" t="s">
        <v>53</v>
      </c>
      <c r="B56" s="7" t="s">
        <v>43</v>
      </c>
      <c r="C56" s="58">
        <v>45056.318800000001</v>
      </c>
      <c r="D56" s="58">
        <v>4.0000000000000002E-4</v>
      </c>
      <c r="E56" s="28">
        <f t="shared" si="9"/>
        <v>24889.996700478932</v>
      </c>
      <c r="F56" s="27">
        <f t="shared" si="10"/>
        <v>24890</v>
      </c>
      <c r="G56" s="27">
        <f t="shared" si="6"/>
        <v>-2.3179999989224598E-3</v>
      </c>
      <c r="J56" s="27">
        <f>G56</f>
        <v>-2.3179999989224598E-3</v>
      </c>
      <c r="Q56" s="54">
        <f t="shared" si="11"/>
        <v>30037.818800000001</v>
      </c>
    </row>
    <row r="57" spans="1:17" s="27" customFormat="1" ht="12.95" customHeight="1" x14ac:dyDescent="0.2">
      <c r="A57" s="6" t="s">
        <v>53</v>
      </c>
      <c r="B57" s="7" t="s">
        <v>54</v>
      </c>
      <c r="C57" s="58">
        <v>45062.293700000002</v>
      </c>
      <c r="D57" s="58">
        <v>5.0000000000000001E-4</v>
      </c>
      <c r="E57" s="28">
        <f t="shared" si="9"/>
        <v>24898.501579015847</v>
      </c>
      <c r="F57" s="27">
        <f t="shared" si="10"/>
        <v>24898.5</v>
      </c>
      <c r="G57" s="27">
        <f t="shared" si="6"/>
        <v>1.1092999993707053E-3</v>
      </c>
      <c r="J57" s="27">
        <f>G57</f>
        <v>1.1092999993707053E-3</v>
      </c>
      <c r="Q57" s="54">
        <f t="shared" si="11"/>
        <v>30043.793700000002</v>
      </c>
    </row>
    <row r="58" spans="1:17" s="27" customFormat="1" ht="12.95" customHeight="1" x14ac:dyDescent="0.2">
      <c r="A58" s="27" t="s">
        <v>52</v>
      </c>
      <c r="B58" s="27" t="s">
        <v>43</v>
      </c>
      <c r="C58" s="58">
        <v>45084.4</v>
      </c>
      <c r="D58" s="58" t="s">
        <v>34</v>
      </c>
      <c r="E58" s="57">
        <f t="shared" si="9"/>
        <v>24929.968448151831</v>
      </c>
      <c r="F58" s="27">
        <f t="shared" si="10"/>
        <v>24930</v>
      </c>
      <c r="G58" s="27">
        <f t="shared" si="6"/>
        <v>-2.2166000002471264E-2</v>
      </c>
      <c r="I58" s="27">
        <f>G58</f>
        <v>-2.2166000002471264E-2</v>
      </c>
      <c r="O58" s="27">
        <f ca="1">+C$11+C$12*$F58</f>
        <v>-1.654149328366325E-2</v>
      </c>
      <c r="Q58" s="54">
        <f t="shared" si="11"/>
        <v>30065.9</v>
      </c>
    </row>
    <row r="59" spans="1:17" s="27" customFormat="1" ht="12.95" customHeight="1" x14ac:dyDescent="0.2">
      <c r="A59" s="53" t="s">
        <v>55</v>
      </c>
      <c r="C59" s="58">
        <v>47266.47</v>
      </c>
      <c r="D59" s="58"/>
      <c r="E59" s="28">
        <f t="shared" si="9"/>
        <v>28036.002073659321</v>
      </c>
      <c r="F59" s="27">
        <f t="shared" si="10"/>
        <v>28036</v>
      </c>
      <c r="G59" s="27">
        <f t="shared" si="6"/>
        <v>1.4568000042345375E-3</v>
      </c>
      <c r="I59" s="27">
        <f>G59</f>
        <v>1.4568000042345375E-3</v>
      </c>
      <c r="Q59" s="54">
        <f t="shared" si="11"/>
        <v>32247.97</v>
      </c>
    </row>
    <row r="60" spans="1:17" s="27" customFormat="1" ht="12.95" customHeight="1" x14ac:dyDescent="0.2">
      <c r="A60" s="53" t="s">
        <v>56</v>
      </c>
      <c r="C60" s="58">
        <v>47268.577100000002</v>
      </c>
      <c r="D60" s="58"/>
      <c r="E60" s="28">
        <f t="shared" si="9"/>
        <v>28039.001392403588</v>
      </c>
      <c r="F60" s="27">
        <f t="shared" si="10"/>
        <v>28039</v>
      </c>
      <c r="G60" s="27">
        <f t="shared" si="6"/>
        <v>9.7820000519277528E-4</v>
      </c>
      <c r="J60" s="27">
        <f>G60</f>
        <v>9.7820000519277528E-4</v>
      </c>
      <c r="Q60" s="54">
        <f t="shared" si="11"/>
        <v>32250.077100000002</v>
      </c>
    </row>
    <row r="61" spans="1:17" s="27" customFormat="1" ht="12.95" customHeight="1" x14ac:dyDescent="0.2">
      <c r="A61" s="27" t="s">
        <v>57</v>
      </c>
      <c r="B61" s="27" t="s">
        <v>43</v>
      </c>
      <c r="C61" s="58">
        <v>47268.577499999999</v>
      </c>
      <c r="D61" s="58" t="s">
        <v>34</v>
      </c>
      <c r="E61" s="57">
        <f t="shared" si="9"/>
        <v>28039.001961777369</v>
      </c>
      <c r="F61" s="27">
        <f t="shared" si="10"/>
        <v>28039</v>
      </c>
      <c r="G61" s="27">
        <f t="shared" si="6"/>
        <v>1.378200002363883E-3</v>
      </c>
      <c r="I61" s="27">
        <f>G61</f>
        <v>1.378200002363883E-3</v>
      </c>
      <c r="O61" s="27">
        <f ca="1">+C$11+C$12*$F61</f>
        <v>-9.5223404221034952E-3</v>
      </c>
      <c r="Q61" s="54">
        <f t="shared" si="11"/>
        <v>32250.077499999999</v>
      </c>
    </row>
    <row r="62" spans="1:17" s="27" customFormat="1" ht="12.95" customHeight="1" x14ac:dyDescent="0.2">
      <c r="A62" s="53" t="s">
        <v>56</v>
      </c>
      <c r="C62" s="58">
        <v>47268.577799999999</v>
      </c>
      <c r="D62" s="58"/>
      <c r="E62" s="28">
        <f t="shared" si="9"/>
        <v>28039.002388807705</v>
      </c>
      <c r="F62" s="27">
        <f t="shared" si="10"/>
        <v>28039</v>
      </c>
      <c r="G62" s="27">
        <f t="shared" si="6"/>
        <v>1.6782000020612031E-3</v>
      </c>
      <c r="J62" s="27">
        <f>G62</f>
        <v>1.6782000020612031E-3</v>
      </c>
      <c r="Q62" s="54">
        <f t="shared" si="11"/>
        <v>32250.077799999999</v>
      </c>
    </row>
    <row r="63" spans="1:17" s="27" customFormat="1" ht="12.95" customHeight="1" x14ac:dyDescent="0.2">
      <c r="A63" s="53" t="s">
        <v>58</v>
      </c>
      <c r="C63" s="58">
        <v>48003.43</v>
      </c>
      <c r="D63" s="58"/>
      <c r="E63" s="28">
        <f t="shared" si="9"/>
        <v>29085.016331063525</v>
      </c>
      <c r="F63" s="27">
        <f t="shared" si="10"/>
        <v>29085</v>
      </c>
      <c r="G63" s="27">
        <f t="shared" si="6"/>
        <v>1.1472999998659361E-2</v>
      </c>
      <c r="I63" s="27">
        <f t="shared" ref="I63:I72" si="12">G63</f>
        <v>1.1472999998659361E-2</v>
      </c>
      <c r="Q63" s="54">
        <f t="shared" si="11"/>
        <v>32984.93</v>
      </c>
    </row>
    <row r="64" spans="1:17" s="27" customFormat="1" ht="12.95" customHeight="1" x14ac:dyDescent="0.2">
      <c r="A64" s="53" t="s">
        <v>58</v>
      </c>
      <c r="C64" s="58">
        <v>48015.366999999998</v>
      </c>
      <c r="D64" s="58"/>
      <c r="E64" s="28">
        <f t="shared" si="9"/>
        <v>29102.007868176304</v>
      </c>
      <c r="F64" s="27">
        <f t="shared" si="10"/>
        <v>29102</v>
      </c>
      <c r="G64" s="27">
        <f t="shared" si="6"/>
        <v>5.5275999984587543E-3</v>
      </c>
      <c r="I64" s="27">
        <f t="shared" si="12"/>
        <v>5.5275999984587543E-3</v>
      </c>
      <c r="Q64" s="54">
        <f t="shared" si="11"/>
        <v>32996.866999999998</v>
      </c>
    </row>
    <row r="65" spans="1:17" s="27" customFormat="1" ht="12.95" customHeight="1" x14ac:dyDescent="0.2">
      <c r="A65" s="53" t="s">
        <v>59</v>
      </c>
      <c r="C65" s="58">
        <v>48362.409</v>
      </c>
      <c r="D65" s="58"/>
      <c r="E65" s="28">
        <f t="shared" si="9"/>
        <v>29595.999408990014</v>
      </c>
      <c r="F65" s="27">
        <f t="shared" si="10"/>
        <v>29596</v>
      </c>
      <c r="G65" s="27">
        <f t="shared" si="6"/>
        <v>-4.1520000377204269E-4</v>
      </c>
      <c r="I65" s="27">
        <f t="shared" si="12"/>
        <v>-4.1520000377204269E-4</v>
      </c>
      <c r="Q65" s="54">
        <f t="shared" si="11"/>
        <v>33343.909</v>
      </c>
    </row>
    <row r="66" spans="1:17" s="27" customFormat="1" ht="12.95" customHeight="1" x14ac:dyDescent="0.2">
      <c r="A66" s="53" t="s">
        <v>60</v>
      </c>
      <c r="C66" s="58">
        <v>48395.415999999997</v>
      </c>
      <c r="D66" s="58"/>
      <c r="E66" s="28">
        <f t="shared" si="9"/>
        <v>29642.982710111024</v>
      </c>
      <c r="F66" s="27">
        <f t="shared" si="10"/>
        <v>29643</v>
      </c>
      <c r="G66" s="27">
        <f t="shared" ref="G66:G84" si="13">+C66-(C$7+F66*C$8)</f>
        <v>-1.2146599998231977E-2</v>
      </c>
      <c r="I66" s="27">
        <f t="shared" si="12"/>
        <v>-1.2146599998231977E-2</v>
      </c>
      <c r="Q66" s="54">
        <f t="shared" si="11"/>
        <v>33376.915999999997</v>
      </c>
    </row>
    <row r="67" spans="1:17" s="27" customFormat="1" ht="12.95" customHeight="1" x14ac:dyDescent="0.2">
      <c r="A67" s="53" t="s">
        <v>61</v>
      </c>
      <c r="C67" s="58">
        <v>48733.358999999997</v>
      </c>
      <c r="D67" s="58">
        <v>5.0000000000000001E-3</v>
      </c>
      <c r="E67" s="28">
        <f t="shared" si="9"/>
        <v>30124.022420800815</v>
      </c>
      <c r="F67" s="27">
        <f t="shared" si="10"/>
        <v>30124</v>
      </c>
      <c r="G67" s="27">
        <f t="shared" si="13"/>
        <v>1.5751200000522658E-2</v>
      </c>
      <c r="I67" s="27">
        <f t="shared" si="12"/>
        <v>1.5751200000522658E-2</v>
      </c>
      <c r="Q67" s="54">
        <f t="shared" si="11"/>
        <v>33714.858999999997</v>
      </c>
    </row>
    <row r="68" spans="1:17" s="27" customFormat="1" ht="12.95" customHeight="1" x14ac:dyDescent="0.2">
      <c r="A68" s="53" t="s">
        <v>61</v>
      </c>
      <c r="C68" s="58">
        <v>48761.436999999998</v>
      </c>
      <c r="D68" s="58">
        <v>4.0000000000000001E-3</v>
      </c>
      <c r="E68" s="28">
        <f t="shared" si="9"/>
        <v>30163.989613483453</v>
      </c>
      <c r="F68" s="27">
        <f t="shared" si="10"/>
        <v>30164</v>
      </c>
      <c r="G68" s="27">
        <f t="shared" si="13"/>
        <v>-7.2968000022228807E-3</v>
      </c>
      <c r="I68" s="27">
        <f t="shared" si="12"/>
        <v>-7.2968000022228807E-3</v>
      </c>
      <c r="Q68" s="54">
        <f t="shared" si="11"/>
        <v>33742.936999999998</v>
      </c>
    </row>
    <row r="69" spans="1:17" s="27" customFormat="1" ht="12.95" customHeight="1" x14ac:dyDescent="0.2">
      <c r="A69" s="53" t="s">
        <v>61</v>
      </c>
      <c r="C69" s="58">
        <v>48761.438000000002</v>
      </c>
      <c r="D69" s="58">
        <v>7.0000000000000001E-3</v>
      </c>
      <c r="E69" s="28">
        <f t="shared" si="9"/>
        <v>30163.991036917916</v>
      </c>
      <c r="F69" s="27">
        <f t="shared" si="10"/>
        <v>30164</v>
      </c>
      <c r="G69" s="27">
        <f t="shared" si="13"/>
        <v>-6.2967999983811751E-3</v>
      </c>
      <c r="I69" s="27">
        <f t="shared" si="12"/>
        <v>-6.2967999983811751E-3</v>
      </c>
      <c r="Q69" s="54">
        <f t="shared" si="11"/>
        <v>33742.938000000002</v>
      </c>
    </row>
    <row r="70" spans="1:17" s="27" customFormat="1" ht="12.95" customHeight="1" x14ac:dyDescent="0.2">
      <c r="A70" s="53" t="s">
        <v>61</v>
      </c>
      <c r="B70" s="53"/>
      <c r="C70" s="6">
        <v>48780.417000000001</v>
      </c>
      <c r="D70" s="6">
        <v>4.0000000000000001E-3</v>
      </c>
      <c r="E70" s="28">
        <f t="shared" si="9"/>
        <v>30191.006399476635</v>
      </c>
      <c r="F70" s="27">
        <f t="shared" si="10"/>
        <v>30191</v>
      </c>
      <c r="G70" s="27">
        <f t="shared" si="13"/>
        <v>4.495800007134676E-3</v>
      </c>
      <c r="I70" s="27">
        <f t="shared" si="12"/>
        <v>4.495800007134676E-3</v>
      </c>
      <c r="Q70" s="54">
        <f t="shared" si="11"/>
        <v>33761.917000000001</v>
      </c>
    </row>
    <row r="71" spans="1:17" s="27" customFormat="1" ht="12.95" customHeight="1" x14ac:dyDescent="0.2">
      <c r="A71" s="53" t="s">
        <v>62</v>
      </c>
      <c r="B71" s="53"/>
      <c r="C71" s="6">
        <v>49431.654000000002</v>
      </c>
      <c r="D71" s="6"/>
      <c r="E71" s="28">
        <f t="shared" si="9"/>
        <v>31117.999584926518</v>
      </c>
      <c r="F71" s="27">
        <f t="shared" si="10"/>
        <v>31118</v>
      </c>
      <c r="G71" s="27">
        <f t="shared" si="13"/>
        <v>-2.9160000121919438E-4</v>
      </c>
      <c r="I71" s="27">
        <f t="shared" si="12"/>
        <v>-2.9160000121919438E-4</v>
      </c>
      <c r="Q71" s="54">
        <f t="shared" si="11"/>
        <v>34413.154000000002</v>
      </c>
    </row>
    <row r="72" spans="1:17" s="27" customFormat="1" ht="12.95" customHeight="1" x14ac:dyDescent="0.2">
      <c r="A72" s="53" t="s">
        <v>62</v>
      </c>
      <c r="B72" s="53"/>
      <c r="C72" s="6">
        <v>49472.402000000002</v>
      </c>
      <c r="D72" s="6"/>
      <c r="E72" s="28">
        <f t="shared" si="9"/>
        <v>31176.001692178885</v>
      </c>
      <c r="F72" s="27">
        <f t="shared" si="10"/>
        <v>31176</v>
      </c>
      <c r="G72" s="27">
        <f t="shared" si="13"/>
        <v>1.1888000008184463E-3</v>
      </c>
      <c r="I72" s="27">
        <f t="shared" si="12"/>
        <v>1.1888000008184463E-3</v>
      </c>
      <c r="Q72" s="54">
        <f t="shared" si="11"/>
        <v>34453.902000000002</v>
      </c>
    </row>
    <row r="73" spans="1:17" s="27" customFormat="1" ht="12.95" customHeight="1" x14ac:dyDescent="0.2">
      <c r="A73" s="53" t="s">
        <v>63</v>
      </c>
      <c r="B73" s="53"/>
      <c r="C73" s="6">
        <v>49857.391300000003</v>
      </c>
      <c r="D73" s="6" t="s">
        <v>16</v>
      </c>
      <c r="E73" s="28">
        <f t="shared" si="9"/>
        <v>31724.008727361346</v>
      </c>
      <c r="F73" s="27">
        <f t="shared" si="10"/>
        <v>31724</v>
      </c>
      <c r="G73" s="27">
        <f t="shared" si="13"/>
        <v>6.1312000034376979E-3</v>
      </c>
      <c r="J73" s="27">
        <f>G73</f>
        <v>6.1312000034376979E-3</v>
      </c>
      <c r="Q73" s="54">
        <f t="shared" si="11"/>
        <v>34838.891300000003</v>
      </c>
    </row>
    <row r="74" spans="1:17" s="27" customFormat="1" ht="12.95" customHeight="1" x14ac:dyDescent="0.2">
      <c r="A74" s="53" t="s">
        <v>64</v>
      </c>
      <c r="B74" s="53"/>
      <c r="C74" s="6">
        <v>49878.442000000003</v>
      </c>
      <c r="D74" s="6">
        <v>5.0000000000000001E-3</v>
      </c>
      <c r="E74" s="28">
        <f t="shared" si="9"/>
        <v>31753.973019084558</v>
      </c>
      <c r="F74" s="27">
        <f t="shared" si="10"/>
        <v>31754</v>
      </c>
      <c r="G74" s="27">
        <f t="shared" si="13"/>
        <v>-1.8954799998027738E-2</v>
      </c>
      <c r="I74" s="27">
        <f>G74</f>
        <v>-1.8954799998027738E-2</v>
      </c>
      <c r="Q74" s="54">
        <f t="shared" si="11"/>
        <v>34859.942000000003</v>
      </c>
    </row>
    <row r="75" spans="1:17" s="27" customFormat="1" ht="12.95" customHeight="1" x14ac:dyDescent="0.2">
      <c r="A75" s="53" t="s">
        <v>65</v>
      </c>
      <c r="B75" s="53"/>
      <c r="C75" s="6">
        <v>50190.377999999997</v>
      </c>
      <c r="D75" s="6">
        <v>5.0000000000000001E-3</v>
      </c>
      <c r="E75" s="28">
        <f t="shared" si="9"/>
        <v>32197.993469852081</v>
      </c>
      <c r="F75" s="27">
        <f t="shared" si="10"/>
        <v>32198</v>
      </c>
      <c r="G75" s="27">
        <f t="shared" si="13"/>
        <v>-4.5876000076532364E-3</v>
      </c>
      <c r="I75" s="27">
        <f>G75</f>
        <v>-4.5876000076532364E-3</v>
      </c>
      <c r="Q75" s="54">
        <f t="shared" si="11"/>
        <v>35171.877999999997</v>
      </c>
    </row>
    <row r="76" spans="1:17" s="27" customFormat="1" ht="12.95" customHeight="1" x14ac:dyDescent="0.2">
      <c r="A76" s="53" t="s">
        <v>65</v>
      </c>
      <c r="B76" s="53"/>
      <c r="C76" s="6">
        <v>50249.398000000001</v>
      </c>
      <c r="D76" s="6">
        <v>5.0000000000000001E-3</v>
      </c>
      <c r="E76" s="57">
        <f t="shared" si="9"/>
        <v>32282.004571502104</v>
      </c>
      <c r="F76" s="27">
        <f t="shared" si="10"/>
        <v>32282</v>
      </c>
      <c r="G76" s="27">
        <f t="shared" si="13"/>
        <v>3.211600000213366E-3</v>
      </c>
      <c r="I76" s="27">
        <f>G76</f>
        <v>3.211600000213366E-3</v>
      </c>
      <c r="Q76" s="54">
        <f t="shared" si="11"/>
        <v>35230.898000000001</v>
      </c>
    </row>
    <row r="77" spans="1:17" s="27" customFormat="1" ht="12.95" customHeight="1" x14ac:dyDescent="0.2">
      <c r="A77" s="53" t="s">
        <v>66</v>
      </c>
      <c r="B77" s="53"/>
      <c r="C77" s="6">
        <v>50556.400999999998</v>
      </c>
      <c r="D77" s="6">
        <v>5.0000000000000001E-3</v>
      </c>
      <c r="E77" s="57">
        <f t="shared" si="9"/>
        <v>32719.003220093426</v>
      </c>
      <c r="F77" s="27">
        <f t="shared" si="10"/>
        <v>32719</v>
      </c>
      <c r="G77" s="27">
        <f t="shared" si="13"/>
        <v>2.2621999960392714E-3</v>
      </c>
      <c r="I77" s="27">
        <f>G77</f>
        <v>2.2621999960392714E-3</v>
      </c>
      <c r="O77" s="27">
        <f t="shared" ref="O77:O108" ca="1" si="14">+C$11+C$12*$F77</f>
        <v>1.0436407268510361E-3</v>
      </c>
      <c r="Q77" s="54">
        <f t="shared" si="11"/>
        <v>35537.900999999998</v>
      </c>
    </row>
    <row r="78" spans="1:17" s="27" customFormat="1" ht="12.95" customHeight="1" x14ac:dyDescent="0.2">
      <c r="A78" s="59" t="s">
        <v>67</v>
      </c>
      <c r="B78" s="60" t="s">
        <v>43</v>
      </c>
      <c r="C78" s="61">
        <v>50567.641000000003</v>
      </c>
      <c r="D78" s="61"/>
      <c r="E78" s="57">
        <f t="shared" si="9"/>
        <v>32735.002623389712</v>
      </c>
      <c r="F78" s="27">
        <f t="shared" si="10"/>
        <v>32735</v>
      </c>
      <c r="G78" s="27">
        <f t="shared" si="13"/>
        <v>1.8430000054650009E-3</v>
      </c>
      <c r="K78" s="27">
        <f>G78</f>
        <v>1.8430000054650009E-3</v>
      </c>
      <c r="O78" s="27">
        <f t="shared" ca="1" si="14"/>
        <v>1.0797637393260839E-3</v>
      </c>
      <c r="Q78" s="54">
        <f t="shared" si="11"/>
        <v>35549.141000000003</v>
      </c>
    </row>
    <row r="79" spans="1:17" s="27" customFormat="1" ht="12.95" customHeight="1" x14ac:dyDescent="0.2">
      <c r="A79" s="53" t="s">
        <v>68</v>
      </c>
      <c r="B79" s="9" t="s">
        <v>43</v>
      </c>
      <c r="C79" s="6">
        <v>50567.641000000003</v>
      </c>
      <c r="D79" s="6"/>
      <c r="E79" s="57">
        <f t="shared" si="9"/>
        <v>32735.002623389712</v>
      </c>
      <c r="F79" s="27">
        <f t="shared" si="10"/>
        <v>32735</v>
      </c>
      <c r="G79" s="27">
        <f t="shared" si="13"/>
        <v>1.8430000054650009E-3</v>
      </c>
      <c r="J79" s="27">
        <f>G79</f>
        <v>1.8430000054650009E-3</v>
      </c>
      <c r="O79" s="27">
        <f t="shared" ca="1" si="14"/>
        <v>1.0797637393260839E-3</v>
      </c>
      <c r="Q79" s="54">
        <f t="shared" si="11"/>
        <v>35549.141000000003</v>
      </c>
    </row>
    <row r="80" spans="1:17" s="27" customFormat="1" ht="12.95" customHeight="1" x14ac:dyDescent="0.2">
      <c r="A80" s="27" t="s">
        <v>69</v>
      </c>
      <c r="B80" s="27" t="s">
        <v>43</v>
      </c>
      <c r="C80" s="58">
        <v>51282.114000000001</v>
      </c>
      <c r="D80" s="58" t="s">
        <v>34</v>
      </c>
      <c r="E80" s="57">
        <f t="shared" si="9"/>
        <v>33752.008110160168</v>
      </c>
      <c r="F80" s="27">
        <f t="shared" si="10"/>
        <v>33752</v>
      </c>
      <c r="G80" s="27">
        <f t="shared" si="13"/>
        <v>5.6976000050781295E-3</v>
      </c>
      <c r="I80" s="27">
        <f>G80</f>
        <v>5.6976000050781295E-3</v>
      </c>
      <c r="O80" s="27">
        <f t="shared" ca="1" si="14"/>
        <v>3.3758327197719734E-3</v>
      </c>
      <c r="Q80" s="54">
        <f t="shared" si="11"/>
        <v>36263.614000000001</v>
      </c>
    </row>
    <row r="81" spans="1:25" s="27" customFormat="1" ht="12.95" customHeight="1" x14ac:dyDescent="0.2">
      <c r="A81" s="6" t="s">
        <v>70</v>
      </c>
      <c r="B81" s="8" t="s">
        <v>43</v>
      </c>
      <c r="C81" s="6">
        <v>51288.434999999998</v>
      </c>
      <c r="D81" s="6">
        <v>3.7000000000000002E-3</v>
      </c>
      <c r="E81" s="57">
        <f t="shared" si="9"/>
        <v>33761.005639362629</v>
      </c>
      <c r="F81" s="27">
        <f t="shared" si="10"/>
        <v>33761</v>
      </c>
      <c r="G81" s="27">
        <f t="shared" si="13"/>
        <v>3.9618000009795651E-3</v>
      </c>
      <c r="K81" s="27">
        <f>G81</f>
        <v>3.9618000009795651E-3</v>
      </c>
      <c r="O81" s="27">
        <f t="shared" ca="1" si="14"/>
        <v>3.3961519142891999E-3</v>
      </c>
      <c r="Q81" s="54">
        <f t="shared" si="11"/>
        <v>36269.934999999998</v>
      </c>
    </row>
    <row r="82" spans="1:25" s="27" customFormat="1" ht="12.95" customHeight="1" x14ac:dyDescent="0.2">
      <c r="A82" s="27" t="s">
        <v>71</v>
      </c>
      <c r="B82" s="27" t="s">
        <v>43</v>
      </c>
      <c r="C82" s="58">
        <v>51668.498899999999</v>
      </c>
      <c r="D82" s="58" t="s">
        <v>34</v>
      </c>
      <c r="E82" s="57">
        <f t="shared" si="9"/>
        <v>34302.001690470759</v>
      </c>
      <c r="F82" s="27">
        <f t="shared" si="10"/>
        <v>34302</v>
      </c>
      <c r="G82" s="27">
        <f t="shared" si="13"/>
        <v>1.1875999989570118E-3</v>
      </c>
      <c r="I82" s="27">
        <f>G82</f>
        <v>1.1875999989570118E-3</v>
      </c>
      <c r="O82" s="27">
        <f t="shared" ca="1" si="14"/>
        <v>4.6175612736021054E-3</v>
      </c>
      <c r="Q82" s="54">
        <f t="shared" si="11"/>
        <v>36649.998899999999</v>
      </c>
    </row>
    <row r="83" spans="1:25" s="27" customFormat="1" ht="12.95" customHeight="1" x14ac:dyDescent="0.2">
      <c r="A83" s="6" t="s">
        <v>72</v>
      </c>
      <c r="B83" s="8" t="s">
        <v>43</v>
      </c>
      <c r="C83" s="6">
        <v>51675.526400000002</v>
      </c>
      <c r="D83" s="6">
        <v>6.1000000000000004E-3</v>
      </c>
      <c r="E83" s="57">
        <f t="shared" si="9"/>
        <v>34312.004876117084</v>
      </c>
      <c r="F83" s="27">
        <f t="shared" si="10"/>
        <v>34312</v>
      </c>
      <c r="G83" s="27">
        <f t="shared" si="13"/>
        <v>3.4256000071763992E-3</v>
      </c>
      <c r="K83" s="27">
        <f>G83</f>
        <v>3.4256000071763992E-3</v>
      </c>
      <c r="O83" s="27">
        <f t="shared" ca="1" si="14"/>
        <v>4.6401381563990207E-3</v>
      </c>
      <c r="Q83" s="54">
        <f t="shared" si="11"/>
        <v>36657.026400000002</v>
      </c>
    </row>
    <row r="84" spans="1:25" s="27" customFormat="1" ht="12.95" customHeight="1" x14ac:dyDescent="0.2">
      <c r="A84" s="27" t="s">
        <v>73</v>
      </c>
      <c r="B84" s="27" t="s">
        <v>43</v>
      </c>
      <c r="C84" s="58">
        <v>51699.417000000001</v>
      </c>
      <c r="D84" s="58" t="s">
        <v>34</v>
      </c>
      <c r="E84" s="57">
        <f t="shared" si="9"/>
        <v>34346.011579354621</v>
      </c>
      <c r="F84" s="27">
        <f t="shared" si="10"/>
        <v>34346</v>
      </c>
      <c r="G84" s="27">
        <f t="shared" si="13"/>
        <v>8.1348000021534972E-3</v>
      </c>
      <c r="I84" s="27">
        <f>G84</f>
        <v>8.1348000021534972E-3</v>
      </c>
      <c r="O84" s="27">
        <f t="shared" ca="1" si="14"/>
        <v>4.7168995579085077E-3</v>
      </c>
      <c r="Q84" s="54">
        <f t="shared" si="11"/>
        <v>36680.917000000001</v>
      </c>
    </row>
    <row r="85" spans="1:25" s="27" customFormat="1" ht="12.95" customHeight="1" x14ac:dyDescent="0.2">
      <c r="A85" s="6" t="s">
        <v>74</v>
      </c>
      <c r="B85" s="9" t="s">
        <v>43</v>
      </c>
      <c r="C85" s="6">
        <v>51699.4179</v>
      </c>
      <c r="D85" s="6" t="s">
        <v>34</v>
      </c>
      <c r="E85" s="57">
        <f t="shared" ref="E85:E116" si="15">+(C85-C$7)/C$8</f>
        <v>34346.012860445633</v>
      </c>
      <c r="F85" s="27">
        <f t="shared" ref="F85:F116" si="16">ROUND(2*E85,0)/2</f>
        <v>34346</v>
      </c>
      <c r="M85" s="42"/>
      <c r="O85" s="27">
        <f t="shared" ca="1" si="14"/>
        <v>4.7168995579085077E-3</v>
      </c>
      <c r="Q85" s="54">
        <f t="shared" ref="Q85:Q116" si="17">+C85-15018.5</f>
        <v>36680.9179</v>
      </c>
    </row>
    <row r="86" spans="1:25" s="27" customFormat="1" ht="12.95" customHeight="1" x14ac:dyDescent="0.2">
      <c r="A86" s="27" t="s">
        <v>75</v>
      </c>
      <c r="B86" s="27" t="s">
        <v>43</v>
      </c>
      <c r="C86" s="58">
        <v>51964.969700000001</v>
      </c>
      <c r="D86" s="58" t="s">
        <v>34</v>
      </c>
      <c r="E86" s="57">
        <f t="shared" si="15"/>
        <v>34724.008442674458</v>
      </c>
      <c r="F86" s="27">
        <f t="shared" si="16"/>
        <v>34724</v>
      </c>
      <c r="G86" s="27">
        <f t="shared" ref="G86:G122" si="18">+C86-(C$7+F86*C$8)</f>
        <v>5.9312000012141652E-3</v>
      </c>
      <c r="I86" s="27">
        <f>G86</f>
        <v>5.9312000012141652E-3</v>
      </c>
      <c r="O86" s="27">
        <f t="shared" ca="1" si="14"/>
        <v>5.570305727631758E-3</v>
      </c>
      <c r="Q86" s="54">
        <f t="shared" si="17"/>
        <v>36946.469700000001</v>
      </c>
    </row>
    <row r="87" spans="1:25" s="27" customFormat="1" ht="12.95" customHeight="1" x14ac:dyDescent="0.2">
      <c r="A87" s="62" t="s">
        <v>76</v>
      </c>
      <c r="B87" s="53"/>
      <c r="C87" s="6">
        <v>51964.969709999998</v>
      </c>
      <c r="D87" s="6">
        <v>1.4999999999999999E-4</v>
      </c>
      <c r="E87" s="57">
        <f t="shared" si="15"/>
        <v>34724.008456908792</v>
      </c>
      <c r="F87" s="27">
        <f t="shared" si="16"/>
        <v>34724</v>
      </c>
      <c r="G87" s="27">
        <f t="shared" si="18"/>
        <v>5.9411999973235652E-3</v>
      </c>
      <c r="K87" s="27">
        <f>G87</f>
        <v>5.9411999973235652E-3</v>
      </c>
      <c r="O87" s="27">
        <f t="shared" ca="1" si="14"/>
        <v>5.570305727631758E-3</v>
      </c>
      <c r="Q87" s="54">
        <f t="shared" si="17"/>
        <v>36946.469709999998</v>
      </c>
      <c r="Y87" s="27" t="s">
        <v>461</v>
      </c>
    </row>
    <row r="88" spans="1:25" s="27" customFormat="1" ht="12.95" customHeight="1" x14ac:dyDescent="0.2">
      <c r="A88" s="27" t="s">
        <v>77</v>
      </c>
      <c r="B88" s="27" t="s">
        <v>43</v>
      </c>
      <c r="C88" s="58">
        <v>52303.587699999996</v>
      </c>
      <c r="D88" s="58" t="s">
        <v>34</v>
      </c>
      <c r="E88" s="57">
        <f t="shared" si="15"/>
        <v>35206.008971622694</v>
      </c>
      <c r="F88" s="27">
        <f t="shared" si="16"/>
        <v>35206</v>
      </c>
      <c r="G88" s="27">
        <f t="shared" si="18"/>
        <v>6.302799993136432E-3</v>
      </c>
      <c r="I88" s="27">
        <f>G88</f>
        <v>6.302799993136432E-3</v>
      </c>
      <c r="O88" s="27">
        <f t="shared" ca="1" si="14"/>
        <v>6.6585114784428884E-3</v>
      </c>
      <c r="Q88" s="54">
        <f t="shared" si="17"/>
        <v>37285.087699999996</v>
      </c>
    </row>
    <row r="89" spans="1:25" s="27" customFormat="1" ht="12.95" customHeight="1" x14ac:dyDescent="0.2">
      <c r="A89" s="27" t="s">
        <v>78</v>
      </c>
      <c r="B89" s="27" t="s">
        <v>43</v>
      </c>
      <c r="C89" s="58">
        <v>52378.057000000001</v>
      </c>
      <c r="D89" s="58" t="s">
        <v>34</v>
      </c>
      <c r="E89" s="57">
        <f t="shared" si="15"/>
        <v>35312.011139228685</v>
      </c>
      <c r="F89" s="27">
        <f t="shared" si="16"/>
        <v>35312</v>
      </c>
      <c r="G89" s="27">
        <f t="shared" si="18"/>
        <v>7.8255999978864565E-3</v>
      </c>
      <c r="I89" s="27">
        <f>G89</f>
        <v>7.8255999978864565E-3</v>
      </c>
      <c r="O89" s="27">
        <f t="shared" ca="1" si="14"/>
        <v>6.8978264360901459E-3</v>
      </c>
      <c r="Q89" s="54">
        <f t="shared" si="17"/>
        <v>37359.557000000001</v>
      </c>
    </row>
    <row r="90" spans="1:25" s="27" customFormat="1" ht="12.95" customHeight="1" x14ac:dyDescent="0.2">
      <c r="A90" s="59" t="s">
        <v>67</v>
      </c>
      <c r="B90" s="60" t="s">
        <v>43</v>
      </c>
      <c r="C90" s="61">
        <v>52402.642500000002</v>
      </c>
      <c r="D90" s="61">
        <v>1E-4</v>
      </c>
      <c r="E90" s="57">
        <f t="shared" si="15"/>
        <v>35347.006987070381</v>
      </c>
      <c r="F90" s="27">
        <f t="shared" si="16"/>
        <v>35347</v>
      </c>
      <c r="G90" s="27">
        <f t="shared" si="18"/>
        <v>4.9086000071838498E-3</v>
      </c>
      <c r="K90" s="27">
        <f>G90</f>
        <v>4.9086000071838498E-3</v>
      </c>
      <c r="O90" s="27">
        <f t="shared" ca="1" si="14"/>
        <v>6.9768455258793494E-3</v>
      </c>
      <c r="Q90" s="54">
        <f t="shared" si="17"/>
        <v>37384.142500000002</v>
      </c>
    </row>
    <row r="91" spans="1:25" s="27" customFormat="1" ht="12.95" customHeight="1" x14ac:dyDescent="0.2">
      <c r="A91" s="53" t="s">
        <v>68</v>
      </c>
      <c r="B91" s="9" t="s">
        <v>43</v>
      </c>
      <c r="C91" s="6">
        <v>52402.642500000002</v>
      </c>
      <c r="D91" s="6">
        <v>1E-4</v>
      </c>
      <c r="E91" s="57">
        <f t="shared" si="15"/>
        <v>35347.006987070381</v>
      </c>
      <c r="F91" s="27">
        <f t="shared" si="16"/>
        <v>35347</v>
      </c>
      <c r="G91" s="27">
        <f t="shared" si="18"/>
        <v>4.9086000071838498E-3</v>
      </c>
      <c r="J91" s="84">
        <f>G91</f>
        <v>4.9086000071838498E-3</v>
      </c>
      <c r="O91" s="27">
        <f t="shared" ca="1" si="14"/>
        <v>6.9768455258793494E-3</v>
      </c>
      <c r="Q91" s="54">
        <f t="shared" si="17"/>
        <v>37384.142500000002</v>
      </c>
    </row>
    <row r="92" spans="1:25" s="27" customFormat="1" ht="12.95" customHeight="1" x14ac:dyDescent="0.2">
      <c r="A92" s="27" t="s">
        <v>79</v>
      </c>
      <c r="B92" s="27" t="s">
        <v>43</v>
      </c>
      <c r="C92" s="58">
        <v>52670.309000000001</v>
      </c>
      <c r="D92" s="58" t="s">
        <v>34</v>
      </c>
      <c r="E92" s="57">
        <f t="shared" si="15"/>
        <v>35728.012706145339</v>
      </c>
      <c r="F92" s="27">
        <f t="shared" si="16"/>
        <v>35728</v>
      </c>
      <c r="G92" s="27">
        <f t="shared" si="18"/>
        <v>8.9264000052935444E-3</v>
      </c>
      <c r="I92" s="27">
        <f>G92</f>
        <v>8.9264000052935444E-3</v>
      </c>
      <c r="O92" s="27">
        <f t="shared" ca="1" si="14"/>
        <v>7.837024760441666E-3</v>
      </c>
      <c r="Q92" s="54">
        <f t="shared" si="17"/>
        <v>37651.809000000001</v>
      </c>
    </row>
    <row r="93" spans="1:25" s="27" customFormat="1" ht="12.95" customHeight="1" x14ac:dyDescent="0.2">
      <c r="A93" s="62" t="s">
        <v>80</v>
      </c>
      <c r="B93" s="53"/>
      <c r="C93" s="6">
        <v>52706.83835386156</v>
      </c>
      <c r="D93" s="6">
        <v>4.0000000000000002E-4</v>
      </c>
      <c r="E93" s="57">
        <f t="shared" si="15"/>
        <v>35780.009847122514</v>
      </c>
      <c r="F93" s="27">
        <f t="shared" si="16"/>
        <v>35780</v>
      </c>
      <c r="G93" s="27">
        <f t="shared" si="18"/>
        <v>6.9178615594864823E-3</v>
      </c>
      <c r="K93" s="27">
        <f>G93</f>
        <v>6.9178615594864823E-3</v>
      </c>
      <c r="O93" s="27">
        <f t="shared" ca="1" si="14"/>
        <v>7.954424550985606E-3</v>
      </c>
      <c r="Q93" s="54">
        <f t="shared" si="17"/>
        <v>37688.33835386156</v>
      </c>
      <c r="Y93" s="27" t="s">
        <v>461</v>
      </c>
    </row>
    <row r="94" spans="1:25" s="27" customFormat="1" ht="12.95" customHeight="1" x14ac:dyDescent="0.2">
      <c r="A94" s="27" t="s">
        <v>81</v>
      </c>
      <c r="B94" s="27" t="s">
        <v>43</v>
      </c>
      <c r="C94" s="58">
        <v>52706.838400000001</v>
      </c>
      <c r="D94" s="58" t="s">
        <v>34</v>
      </c>
      <c r="E94" s="57">
        <f t="shared" si="15"/>
        <v>35780.009912797563</v>
      </c>
      <c r="F94" s="27">
        <f t="shared" si="16"/>
        <v>35780</v>
      </c>
      <c r="G94" s="27">
        <f t="shared" si="18"/>
        <v>6.9640000001527369E-3</v>
      </c>
      <c r="I94" s="27">
        <f>G94</f>
        <v>6.9640000001527369E-3</v>
      </c>
      <c r="O94" s="27">
        <f t="shared" ca="1" si="14"/>
        <v>7.954424550985606E-3</v>
      </c>
      <c r="Q94" s="54">
        <f t="shared" si="17"/>
        <v>37688.338400000001</v>
      </c>
    </row>
    <row r="95" spans="1:25" s="27" customFormat="1" ht="12.95" customHeight="1" x14ac:dyDescent="0.2">
      <c r="A95" s="27" t="s">
        <v>79</v>
      </c>
      <c r="B95" s="27" t="s">
        <v>43</v>
      </c>
      <c r="C95" s="58">
        <v>52751.097800000003</v>
      </c>
      <c r="D95" s="58" t="s">
        <v>34</v>
      </c>
      <c r="E95" s="57">
        <f t="shared" si="15"/>
        <v>35843.010267802121</v>
      </c>
      <c r="F95" s="27">
        <f t="shared" si="16"/>
        <v>35843</v>
      </c>
      <c r="G95" s="27">
        <f t="shared" si="18"/>
        <v>7.2134000074584037E-3</v>
      </c>
      <c r="I95" s="27">
        <f>G95</f>
        <v>7.2134000074584037E-3</v>
      </c>
      <c r="O95" s="27">
        <f t="shared" ca="1" si="14"/>
        <v>8.09665891260615E-3</v>
      </c>
      <c r="Q95" s="54">
        <f t="shared" si="17"/>
        <v>37732.597800000003</v>
      </c>
    </row>
    <row r="96" spans="1:25" s="27" customFormat="1" ht="12.95" customHeight="1" x14ac:dyDescent="0.2">
      <c r="A96" s="27" t="s">
        <v>82</v>
      </c>
      <c r="B96" s="27" t="s">
        <v>43</v>
      </c>
      <c r="C96" s="58">
        <v>52764.457000000002</v>
      </c>
      <c r="D96" s="58" t="s">
        <v>34</v>
      </c>
      <c r="E96" s="57">
        <f t="shared" si="15"/>
        <v>35862.026213399593</v>
      </c>
      <c r="F96" s="27">
        <f t="shared" si="16"/>
        <v>35862</v>
      </c>
      <c r="G96" s="27">
        <f t="shared" si="18"/>
        <v>1.8415600003208965E-2</v>
      </c>
      <c r="I96" s="27">
        <f>G96</f>
        <v>1.8415600003208965E-2</v>
      </c>
      <c r="O96" s="27">
        <f t="shared" ca="1" si="14"/>
        <v>8.1395549899202779E-3</v>
      </c>
      <c r="Q96" s="54">
        <f t="shared" si="17"/>
        <v>37745.957000000002</v>
      </c>
    </row>
    <row r="97" spans="1:25" s="27" customFormat="1" ht="12.95" customHeight="1" x14ac:dyDescent="0.2">
      <c r="A97" s="27" t="s">
        <v>79</v>
      </c>
      <c r="B97" s="27" t="s">
        <v>54</v>
      </c>
      <c r="C97" s="58">
        <v>52769.013099999996</v>
      </c>
      <c r="D97" s="58" t="s">
        <v>34</v>
      </c>
      <c r="E97" s="57">
        <f t="shared" si="15"/>
        <v>35868.511523128953</v>
      </c>
      <c r="F97" s="27">
        <f t="shared" si="16"/>
        <v>35868.5</v>
      </c>
      <c r="G97" s="27">
        <f t="shared" si="18"/>
        <v>8.0952999996952713E-3</v>
      </c>
      <c r="I97" s="27">
        <f>G97</f>
        <v>8.0952999996952713E-3</v>
      </c>
      <c r="O97" s="27">
        <f t="shared" ca="1" si="14"/>
        <v>8.1542299637382687E-3</v>
      </c>
      <c r="Q97" s="54">
        <f t="shared" si="17"/>
        <v>37750.513099999996</v>
      </c>
    </row>
    <row r="98" spans="1:25" s="27" customFormat="1" ht="12.95" customHeight="1" x14ac:dyDescent="0.2">
      <c r="A98" s="27" t="s">
        <v>83</v>
      </c>
      <c r="B98" s="27" t="s">
        <v>43</v>
      </c>
      <c r="C98" s="58">
        <v>53098.148500000003</v>
      </c>
      <c r="D98" s="58" t="s">
        <v>34</v>
      </c>
      <c r="E98" s="57">
        <f t="shared" si="15"/>
        <v>36337.014192495604</v>
      </c>
      <c r="F98" s="27">
        <f t="shared" si="16"/>
        <v>36337</v>
      </c>
      <c r="G98" s="27">
        <f t="shared" si="18"/>
        <v>9.9706000037258491E-3</v>
      </c>
      <c r="I98" s="27">
        <f>G98</f>
        <v>9.9706000037258491E-3</v>
      </c>
      <c r="O98" s="27">
        <f t="shared" ca="1" si="14"/>
        <v>9.2119569227735731E-3</v>
      </c>
      <c r="Q98" s="54">
        <f t="shared" si="17"/>
        <v>38079.648500000003</v>
      </c>
    </row>
    <row r="99" spans="1:25" s="27" customFormat="1" ht="12.95" customHeight="1" x14ac:dyDescent="0.2">
      <c r="A99" s="6" t="s">
        <v>84</v>
      </c>
      <c r="B99" s="9" t="s">
        <v>43</v>
      </c>
      <c r="C99" s="6">
        <v>53099.552000000003</v>
      </c>
      <c r="D99" s="6">
        <v>3.0000000000000001E-3</v>
      </c>
      <c r="E99" s="57">
        <f t="shared" si="15"/>
        <v>36339.011982755954</v>
      </c>
      <c r="F99" s="27">
        <f t="shared" si="16"/>
        <v>36339</v>
      </c>
      <c r="G99" s="27">
        <f t="shared" si="18"/>
        <v>8.4182000064174645E-3</v>
      </c>
      <c r="K99" s="27">
        <f>G99</f>
        <v>8.4182000064174645E-3</v>
      </c>
      <c r="O99" s="27">
        <f t="shared" ca="1" si="14"/>
        <v>9.2164722993329506E-3</v>
      </c>
      <c r="Q99" s="54">
        <f t="shared" si="17"/>
        <v>38081.052000000003</v>
      </c>
    </row>
    <row r="100" spans="1:25" s="27" customFormat="1" ht="12.95" customHeight="1" x14ac:dyDescent="0.2">
      <c r="A100" s="27" t="s">
        <v>85</v>
      </c>
      <c r="B100" s="7" t="s">
        <v>43</v>
      </c>
      <c r="C100" s="58">
        <v>53099.55702</v>
      </c>
      <c r="D100" s="58">
        <v>3.6000000000000002E-4</v>
      </c>
      <c r="E100" s="57">
        <f t="shared" si="15"/>
        <v>36339.019128396918</v>
      </c>
      <c r="F100" s="27">
        <f t="shared" si="16"/>
        <v>36339</v>
      </c>
      <c r="G100" s="27">
        <f t="shared" si="18"/>
        <v>1.3438200003292877E-2</v>
      </c>
      <c r="K100" s="27">
        <f>G100</f>
        <v>1.3438200003292877E-2</v>
      </c>
      <c r="O100" s="27">
        <f t="shared" ca="1" si="14"/>
        <v>9.2164722993329506E-3</v>
      </c>
      <c r="Q100" s="54">
        <f t="shared" si="17"/>
        <v>38081.05702</v>
      </c>
      <c r="T100" s="27" t="s">
        <v>86</v>
      </c>
    </row>
    <row r="101" spans="1:25" s="27" customFormat="1" ht="12.95" customHeight="1" x14ac:dyDescent="0.2">
      <c r="A101" s="27" t="s">
        <v>85</v>
      </c>
      <c r="B101" s="7" t="s">
        <v>43</v>
      </c>
      <c r="C101" s="58">
        <v>53102.367839999999</v>
      </c>
      <c r="D101" s="58">
        <v>5.2999999999999998E-4</v>
      </c>
      <c r="E101" s="57">
        <f t="shared" si="15"/>
        <v>36343.020146437244</v>
      </c>
      <c r="F101" s="27">
        <f t="shared" si="16"/>
        <v>36343</v>
      </c>
      <c r="G101" s="27">
        <f t="shared" si="18"/>
        <v>1.4153399999486282E-2</v>
      </c>
      <c r="K101" s="27">
        <f>G101</f>
        <v>1.4153399999486282E-2</v>
      </c>
      <c r="O101" s="27">
        <f t="shared" ca="1" si="14"/>
        <v>9.2255030524517195E-3</v>
      </c>
      <c r="Q101" s="54">
        <f t="shared" si="17"/>
        <v>38083.867839999999</v>
      </c>
      <c r="T101" s="27" t="s">
        <v>86</v>
      </c>
    </row>
    <row r="102" spans="1:25" s="27" customFormat="1" ht="12.95" customHeight="1" x14ac:dyDescent="0.2">
      <c r="A102" s="27" t="s">
        <v>85</v>
      </c>
      <c r="B102" s="7" t="s">
        <v>54</v>
      </c>
      <c r="C102" s="58">
        <v>53103.421349999997</v>
      </c>
      <c r="D102" s="58">
        <v>8.4000000000000003E-4</v>
      </c>
      <c r="E102" s="57">
        <f t="shared" si="15"/>
        <v>36344.519748871993</v>
      </c>
      <c r="F102" s="27">
        <f t="shared" si="16"/>
        <v>36344.5</v>
      </c>
      <c r="G102" s="27">
        <f t="shared" si="18"/>
        <v>1.3874099997337908E-2</v>
      </c>
      <c r="K102" s="27">
        <f>G102</f>
        <v>1.3874099997337908E-2</v>
      </c>
      <c r="O102" s="27">
        <f t="shared" ca="1" si="14"/>
        <v>9.2288895848712527E-3</v>
      </c>
      <c r="Q102" s="54">
        <f t="shared" si="17"/>
        <v>38084.921349999997</v>
      </c>
      <c r="T102" s="27" t="s">
        <v>86</v>
      </c>
    </row>
    <row r="103" spans="1:25" s="27" customFormat="1" ht="12.95" customHeight="1" x14ac:dyDescent="0.2">
      <c r="A103" s="6" t="s">
        <v>87</v>
      </c>
      <c r="B103" s="9" t="s">
        <v>43</v>
      </c>
      <c r="C103" s="6">
        <v>53149.442000000003</v>
      </c>
      <c r="D103" s="6" t="s">
        <v>34</v>
      </c>
      <c r="E103" s="57">
        <f t="shared" si="15"/>
        <v>36410.027127813883</v>
      </c>
      <c r="F103" s="27">
        <f t="shared" si="16"/>
        <v>36410</v>
      </c>
      <c r="G103" s="27">
        <f t="shared" si="18"/>
        <v>1.9058000005315989E-2</v>
      </c>
      <c r="I103" s="27">
        <f>G103</f>
        <v>1.9058000005315989E-2</v>
      </c>
      <c r="O103" s="27">
        <f t="shared" ca="1" si="14"/>
        <v>9.3767681671910186E-3</v>
      </c>
      <c r="Q103" s="54">
        <f t="shared" si="17"/>
        <v>38130.942000000003</v>
      </c>
    </row>
    <row r="104" spans="1:25" s="27" customFormat="1" ht="12.95" customHeight="1" x14ac:dyDescent="0.2">
      <c r="A104" s="62" t="s">
        <v>88</v>
      </c>
      <c r="B104" s="53"/>
      <c r="C104" s="6">
        <v>53816.831899999997</v>
      </c>
      <c r="D104" s="6">
        <v>2.0000000000000001E-4</v>
      </c>
      <c r="E104" s="57">
        <f t="shared" si="15"/>
        <v>37360.012907703654</v>
      </c>
      <c r="F104" s="27">
        <f t="shared" si="16"/>
        <v>37360</v>
      </c>
      <c r="G104" s="27">
        <f t="shared" si="18"/>
        <v>9.0679999993881211E-3</v>
      </c>
      <c r="K104" s="27">
        <f>G104</f>
        <v>9.0679999993881211E-3</v>
      </c>
      <c r="O104" s="27">
        <f t="shared" ca="1" si="14"/>
        <v>1.1521572032897609E-2</v>
      </c>
      <c r="Q104" s="54">
        <f t="shared" si="17"/>
        <v>38798.331899999997</v>
      </c>
      <c r="Y104" s="27" t="s">
        <v>461</v>
      </c>
    </row>
    <row r="105" spans="1:25" s="27" customFormat="1" ht="12.95" customHeight="1" x14ac:dyDescent="0.2">
      <c r="A105" s="6" t="s">
        <v>74</v>
      </c>
      <c r="B105" s="9" t="s">
        <v>43</v>
      </c>
      <c r="C105" s="6">
        <v>53834.395929999999</v>
      </c>
      <c r="D105" s="6">
        <v>2.0999999999999999E-3</v>
      </c>
      <c r="E105" s="57">
        <f t="shared" si="15"/>
        <v>37385.014153208802</v>
      </c>
      <c r="F105" s="27">
        <f t="shared" si="16"/>
        <v>37385</v>
      </c>
      <c r="G105" s="27">
        <f t="shared" si="18"/>
        <v>9.9429999972926453E-3</v>
      </c>
      <c r="J105" s="27">
        <f>G105</f>
        <v>9.9429999972926453E-3</v>
      </c>
      <c r="O105" s="27">
        <f t="shared" ca="1" si="14"/>
        <v>1.1578014239889883E-2</v>
      </c>
      <c r="Q105" s="54">
        <f t="shared" si="17"/>
        <v>38815.895929999999</v>
      </c>
    </row>
    <row r="106" spans="1:25" s="27" customFormat="1" ht="12.95" customHeight="1" x14ac:dyDescent="0.2">
      <c r="A106" s="27" t="s">
        <v>89</v>
      </c>
      <c r="B106" s="27" t="s">
        <v>43</v>
      </c>
      <c r="C106" s="58">
        <v>53847.040699999998</v>
      </c>
      <c r="D106" s="58" t="s">
        <v>34</v>
      </c>
      <c r="E106" s="57">
        <f t="shared" si="15"/>
        <v>37403.013154527187</v>
      </c>
      <c r="F106" s="27">
        <f t="shared" si="16"/>
        <v>37403</v>
      </c>
      <c r="G106" s="27">
        <f t="shared" si="18"/>
        <v>9.2413999955169857E-3</v>
      </c>
      <c r="I106" s="27">
        <f>G106</f>
        <v>9.2413999955169857E-3</v>
      </c>
      <c r="O106" s="27">
        <f t="shared" ca="1" si="14"/>
        <v>1.1618652628924322E-2</v>
      </c>
      <c r="Q106" s="54">
        <f t="shared" si="17"/>
        <v>38828.540699999998</v>
      </c>
    </row>
    <row r="107" spans="1:25" s="27" customFormat="1" ht="12.95" customHeight="1" x14ac:dyDescent="0.2">
      <c r="A107" s="6" t="s">
        <v>74</v>
      </c>
      <c r="B107" s="9" t="s">
        <v>43</v>
      </c>
      <c r="C107" s="6">
        <v>53860.38566</v>
      </c>
      <c r="D107" s="6">
        <v>2E-3</v>
      </c>
      <c r="E107" s="57">
        <f t="shared" si="15"/>
        <v>37422.008830417995</v>
      </c>
      <c r="F107" s="27">
        <f t="shared" si="16"/>
        <v>37422</v>
      </c>
      <c r="G107" s="27">
        <f t="shared" si="18"/>
        <v>6.2036000017542392E-3</v>
      </c>
      <c r="J107" s="27">
        <f>G107</f>
        <v>6.2036000017542392E-3</v>
      </c>
      <c r="O107" s="27">
        <f t="shared" ca="1" si="14"/>
        <v>1.166154870623845E-2</v>
      </c>
      <c r="Q107" s="54">
        <f t="shared" si="17"/>
        <v>38841.88566</v>
      </c>
    </row>
    <row r="108" spans="1:25" s="27" customFormat="1" ht="12.95" customHeight="1" x14ac:dyDescent="0.2">
      <c r="A108" s="53" t="s">
        <v>90</v>
      </c>
      <c r="B108" s="63"/>
      <c r="C108" s="6">
        <v>53860.388700000003</v>
      </c>
      <c r="D108" s="6">
        <v>1E-4</v>
      </c>
      <c r="E108" s="57">
        <f t="shared" si="15"/>
        <v>37422.013157658752</v>
      </c>
      <c r="F108" s="27">
        <f t="shared" si="16"/>
        <v>37422</v>
      </c>
      <c r="G108" s="27">
        <f t="shared" si="18"/>
        <v>9.2436000049929135E-3</v>
      </c>
      <c r="K108" s="27">
        <f>G108</f>
        <v>9.2436000049929135E-3</v>
      </c>
      <c r="O108" s="27">
        <f t="shared" ca="1" si="14"/>
        <v>1.166154870623845E-2</v>
      </c>
      <c r="Q108" s="54">
        <f t="shared" si="17"/>
        <v>38841.888700000003</v>
      </c>
    </row>
    <row r="109" spans="1:25" s="27" customFormat="1" ht="12.95" customHeight="1" x14ac:dyDescent="0.2">
      <c r="A109" s="27" t="s">
        <v>91</v>
      </c>
      <c r="B109" s="27" t="s">
        <v>54</v>
      </c>
      <c r="C109" s="58">
        <v>54133.321499999998</v>
      </c>
      <c r="D109" s="58" t="s">
        <v>34</v>
      </c>
      <c r="E109" s="57">
        <f t="shared" si="15"/>
        <v>37810.515109614418</v>
      </c>
      <c r="F109" s="27">
        <f t="shared" si="16"/>
        <v>37810.5</v>
      </c>
      <c r="G109" s="27">
        <f t="shared" si="18"/>
        <v>1.0614899998472538E-2</v>
      </c>
      <c r="I109" s="27">
        <f>G109</f>
        <v>1.0614899998472538E-2</v>
      </c>
      <c r="O109" s="27">
        <f t="shared" ref="O109:O140" ca="1" si="19">+C$11+C$12*$F109</f>
        <v>1.253866060289846E-2</v>
      </c>
      <c r="Q109" s="54">
        <f t="shared" si="17"/>
        <v>39114.821499999998</v>
      </c>
    </row>
    <row r="110" spans="1:25" s="27" customFormat="1" ht="12.95" customHeight="1" x14ac:dyDescent="0.2">
      <c r="A110" s="6" t="s">
        <v>92</v>
      </c>
      <c r="B110" s="8"/>
      <c r="C110" s="6">
        <v>54219.380799999999</v>
      </c>
      <c r="D110" s="6">
        <v>5.0000000000000001E-4</v>
      </c>
      <c r="E110" s="57">
        <f t="shared" si="15"/>
        <v>37933.014882576623</v>
      </c>
      <c r="F110" s="27">
        <f t="shared" si="16"/>
        <v>37933</v>
      </c>
      <c r="G110" s="27">
        <f t="shared" si="18"/>
        <v>1.0455399999045767E-2</v>
      </c>
      <c r="K110" s="27">
        <f>G110</f>
        <v>1.0455399999045767E-2</v>
      </c>
      <c r="O110" s="27">
        <f t="shared" ca="1" si="19"/>
        <v>1.2815227417160624E-2</v>
      </c>
      <c r="Q110" s="54">
        <f t="shared" si="17"/>
        <v>39200.880799999999</v>
      </c>
    </row>
    <row r="111" spans="1:25" s="27" customFormat="1" ht="12.95" customHeight="1" x14ac:dyDescent="0.2">
      <c r="A111" s="6" t="s">
        <v>92</v>
      </c>
      <c r="B111" s="9" t="s">
        <v>54</v>
      </c>
      <c r="C111" s="6">
        <v>54220.4306</v>
      </c>
      <c r="D111" s="6">
        <v>4.1999999999999997E-3</v>
      </c>
      <c r="E111" s="57">
        <f t="shared" si="15"/>
        <v>37934.509204069545</v>
      </c>
      <c r="F111" s="27">
        <f t="shared" si="16"/>
        <v>37934.5</v>
      </c>
      <c r="G111" s="27">
        <f t="shared" si="18"/>
        <v>6.4660999996704049E-3</v>
      </c>
      <c r="K111" s="27">
        <f>G111</f>
        <v>6.4660999996704049E-3</v>
      </c>
      <c r="O111" s="27">
        <f t="shared" ca="1" si="19"/>
        <v>1.2818613949580157E-2</v>
      </c>
      <c r="Q111" s="54">
        <f t="shared" si="17"/>
        <v>39201.9306</v>
      </c>
    </row>
    <row r="112" spans="1:25" s="27" customFormat="1" ht="12.95" customHeight="1" x14ac:dyDescent="0.2">
      <c r="A112" s="6" t="s">
        <v>93</v>
      </c>
      <c r="B112" s="9" t="s">
        <v>43</v>
      </c>
      <c r="C112" s="6">
        <v>54571.349000000002</v>
      </c>
      <c r="D112" s="6">
        <v>8.9999999999999998E-4</v>
      </c>
      <c r="E112" s="57">
        <f t="shared" si="15"/>
        <v>38434.018546212232</v>
      </c>
      <c r="F112" s="27">
        <f t="shared" si="16"/>
        <v>38434</v>
      </c>
      <c r="G112" s="27">
        <f t="shared" si="18"/>
        <v>1.3029200003074948E-2</v>
      </c>
      <c r="K112" s="27">
        <f>G112</f>
        <v>1.3029200003074948E-2</v>
      </c>
      <c r="O112" s="27">
        <f t="shared" ca="1" si="19"/>
        <v>1.3946329245285882E-2</v>
      </c>
      <c r="Q112" s="54">
        <f t="shared" si="17"/>
        <v>39552.849000000002</v>
      </c>
    </row>
    <row r="113" spans="1:18" s="27" customFormat="1" ht="12.95" customHeight="1" x14ac:dyDescent="0.2">
      <c r="A113" s="53" t="s">
        <v>94</v>
      </c>
      <c r="B113" s="9" t="s">
        <v>43</v>
      </c>
      <c r="C113" s="6">
        <v>54571.349000000002</v>
      </c>
      <c r="D113" s="6">
        <v>2.0000000000000001E-4</v>
      </c>
      <c r="E113" s="57">
        <f t="shared" si="15"/>
        <v>38434.018546212232</v>
      </c>
      <c r="F113" s="27">
        <f t="shared" si="16"/>
        <v>38434</v>
      </c>
      <c r="G113" s="27">
        <f t="shared" si="18"/>
        <v>1.3029200003074948E-2</v>
      </c>
      <c r="J113" s="27">
        <f>G113</f>
        <v>1.3029200003074948E-2</v>
      </c>
      <c r="O113" s="27">
        <f t="shared" ca="1" si="19"/>
        <v>1.3946329245285882E-2</v>
      </c>
      <c r="Q113" s="54">
        <f t="shared" si="17"/>
        <v>39552.849000000002</v>
      </c>
    </row>
    <row r="114" spans="1:18" s="27" customFormat="1" ht="12.95" customHeight="1" x14ac:dyDescent="0.2">
      <c r="A114" s="6" t="s">
        <v>95</v>
      </c>
      <c r="B114" s="9" t="s">
        <v>43</v>
      </c>
      <c r="C114" s="6">
        <v>54592.423900000002</v>
      </c>
      <c r="D114" s="6">
        <v>1E-4</v>
      </c>
      <c r="E114" s="57">
        <f t="shared" si="15"/>
        <v>38464.017285049304</v>
      </c>
      <c r="F114" s="27">
        <f t="shared" si="16"/>
        <v>38464</v>
      </c>
      <c r="G114" s="27">
        <f t="shared" si="18"/>
        <v>1.214320000144653E-2</v>
      </c>
      <c r="K114" s="27">
        <f>G114</f>
        <v>1.214320000144653E-2</v>
      </c>
      <c r="O114" s="27">
        <f t="shared" ca="1" si="19"/>
        <v>1.4014059893676628E-2</v>
      </c>
      <c r="Q114" s="54">
        <f t="shared" si="17"/>
        <v>39573.923900000002</v>
      </c>
    </row>
    <row r="115" spans="1:18" s="27" customFormat="1" ht="12.95" customHeight="1" x14ac:dyDescent="0.2">
      <c r="A115" s="6" t="s">
        <v>95</v>
      </c>
      <c r="B115" s="9" t="s">
        <v>43</v>
      </c>
      <c r="C115" s="6">
        <v>54597.341800000002</v>
      </c>
      <c r="D115" s="6">
        <v>1E-4</v>
      </c>
      <c r="E115" s="57">
        <f t="shared" si="15"/>
        <v>38471.017593365206</v>
      </c>
      <c r="F115" s="27">
        <f t="shared" si="16"/>
        <v>38471</v>
      </c>
      <c r="G115" s="27">
        <f t="shared" si="18"/>
        <v>1.2359799999103416E-2</v>
      </c>
      <c r="K115" s="27">
        <f>G115</f>
        <v>1.2359799999103416E-2</v>
      </c>
      <c r="O115" s="27">
        <f t="shared" ca="1" si="19"/>
        <v>1.4029863711634463E-2</v>
      </c>
      <c r="Q115" s="54">
        <f t="shared" si="17"/>
        <v>39578.841800000002</v>
      </c>
    </row>
    <row r="116" spans="1:18" s="27" customFormat="1" ht="12.95" customHeight="1" x14ac:dyDescent="0.2">
      <c r="A116" s="6" t="s">
        <v>95</v>
      </c>
      <c r="B116" s="9" t="s">
        <v>54</v>
      </c>
      <c r="C116" s="6">
        <v>54598.3946</v>
      </c>
      <c r="D116" s="6">
        <v>2.9999999999999997E-4</v>
      </c>
      <c r="E116" s="57">
        <f t="shared" si="15"/>
        <v>38472.51618516149</v>
      </c>
      <c r="F116" s="27">
        <f t="shared" si="16"/>
        <v>38472.5</v>
      </c>
      <c r="G116" s="27">
        <f t="shared" si="18"/>
        <v>1.1370499996701255E-2</v>
      </c>
      <c r="K116" s="27">
        <f>G116</f>
        <v>1.1370499996701255E-2</v>
      </c>
      <c r="O116" s="27">
        <f t="shared" ca="1" si="19"/>
        <v>1.4033250244053996E-2</v>
      </c>
      <c r="Q116" s="54">
        <f t="shared" si="17"/>
        <v>39579.8946</v>
      </c>
    </row>
    <row r="117" spans="1:18" s="27" customFormat="1" ht="12.95" customHeight="1" x14ac:dyDescent="0.2">
      <c r="A117" s="6" t="s">
        <v>95</v>
      </c>
      <c r="B117" s="9" t="s">
        <v>54</v>
      </c>
      <c r="C117" s="6">
        <v>54598.3946</v>
      </c>
      <c r="D117" s="6">
        <v>2.9999999999999997E-4</v>
      </c>
      <c r="E117" s="57">
        <f t="shared" ref="E117:E148" si="20">+(C117-C$7)/C$8</f>
        <v>38472.51618516149</v>
      </c>
      <c r="F117" s="27">
        <f t="shared" ref="F117:F149" si="21">ROUND(2*E117,0)/2</f>
        <v>38472.5</v>
      </c>
      <c r="G117" s="27">
        <f t="shared" si="18"/>
        <v>1.1370499996701255E-2</v>
      </c>
      <c r="K117" s="27">
        <f>G117</f>
        <v>1.1370499996701255E-2</v>
      </c>
      <c r="O117" s="27">
        <f t="shared" ca="1" si="19"/>
        <v>1.4033250244053996E-2</v>
      </c>
      <c r="Q117" s="54">
        <f t="shared" ref="Q117:Q148" si="22">+C117-15018.5</f>
        <v>39579.8946</v>
      </c>
    </row>
    <row r="118" spans="1:18" s="27" customFormat="1" ht="12.95" customHeight="1" x14ac:dyDescent="0.2">
      <c r="A118" s="53" t="s">
        <v>96</v>
      </c>
      <c r="B118" s="53" t="s">
        <v>43</v>
      </c>
      <c r="C118" s="6">
        <v>54845.332999999999</v>
      </c>
      <c r="D118" s="6" t="s">
        <v>34</v>
      </c>
      <c r="E118" s="57">
        <f t="shared" si="20"/>
        <v>38824.016812469061</v>
      </c>
      <c r="F118" s="27">
        <f t="shared" si="21"/>
        <v>38824</v>
      </c>
      <c r="G118" s="27">
        <f t="shared" si="18"/>
        <v>1.1811199998192023E-2</v>
      </c>
      <c r="I118" s="27">
        <f>G118</f>
        <v>1.1811199998192023E-2</v>
      </c>
      <c r="O118" s="27">
        <f t="shared" ca="1" si="19"/>
        <v>1.4826827674365425E-2</v>
      </c>
      <c r="Q118" s="54">
        <f t="shared" si="22"/>
        <v>39826.832999999999</v>
      </c>
    </row>
    <row r="119" spans="1:18" s="27" customFormat="1" ht="12.95" customHeight="1" x14ac:dyDescent="0.2">
      <c r="A119" s="53" t="s">
        <v>97</v>
      </c>
      <c r="B119" s="53" t="s">
        <v>54</v>
      </c>
      <c r="C119" s="6">
        <v>55329.027999999998</v>
      </c>
      <c r="D119" s="6" t="s">
        <v>34</v>
      </c>
      <c r="E119" s="57">
        <f t="shared" si="20"/>
        <v>39512.524942130272</v>
      </c>
      <c r="F119" s="27">
        <f t="shared" si="21"/>
        <v>39512.5</v>
      </c>
      <c r="G119" s="27">
        <f t="shared" si="18"/>
        <v>1.7522499998449348E-2</v>
      </c>
      <c r="I119" s="27">
        <f>G119</f>
        <v>1.7522499998449348E-2</v>
      </c>
      <c r="O119" s="27">
        <f t="shared" ca="1" si="19"/>
        <v>1.6381246054932783E-2</v>
      </c>
      <c r="Q119" s="54">
        <f t="shared" si="22"/>
        <v>40310.527999999998</v>
      </c>
    </row>
    <row r="120" spans="1:18" s="27" customFormat="1" ht="12.95" customHeight="1" x14ac:dyDescent="0.2">
      <c r="A120" s="6" t="s">
        <v>98</v>
      </c>
      <c r="B120" s="9" t="s">
        <v>43</v>
      </c>
      <c r="C120" s="6">
        <v>55632.872000000003</v>
      </c>
      <c r="D120" s="6">
        <v>5.0000000000000001E-4</v>
      </c>
      <c r="E120" s="57">
        <f t="shared" si="20"/>
        <v>39945.026961272059</v>
      </c>
      <c r="F120" s="27">
        <f t="shared" si="21"/>
        <v>39945</v>
      </c>
      <c r="G120" s="27">
        <f t="shared" si="18"/>
        <v>1.8941000002087094E-2</v>
      </c>
      <c r="K120" s="27">
        <f>G120</f>
        <v>1.8941000002087094E-2</v>
      </c>
      <c r="O120" s="27">
        <f t="shared" ca="1" si="19"/>
        <v>1.7357696235899195E-2</v>
      </c>
      <c r="Q120" s="54">
        <f t="shared" si="22"/>
        <v>40614.372000000003</v>
      </c>
    </row>
    <row r="121" spans="1:18" s="27" customFormat="1" ht="12.95" customHeight="1" x14ac:dyDescent="0.2">
      <c r="A121" s="6" t="s">
        <v>99</v>
      </c>
      <c r="B121" s="9" t="s">
        <v>43</v>
      </c>
      <c r="C121" s="6">
        <v>55650.433299999997</v>
      </c>
      <c r="D121" s="6">
        <v>2.3E-3</v>
      </c>
      <c r="E121" s="57">
        <f t="shared" si="20"/>
        <v>39970.024320801131</v>
      </c>
      <c r="F121" s="27">
        <f t="shared" si="21"/>
        <v>39970</v>
      </c>
      <c r="G121" s="27">
        <f t="shared" si="18"/>
        <v>1.7085999999835622E-2</v>
      </c>
      <c r="K121" s="27">
        <f>G121</f>
        <v>1.7085999999835622E-2</v>
      </c>
      <c r="O121" s="27">
        <f t="shared" ca="1" si="19"/>
        <v>1.7414138442891483E-2</v>
      </c>
      <c r="Q121" s="54">
        <f t="shared" si="22"/>
        <v>40631.933299999997</v>
      </c>
    </row>
    <row r="122" spans="1:18" s="27" customFormat="1" ht="12.95" customHeight="1" x14ac:dyDescent="0.2">
      <c r="A122" s="6" t="s">
        <v>100</v>
      </c>
      <c r="B122" s="9" t="s">
        <v>43</v>
      </c>
      <c r="C122" s="6">
        <v>55991.863799999999</v>
      </c>
      <c r="D122" s="6">
        <v>4.0000000000000002E-4</v>
      </c>
      <c r="E122" s="57">
        <f t="shared" si="20"/>
        <v>40456.02825915959</v>
      </c>
      <c r="F122" s="27">
        <f t="shared" si="21"/>
        <v>40456</v>
      </c>
      <c r="G122" s="27">
        <f t="shared" si="18"/>
        <v>1.9852799996442627E-2</v>
      </c>
      <c r="K122" s="27">
        <f>G122</f>
        <v>1.9852799996442627E-2</v>
      </c>
      <c r="O122" s="27">
        <f t="shared" ca="1" si="19"/>
        <v>1.8511374946821368E-2</v>
      </c>
      <c r="Q122" s="54">
        <f t="shared" si="22"/>
        <v>40973.363799999999</v>
      </c>
    </row>
    <row r="123" spans="1:18" s="27" customFormat="1" ht="12.95" customHeight="1" x14ac:dyDescent="0.2">
      <c r="A123" s="53" t="s">
        <v>101</v>
      </c>
      <c r="B123" s="9" t="s">
        <v>43</v>
      </c>
      <c r="C123" s="6">
        <v>56034.709300000002</v>
      </c>
      <c r="D123" s="6">
        <v>1E-4</v>
      </c>
      <c r="E123" s="57">
        <f t="shared" si="20"/>
        <v>40517.016020185445</v>
      </c>
      <c r="F123" s="27">
        <f t="shared" si="21"/>
        <v>40517</v>
      </c>
      <c r="O123" s="27">
        <f t="shared" ca="1" si="19"/>
        <v>1.8649093931882535E-2</v>
      </c>
      <c r="Q123" s="54">
        <f t="shared" si="22"/>
        <v>41016.209300000002</v>
      </c>
      <c r="R123" s="27">
        <f>+C123-(C$7+F123*C$8)</f>
        <v>1.1254600001848303E-2</v>
      </c>
    </row>
    <row r="124" spans="1:18" s="27" customFormat="1" ht="12.95" customHeight="1" x14ac:dyDescent="0.2">
      <c r="A124" s="53" t="s">
        <v>102</v>
      </c>
      <c r="B124" s="9" t="s">
        <v>43</v>
      </c>
      <c r="C124" s="6">
        <v>56393.706400000003</v>
      </c>
      <c r="D124" s="6">
        <v>2.0000000000000001E-4</v>
      </c>
      <c r="E124" s="57">
        <f t="shared" si="20"/>
        <v>41028.024862275604</v>
      </c>
      <c r="F124" s="27">
        <f t="shared" si="21"/>
        <v>41028</v>
      </c>
      <c r="G124" s="27">
        <f t="shared" ref="G124:G148" si="23">+C124-(C$7+F124*C$8)</f>
        <v>1.7466400000557769E-2</v>
      </c>
      <c r="H124" s="27">
        <f>G124</f>
        <v>1.7466400000557769E-2</v>
      </c>
      <c r="O124" s="27">
        <f t="shared" ca="1" si="19"/>
        <v>1.9802772642804695E-2</v>
      </c>
      <c r="Q124" s="54">
        <f t="shared" si="22"/>
        <v>41375.206400000003</v>
      </c>
    </row>
    <row r="125" spans="1:18" s="27" customFormat="1" ht="12.95" customHeight="1" x14ac:dyDescent="0.2">
      <c r="A125" s="6" t="s">
        <v>103</v>
      </c>
      <c r="B125" s="9" t="s">
        <v>43</v>
      </c>
      <c r="C125" s="6">
        <v>56408.46</v>
      </c>
      <c r="D125" s="6">
        <v>1E-4</v>
      </c>
      <c r="E125" s="57">
        <f t="shared" si="20"/>
        <v>41049.025644879861</v>
      </c>
      <c r="F125" s="27">
        <f t="shared" si="21"/>
        <v>41049</v>
      </c>
      <c r="G125" s="27">
        <f t="shared" si="23"/>
        <v>1.8016199996054638E-2</v>
      </c>
      <c r="K125" s="27">
        <f t="shared" ref="K125:K148" si="24">G125</f>
        <v>1.8016199996054638E-2</v>
      </c>
      <c r="O125" s="27">
        <f t="shared" ca="1" si="19"/>
        <v>1.9850184096678214E-2</v>
      </c>
      <c r="Q125" s="54">
        <f t="shared" si="22"/>
        <v>41389.96</v>
      </c>
    </row>
    <row r="126" spans="1:18" s="27" customFormat="1" ht="12.95" customHeight="1" x14ac:dyDescent="0.2">
      <c r="A126" s="6" t="s">
        <v>103</v>
      </c>
      <c r="B126" s="9" t="s">
        <v>54</v>
      </c>
      <c r="C126" s="6">
        <v>56409.515299999999</v>
      </c>
      <c r="D126" s="6">
        <v>4.0000000000000002E-4</v>
      </c>
      <c r="E126" s="57">
        <f t="shared" si="20"/>
        <v>41050.5277952623</v>
      </c>
      <c r="F126" s="27">
        <f t="shared" si="21"/>
        <v>41050.5</v>
      </c>
      <c r="G126" s="27">
        <f t="shared" si="23"/>
        <v>1.9526899995980784E-2</v>
      </c>
      <c r="K126" s="27">
        <f t="shared" si="24"/>
        <v>1.9526899995980784E-2</v>
      </c>
      <c r="O126" s="27">
        <f t="shared" ca="1" si="19"/>
        <v>1.9853570629097747E-2</v>
      </c>
      <c r="Q126" s="54">
        <f t="shared" si="22"/>
        <v>41391.015299999999</v>
      </c>
    </row>
    <row r="127" spans="1:18" s="27" customFormat="1" ht="12.95" customHeight="1" x14ac:dyDescent="0.2">
      <c r="A127" s="6" t="s">
        <v>103</v>
      </c>
      <c r="B127" s="9" t="s">
        <v>43</v>
      </c>
      <c r="C127" s="6">
        <v>56413.376400000001</v>
      </c>
      <c r="D127" s="6">
        <v>1E-4</v>
      </c>
      <c r="E127" s="57">
        <f t="shared" si="20"/>
        <v>41056.023818044087</v>
      </c>
      <c r="F127" s="27">
        <f t="shared" si="21"/>
        <v>41056</v>
      </c>
      <c r="G127" s="27">
        <f t="shared" si="23"/>
        <v>1.6732800002500881E-2</v>
      </c>
      <c r="K127" s="27">
        <f t="shared" si="24"/>
        <v>1.6732800002500881E-2</v>
      </c>
      <c r="O127" s="27">
        <f t="shared" ca="1" si="19"/>
        <v>1.9865987914636049E-2</v>
      </c>
      <c r="Q127" s="54">
        <f t="shared" si="22"/>
        <v>41394.876400000001</v>
      </c>
    </row>
    <row r="128" spans="1:18" s="27" customFormat="1" ht="12.95" customHeight="1" x14ac:dyDescent="0.2">
      <c r="A128" s="64" t="s">
        <v>104</v>
      </c>
      <c r="B128" s="65" t="s">
        <v>54</v>
      </c>
      <c r="C128" s="64">
        <v>56772.017399999779</v>
      </c>
      <c r="D128" s="64" t="s">
        <v>105</v>
      </c>
      <c r="E128" s="57">
        <f t="shared" si="20"/>
        <v>41566.525775123802</v>
      </c>
      <c r="F128" s="27">
        <f t="shared" si="21"/>
        <v>41566.5</v>
      </c>
      <c r="G128" s="27">
        <f t="shared" si="23"/>
        <v>1.810769978328608E-2</v>
      </c>
      <c r="K128" s="27">
        <f t="shared" si="24"/>
        <v>1.810769978328608E-2</v>
      </c>
      <c r="O128" s="27">
        <f t="shared" ca="1" si="19"/>
        <v>2.1018537781418378E-2</v>
      </c>
      <c r="Q128" s="54">
        <f t="shared" si="22"/>
        <v>41753.517399999779</v>
      </c>
    </row>
    <row r="129" spans="1:17" s="27" customFormat="1" ht="12.95" customHeight="1" x14ac:dyDescent="0.2">
      <c r="A129" s="64" t="s">
        <v>104</v>
      </c>
      <c r="B129" s="65" t="s">
        <v>43</v>
      </c>
      <c r="C129" s="64">
        <v>56785.017500000075</v>
      </c>
      <c r="D129" s="64" t="s">
        <v>105</v>
      </c>
      <c r="E129" s="57">
        <f t="shared" si="20"/>
        <v>41585.030565408204</v>
      </c>
      <c r="F129" s="27">
        <f t="shared" si="21"/>
        <v>41585</v>
      </c>
      <c r="G129" s="27">
        <f t="shared" si="23"/>
        <v>2.1473000073456205E-2</v>
      </c>
      <c r="K129" s="27">
        <f t="shared" si="24"/>
        <v>2.1473000073456205E-2</v>
      </c>
      <c r="O129" s="27">
        <f t="shared" ca="1" si="19"/>
        <v>2.1060305014592662E-2</v>
      </c>
      <c r="Q129" s="54">
        <f t="shared" si="22"/>
        <v>41766.517500000075</v>
      </c>
    </row>
    <row r="130" spans="1:17" s="27" customFormat="1" ht="12.95" customHeight="1" x14ac:dyDescent="0.2">
      <c r="A130" s="66" t="s">
        <v>106</v>
      </c>
      <c r="B130" s="67" t="s">
        <v>43</v>
      </c>
      <c r="C130" s="68">
        <v>57125.392500000002</v>
      </c>
      <c r="D130" s="68">
        <v>1.0699999999999999E-2</v>
      </c>
      <c r="E130" s="57">
        <f t="shared" si="20"/>
        <v>42069.532068697226</v>
      </c>
      <c r="F130" s="27">
        <f t="shared" si="21"/>
        <v>42069.5</v>
      </c>
      <c r="G130" s="27">
        <f t="shared" si="23"/>
        <v>2.2529100002429914E-2</v>
      </c>
      <c r="K130" s="27">
        <f t="shared" si="24"/>
        <v>2.2529100002429914E-2</v>
      </c>
      <c r="O130" s="27">
        <f t="shared" ca="1" si="19"/>
        <v>2.2154154986103028E-2</v>
      </c>
      <c r="Q130" s="54">
        <f t="shared" si="22"/>
        <v>42106.892500000002</v>
      </c>
    </row>
    <row r="131" spans="1:17" s="27" customFormat="1" ht="12.95" customHeight="1" x14ac:dyDescent="0.2">
      <c r="A131" s="66" t="s">
        <v>107</v>
      </c>
      <c r="B131" s="67" t="s">
        <v>54</v>
      </c>
      <c r="C131" s="68">
        <v>57134.525229999999</v>
      </c>
      <c r="D131" s="68">
        <v>2.9E-4</v>
      </c>
      <c r="E131" s="57">
        <f t="shared" si="20"/>
        <v>42082.531911265374</v>
      </c>
      <c r="F131" s="27">
        <f t="shared" si="21"/>
        <v>42082.5</v>
      </c>
      <c r="G131" s="27">
        <f t="shared" si="23"/>
        <v>2.2418499997002073E-2</v>
      </c>
      <c r="K131" s="27">
        <f t="shared" si="24"/>
        <v>2.2418499997002073E-2</v>
      </c>
      <c r="O131" s="27">
        <f t="shared" ca="1" si="19"/>
        <v>2.2183504933739009E-2</v>
      </c>
      <c r="Q131" s="54">
        <f t="shared" si="22"/>
        <v>42116.025229999999</v>
      </c>
    </row>
    <row r="132" spans="1:17" s="27" customFormat="1" ht="12.95" customHeight="1" x14ac:dyDescent="0.2">
      <c r="A132" s="66" t="s">
        <v>107</v>
      </c>
      <c r="B132" s="67" t="s">
        <v>43</v>
      </c>
      <c r="C132" s="68">
        <v>57140.496659999997</v>
      </c>
      <c r="D132" s="68">
        <v>1.1E-4</v>
      </c>
      <c r="E132" s="57">
        <f t="shared" si="20"/>
        <v>42091.031850484716</v>
      </c>
      <c r="F132" s="27">
        <f t="shared" si="21"/>
        <v>42091</v>
      </c>
      <c r="G132" s="27">
        <f t="shared" si="23"/>
        <v>2.2375799999281298E-2</v>
      </c>
      <c r="K132" s="27">
        <f t="shared" si="24"/>
        <v>2.2375799999281298E-2</v>
      </c>
      <c r="O132" s="27">
        <f t="shared" ca="1" si="19"/>
        <v>2.2202695284116378E-2</v>
      </c>
      <c r="Q132" s="54">
        <f t="shared" si="22"/>
        <v>42121.996659999997</v>
      </c>
    </row>
    <row r="133" spans="1:17" s="27" customFormat="1" ht="12.95" customHeight="1" x14ac:dyDescent="0.2">
      <c r="A133" s="66" t="s">
        <v>107</v>
      </c>
      <c r="B133" s="67" t="s">
        <v>43</v>
      </c>
      <c r="C133" s="68">
        <v>57485.437669999999</v>
      </c>
      <c r="D133" s="68">
        <v>5.0000000000000002E-5</v>
      </c>
      <c r="E133" s="57">
        <f t="shared" si="20"/>
        <v>42582.032769738697</v>
      </c>
      <c r="F133" s="27">
        <f t="shared" si="21"/>
        <v>42582</v>
      </c>
      <c r="G133" s="27">
        <f t="shared" si="23"/>
        <v>2.3021600005449727E-2</v>
      </c>
      <c r="K133" s="27">
        <f t="shared" si="24"/>
        <v>2.3021600005449727E-2</v>
      </c>
      <c r="O133" s="27">
        <f t="shared" ca="1" si="19"/>
        <v>2.3311220229444735E-2</v>
      </c>
      <c r="Q133" s="54">
        <f t="shared" si="22"/>
        <v>42466.937669999999</v>
      </c>
    </row>
    <row r="134" spans="1:17" s="27" customFormat="1" ht="12.95" customHeight="1" x14ac:dyDescent="0.2">
      <c r="A134" s="66" t="s">
        <v>106</v>
      </c>
      <c r="B134" s="67" t="s">
        <v>43</v>
      </c>
      <c r="C134" s="68">
        <v>57518.4571</v>
      </c>
      <c r="D134" s="68">
        <v>8.9999999999999998E-4</v>
      </c>
      <c r="E134" s="57">
        <f t="shared" si="20"/>
        <v>42629.033764150008</v>
      </c>
      <c r="F134" s="27">
        <f t="shared" si="21"/>
        <v>42629</v>
      </c>
      <c r="G134" s="27">
        <f t="shared" si="23"/>
        <v>2.3720199998933822E-2</v>
      </c>
      <c r="K134" s="27">
        <f t="shared" si="24"/>
        <v>2.3720199998933822E-2</v>
      </c>
      <c r="O134" s="27">
        <f t="shared" ca="1" si="19"/>
        <v>2.3417331578590217E-2</v>
      </c>
      <c r="Q134" s="54">
        <f t="shared" si="22"/>
        <v>42499.9571</v>
      </c>
    </row>
    <row r="135" spans="1:17" s="27" customFormat="1" ht="12.95" customHeight="1" x14ac:dyDescent="0.2">
      <c r="A135" s="10" t="s">
        <v>108</v>
      </c>
      <c r="B135" s="11" t="s">
        <v>43</v>
      </c>
      <c r="C135" s="10">
        <v>57876.746899999998</v>
      </c>
      <c r="D135" s="10">
        <v>1E-4</v>
      </c>
      <c r="E135" s="57">
        <f t="shared" si="20"/>
        <v>43139.03581104875</v>
      </c>
      <c r="F135" s="27">
        <f t="shared" si="21"/>
        <v>43139</v>
      </c>
      <c r="G135" s="27">
        <f t="shared" si="23"/>
        <v>2.5158199998259079E-2</v>
      </c>
      <c r="K135" s="27">
        <f t="shared" si="24"/>
        <v>2.5158199998259079E-2</v>
      </c>
      <c r="O135" s="27">
        <f t="shared" ca="1" si="19"/>
        <v>2.4568752601232688E-2</v>
      </c>
      <c r="Q135" s="54">
        <f t="shared" si="22"/>
        <v>42858.246899999998</v>
      </c>
    </row>
    <row r="136" spans="1:17" s="27" customFormat="1" ht="12.95" customHeight="1" x14ac:dyDescent="0.2">
      <c r="A136" s="64" t="s">
        <v>109</v>
      </c>
      <c r="B136" s="69" t="s">
        <v>43</v>
      </c>
      <c r="C136" s="70">
        <v>57890.446600000003</v>
      </c>
      <c r="D136" s="70">
        <v>2.3E-3</v>
      </c>
      <c r="E136" s="57">
        <f t="shared" si="20"/>
        <v>43158.53643607883</v>
      </c>
      <c r="F136" s="27">
        <f t="shared" si="21"/>
        <v>43158.5</v>
      </c>
      <c r="G136" s="27">
        <f t="shared" si="23"/>
        <v>2.5597300002118573E-2</v>
      </c>
      <c r="K136" s="27">
        <f t="shared" si="24"/>
        <v>2.5597300002118573E-2</v>
      </c>
      <c r="O136" s="27">
        <f t="shared" ca="1" si="19"/>
        <v>2.4612777522686674E-2</v>
      </c>
      <c r="Q136" s="54">
        <f t="shared" si="22"/>
        <v>42871.946600000003</v>
      </c>
    </row>
    <row r="137" spans="1:17" s="27" customFormat="1" ht="12.95" customHeight="1" x14ac:dyDescent="0.2">
      <c r="A137" s="10" t="s">
        <v>108</v>
      </c>
      <c r="B137" s="11" t="s">
        <v>43</v>
      </c>
      <c r="C137" s="10">
        <v>57921.712399999997</v>
      </c>
      <c r="D137" s="10">
        <v>8.0000000000000004E-4</v>
      </c>
      <c r="E137" s="57">
        <f t="shared" si="20"/>
        <v>43203.041253123367</v>
      </c>
      <c r="F137" s="27">
        <f t="shared" si="21"/>
        <v>43203</v>
      </c>
      <c r="G137" s="27">
        <f t="shared" si="23"/>
        <v>2.8981399998883717E-2</v>
      </c>
      <c r="K137" s="27">
        <f t="shared" si="24"/>
        <v>2.8981399998883717E-2</v>
      </c>
      <c r="O137" s="27">
        <f t="shared" ca="1" si="19"/>
        <v>2.4713244651132921E-2</v>
      </c>
      <c r="Q137" s="54">
        <f t="shared" si="22"/>
        <v>42903.212399999997</v>
      </c>
    </row>
    <row r="138" spans="1:17" s="27" customFormat="1" ht="12.95" customHeight="1" x14ac:dyDescent="0.2">
      <c r="A138" s="59" t="s">
        <v>110</v>
      </c>
      <c r="B138" s="60" t="s">
        <v>43</v>
      </c>
      <c r="C138" s="61">
        <v>58582.788500000002</v>
      </c>
      <c r="D138" s="61">
        <v>1E-4</v>
      </c>
      <c r="E138" s="57">
        <f t="shared" si="20"/>
        <v>44144.039752538774</v>
      </c>
      <c r="F138" s="27">
        <f t="shared" si="21"/>
        <v>44144</v>
      </c>
      <c r="G138" s="27">
        <f t="shared" si="23"/>
        <v>2.7927200004342012E-2</v>
      </c>
      <c r="K138" s="27">
        <f t="shared" si="24"/>
        <v>2.7927200004342012E-2</v>
      </c>
      <c r="O138" s="27">
        <f t="shared" ca="1" si="19"/>
        <v>2.6837729322322285E-2</v>
      </c>
      <c r="Q138" s="54">
        <f t="shared" si="22"/>
        <v>43564.288500000002</v>
      </c>
    </row>
    <row r="139" spans="1:17" s="27" customFormat="1" ht="12.95" customHeight="1" x14ac:dyDescent="0.2">
      <c r="A139" s="71" t="s">
        <v>112</v>
      </c>
      <c r="B139" s="72" t="s">
        <v>54</v>
      </c>
      <c r="C139" s="73">
        <v>58954.0671</v>
      </c>
      <c r="D139" s="73" t="s">
        <v>113</v>
      </c>
      <c r="E139" s="57">
        <f t="shared" si="20"/>
        <v>44672.530504912131</v>
      </c>
      <c r="F139" s="27">
        <f t="shared" si="21"/>
        <v>44672.5</v>
      </c>
      <c r="G139" s="27">
        <f t="shared" si="23"/>
        <v>2.1430499997222796E-2</v>
      </c>
      <c r="K139" s="27">
        <f t="shared" si="24"/>
        <v>2.1430499997222796E-2</v>
      </c>
      <c r="O139" s="27">
        <f t="shared" ca="1" si="19"/>
        <v>2.8030917578139053E-2</v>
      </c>
      <c r="Q139" s="54">
        <f t="shared" si="22"/>
        <v>43935.5671</v>
      </c>
    </row>
    <row r="140" spans="1:17" s="27" customFormat="1" ht="12.95" customHeight="1" x14ac:dyDescent="0.2">
      <c r="A140" s="71" t="s">
        <v>112</v>
      </c>
      <c r="B140" s="72" t="s">
        <v>54</v>
      </c>
      <c r="C140" s="73">
        <v>58954.070899999999</v>
      </c>
      <c r="D140" s="73" t="s">
        <v>105</v>
      </c>
      <c r="E140" s="57">
        <f t="shared" si="20"/>
        <v>44672.535913963067</v>
      </c>
      <c r="F140" s="27">
        <f t="shared" si="21"/>
        <v>44672.5</v>
      </c>
      <c r="G140" s="27">
        <f t="shared" si="23"/>
        <v>2.5230499995814171E-2</v>
      </c>
      <c r="K140" s="27">
        <f t="shared" si="24"/>
        <v>2.5230499995814171E-2</v>
      </c>
      <c r="O140" s="27">
        <f t="shared" ca="1" si="19"/>
        <v>2.8030917578139053E-2</v>
      </c>
      <c r="Q140" s="54">
        <f t="shared" si="22"/>
        <v>43935.570899999999</v>
      </c>
    </row>
    <row r="141" spans="1:17" s="27" customFormat="1" ht="12.95" customHeight="1" x14ac:dyDescent="0.2">
      <c r="A141" s="71" t="s">
        <v>112</v>
      </c>
      <c r="B141" s="72" t="s">
        <v>54</v>
      </c>
      <c r="C141" s="73">
        <v>58954.0766</v>
      </c>
      <c r="D141" s="73" t="s">
        <v>114</v>
      </c>
      <c r="E141" s="57">
        <f t="shared" si="20"/>
        <v>44672.544027539472</v>
      </c>
      <c r="F141" s="27">
        <f t="shared" si="21"/>
        <v>44672.5</v>
      </c>
      <c r="G141" s="27">
        <f t="shared" si="23"/>
        <v>3.0930499997339211E-2</v>
      </c>
      <c r="K141" s="27">
        <f t="shared" si="24"/>
        <v>3.0930499997339211E-2</v>
      </c>
      <c r="O141" s="27">
        <f t="shared" ref="O141:O148" ca="1" si="25">+C$11+C$12*$F141</f>
        <v>2.8030917578139053E-2</v>
      </c>
      <c r="Q141" s="54">
        <f t="shared" si="22"/>
        <v>43935.5766</v>
      </c>
    </row>
    <row r="142" spans="1:17" s="27" customFormat="1" ht="12.95" customHeight="1" x14ac:dyDescent="0.2">
      <c r="A142" s="71" t="s">
        <v>111</v>
      </c>
      <c r="B142" s="72" t="s">
        <v>43</v>
      </c>
      <c r="C142" s="73">
        <v>58955.830699999999</v>
      </c>
      <c r="D142" s="73">
        <v>1E-4</v>
      </c>
      <c r="E142" s="57">
        <f t="shared" si="20"/>
        <v>44675.040873920429</v>
      </c>
      <c r="F142" s="27">
        <f t="shared" si="21"/>
        <v>44675</v>
      </c>
      <c r="G142" s="27">
        <f t="shared" si="23"/>
        <v>2.8715000000374857E-2</v>
      </c>
      <c r="K142" s="27">
        <f t="shared" si="24"/>
        <v>2.8715000000374857E-2</v>
      </c>
      <c r="O142" s="27">
        <f t="shared" ca="1" si="25"/>
        <v>2.8036561798838289E-2</v>
      </c>
      <c r="Q142" s="54">
        <f t="shared" si="22"/>
        <v>43937.330699999999</v>
      </c>
    </row>
    <row r="143" spans="1:17" s="27" customFormat="1" ht="12.95" customHeight="1" x14ac:dyDescent="0.2">
      <c r="A143" s="59" t="s">
        <v>456</v>
      </c>
      <c r="B143" s="60" t="s">
        <v>43</v>
      </c>
      <c r="C143" s="61">
        <v>59357.675900000002</v>
      </c>
      <c r="D143" s="61">
        <v>2.0000000000000001E-4</v>
      </c>
      <c r="E143" s="57">
        <f t="shared" si="20"/>
        <v>45247.041177966035</v>
      </c>
      <c r="F143" s="27">
        <f t="shared" si="21"/>
        <v>45247</v>
      </c>
      <c r="G143" s="27">
        <f t="shared" si="23"/>
        <v>2.8928600004292093E-2</v>
      </c>
      <c r="K143" s="27">
        <f t="shared" si="24"/>
        <v>2.8928600004292093E-2</v>
      </c>
      <c r="O143" s="27">
        <f t="shared" ca="1" si="25"/>
        <v>2.9327959494821615E-2</v>
      </c>
      <c r="Q143" s="54">
        <f t="shared" si="22"/>
        <v>44339.175900000002</v>
      </c>
    </row>
    <row r="144" spans="1:17" s="27" customFormat="1" ht="12.95" customHeight="1" x14ac:dyDescent="0.2">
      <c r="A144" s="59" t="s">
        <v>456</v>
      </c>
      <c r="B144" s="60" t="s">
        <v>43</v>
      </c>
      <c r="C144" s="61">
        <v>59376.644800000002</v>
      </c>
      <c r="D144" s="61">
        <v>1E-4</v>
      </c>
      <c r="E144" s="57">
        <f t="shared" si="20"/>
        <v>45274.042163836741</v>
      </c>
      <c r="F144" s="27">
        <f t="shared" si="21"/>
        <v>45274</v>
      </c>
      <c r="G144" s="27">
        <f t="shared" si="23"/>
        <v>2.9621200003020931E-2</v>
      </c>
      <c r="K144" s="27">
        <f t="shared" si="24"/>
        <v>2.9621200003020931E-2</v>
      </c>
      <c r="O144" s="27">
        <f t="shared" ca="1" si="25"/>
        <v>2.9388917078373281E-2</v>
      </c>
      <c r="Q144" s="54">
        <f t="shared" si="22"/>
        <v>44358.144800000002</v>
      </c>
    </row>
    <row r="145" spans="1:17" s="27" customFormat="1" ht="12.95" customHeight="1" x14ac:dyDescent="0.2">
      <c r="A145" s="74" t="s">
        <v>458</v>
      </c>
      <c r="B145" s="75" t="s">
        <v>54</v>
      </c>
      <c r="C145" s="82">
        <v>59598.296000000089</v>
      </c>
      <c r="D145" s="58"/>
      <c r="E145" s="57">
        <f t="shared" si="20"/>
        <v>45589.54811934429</v>
      </c>
      <c r="F145" s="27">
        <f t="shared" si="21"/>
        <v>45589.5</v>
      </c>
      <c r="G145" s="27">
        <f t="shared" si="23"/>
        <v>3.3805100087192841E-2</v>
      </c>
      <c r="K145" s="27">
        <f t="shared" si="24"/>
        <v>3.3805100087192841E-2</v>
      </c>
      <c r="O145" s="27">
        <f t="shared" ca="1" si="25"/>
        <v>3.0101217730615831E-2</v>
      </c>
      <c r="Q145" s="54">
        <f t="shared" si="22"/>
        <v>44579.796000000089</v>
      </c>
    </row>
    <row r="146" spans="1:17" s="27" customFormat="1" ht="12.95" customHeight="1" x14ac:dyDescent="0.2">
      <c r="A146" s="26" t="s">
        <v>459</v>
      </c>
      <c r="B146" s="76" t="s">
        <v>43</v>
      </c>
      <c r="C146" s="77">
        <v>59642.9041</v>
      </c>
      <c r="D146" s="78">
        <v>1E-4</v>
      </c>
      <c r="E146" s="57">
        <f t="shared" si="20"/>
        <v>45653.044825943856</v>
      </c>
      <c r="F146" s="27">
        <f t="shared" si="21"/>
        <v>45653</v>
      </c>
      <c r="G146" s="27">
        <f t="shared" si="23"/>
        <v>3.1491400004597381E-2</v>
      </c>
      <c r="K146" s="27">
        <f t="shared" si="24"/>
        <v>3.1491400004597381E-2</v>
      </c>
      <c r="O146" s="27">
        <f t="shared" ca="1" si="25"/>
        <v>3.024458093637622E-2</v>
      </c>
      <c r="Q146" s="54">
        <f t="shared" si="22"/>
        <v>44624.4041</v>
      </c>
    </row>
    <row r="147" spans="1:17" s="27" customFormat="1" ht="12.95" customHeight="1" x14ac:dyDescent="0.2">
      <c r="A147" s="24" t="s">
        <v>457</v>
      </c>
      <c r="B147" s="25" t="s">
        <v>43</v>
      </c>
      <c r="C147" s="83">
        <v>59654.847300000001</v>
      </c>
      <c r="D147" s="81">
        <v>1E-4</v>
      </c>
      <c r="E147" s="57">
        <f t="shared" si="20"/>
        <v>45670.045188350276</v>
      </c>
      <c r="F147" s="27">
        <f t="shared" si="21"/>
        <v>45670</v>
      </c>
      <c r="G147" s="27">
        <f t="shared" si="23"/>
        <v>3.174600000056671E-2</v>
      </c>
      <c r="K147" s="27">
        <f t="shared" si="24"/>
        <v>3.174600000056671E-2</v>
      </c>
      <c r="O147" s="27">
        <f t="shared" ca="1" si="25"/>
        <v>3.028296163713097E-2</v>
      </c>
      <c r="Q147" s="54">
        <f t="shared" si="22"/>
        <v>44636.347300000001</v>
      </c>
    </row>
    <row r="148" spans="1:17" s="27" customFormat="1" ht="12.95" customHeight="1" x14ac:dyDescent="0.2">
      <c r="A148" s="24" t="s">
        <v>457</v>
      </c>
      <c r="B148" s="25" t="s">
        <v>43</v>
      </c>
      <c r="C148" s="83">
        <v>59738.448600000003</v>
      </c>
      <c r="D148" s="81">
        <v>2.0000000000000001E-4</v>
      </c>
      <c r="E148" s="57">
        <f t="shared" si="20"/>
        <v>45789.046159417267</v>
      </c>
      <c r="F148" s="27">
        <f t="shared" si="21"/>
        <v>45789</v>
      </c>
      <c r="G148" s="27">
        <f t="shared" si="23"/>
        <v>3.2428200007416308E-2</v>
      </c>
      <c r="K148" s="27">
        <f t="shared" si="24"/>
        <v>3.2428200007416308E-2</v>
      </c>
      <c r="O148" s="27">
        <f t="shared" ca="1" si="25"/>
        <v>3.0551626542414209E-2</v>
      </c>
      <c r="Q148" s="54">
        <f t="shared" si="22"/>
        <v>44719.948600000003</v>
      </c>
    </row>
    <row r="149" spans="1:17" s="27" customFormat="1" ht="12.95" customHeight="1" x14ac:dyDescent="0.2">
      <c r="A149" s="79" t="s">
        <v>460</v>
      </c>
      <c r="B149" s="80" t="s">
        <v>43</v>
      </c>
      <c r="C149" s="81">
        <v>60044.752</v>
      </c>
      <c r="D149" s="81">
        <v>1E-4</v>
      </c>
      <c r="E149" s="57">
        <f t="shared" ref="E149" si="26">+(C149-C$7)/C$8</f>
        <v>46225.048973262492</v>
      </c>
      <c r="F149" s="27">
        <f t="shared" si="21"/>
        <v>46225</v>
      </c>
      <c r="G149" s="27">
        <f t="shared" ref="G149" si="27">+C149-(C$7+F149*C$8)</f>
        <v>3.4405000005790498E-2</v>
      </c>
      <c r="K149" s="27">
        <f t="shared" ref="K149" si="28">G149</f>
        <v>3.4405000005790498E-2</v>
      </c>
      <c r="O149" s="27">
        <f t="shared" ref="O149" ca="1" si="29">+C$11+C$12*$F149</f>
        <v>3.1535978632359546E-2</v>
      </c>
      <c r="Q149" s="54">
        <f t="shared" ref="Q149" si="30">+C149-15018.5</f>
        <v>45026.252</v>
      </c>
    </row>
    <row r="150" spans="1:17" s="27" customFormat="1" ht="12.95" customHeight="1" x14ac:dyDescent="0.2">
      <c r="C150" s="58"/>
      <c r="D150" s="58"/>
    </row>
    <row r="151" spans="1:17" s="27" customFormat="1" ht="12.95" customHeight="1" x14ac:dyDescent="0.2">
      <c r="C151" s="58"/>
      <c r="D151" s="58"/>
    </row>
    <row r="152" spans="1:17" s="27" customFormat="1" ht="12.95" customHeight="1" x14ac:dyDescent="0.2">
      <c r="C152" s="58"/>
      <c r="D152" s="58"/>
    </row>
    <row r="153" spans="1:17" s="27" customFormat="1" ht="12.95" customHeight="1" x14ac:dyDescent="0.2">
      <c r="C153" s="58"/>
      <c r="D153" s="58"/>
    </row>
    <row r="154" spans="1:17" s="27" customFormat="1" ht="12.95" customHeight="1" x14ac:dyDescent="0.2">
      <c r="C154" s="58"/>
      <c r="D154" s="58"/>
    </row>
    <row r="155" spans="1:17" s="27" customFormat="1" ht="12.95" customHeight="1" x14ac:dyDescent="0.2">
      <c r="C155" s="58"/>
      <c r="D155" s="58"/>
    </row>
    <row r="156" spans="1:17" s="27" customFormat="1" ht="12.95" customHeight="1" x14ac:dyDescent="0.2">
      <c r="C156" s="58"/>
      <c r="D156" s="58"/>
    </row>
    <row r="157" spans="1:17" s="27" customFormat="1" ht="12.95" customHeight="1" x14ac:dyDescent="0.2">
      <c r="C157" s="58"/>
      <c r="D157" s="58"/>
    </row>
    <row r="158" spans="1:17" s="27" customFormat="1" ht="12.95" customHeight="1" x14ac:dyDescent="0.2">
      <c r="C158" s="58"/>
      <c r="D158" s="58"/>
    </row>
    <row r="159" spans="1:17" s="27" customFormat="1" ht="12.95" customHeight="1" x14ac:dyDescent="0.2">
      <c r="C159" s="58"/>
      <c r="D159" s="58"/>
    </row>
    <row r="160" spans="1:17" s="27" customFormat="1" ht="12.95" customHeight="1" x14ac:dyDescent="0.2">
      <c r="C160" s="58"/>
      <c r="D160" s="58"/>
    </row>
    <row r="161" spans="3:4" s="27" customFormat="1" ht="12.95" customHeight="1" x14ac:dyDescent="0.2">
      <c r="C161" s="58"/>
      <c r="D161" s="58"/>
    </row>
    <row r="162" spans="3:4" s="27" customFormat="1" ht="12.95" customHeight="1" x14ac:dyDescent="0.2">
      <c r="C162" s="58"/>
      <c r="D162" s="58"/>
    </row>
    <row r="163" spans="3:4" s="27" customFormat="1" ht="12.95" customHeight="1" x14ac:dyDescent="0.2">
      <c r="C163" s="58"/>
      <c r="D163" s="58"/>
    </row>
    <row r="164" spans="3:4" s="27" customFormat="1" ht="12.95" customHeight="1" x14ac:dyDescent="0.2">
      <c r="C164" s="58"/>
      <c r="D164" s="58"/>
    </row>
    <row r="165" spans="3:4" s="27" customFormat="1" ht="12.95" customHeight="1" x14ac:dyDescent="0.2">
      <c r="C165" s="58"/>
      <c r="D165" s="58"/>
    </row>
    <row r="166" spans="3:4" s="27" customFormat="1" ht="12.95" customHeight="1" x14ac:dyDescent="0.2">
      <c r="C166" s="58"/>
      <c r="D166" s="58"/>
    </row>
    <row r="167" spans="3:4" s="27" customFormat="1" ht="12.95" customHeight="1" x14ac:dyDescent="0.2">
      <c r="C167" s="58"/>
      <c r="D167" s="58"/>
    </row>
    <row r="168" spans="3:4" s="27" customFormat="1" ht="12.95" customHeight="1" x14ac:dyDescent="0.2">
      <c r="C168" s="58"/>
      <c r="D168" s="58"/>
    </row>
    <row r="169" spans="3:4" s="27" customFormat="1" ht="12.95" customHeight="1" x14ac:dyDescent="0.2">
      <c r="C169" s="58"/>
      <c r="D169" s="58"/>
    </row>
    <row r="170" spans="3:4" s="27" customFormat="1" ht="12.95" customHeight="1" x14ac:dyDescent="0.2">
      <c r="C170" s="58"/>
      <c r="D170" s="58"/>
    </row>
    <row r="171" spans="3:4" s="27" customFormat="1" ht="12.95" customHeight="1" x14ac:dyDescent="0.2">
      <c r="C171" s="58"/>
      <c r="D171" s="58"/>
    </row>
    <row r="172" spans="3:4" s="27" customFormat="1" ht="12.95" customHeight="1" x14ac:dyDescent="0.2">
      <c r="C172" s="58"/>
      <c r="D172" s="58"/>
    </row>
    <row r="173" spans="3:4" s="27" customFormat="1" ht="12.95" customHeight="1" x14ac:dyDescent="0.2">
      <c r="C173" s="58"/>
      <c r="D173" s="58"/>
    </row>
    <row r="174" spans="3:4" s="27" customFormat="1" ht="12.95" customHeight="1" x14ac:dyDescent="0.2">
      <c r="C174" s="58"/>
      <c r="D174" s="58"/>
    </row>
    <row r="175" spans="3:4" s="27" customFormat="1" ht="12.95" customHeight="1" x14ac:dyDescent="0.2">
      <c r="C175" s="58"/>
      <c r="D175" s="58"/>
    </row>
    <row r="176" spans="3:4" s="27" customFormat="1" ht="12.95" customHeight="1" x14ac:dyDescent="0.2">
      <c r="C176" s="58"/>
      <c r="D176" s="58"/>
    </row>
    <row r="177" spans="3:4" s="27" customFormat="1" ht="12.95" customHeight="1" x14ac:dyDescent="0.2">
      <c r="C177" s="58"/>
      <c r="D177" s="58"/>
    </row>
    <row r="178" spans="3:4" s="27" customFormat="1" ht="12.95" customHeight="1" x14ac:dyDescent="0.2">
      <c r="C178" s="58"/>
      <c r="D178" s="58"/>
    </row>
    <row r="179" spans="3:4" s="27" customFormat="1" ht="12.95" customHeight="1" x14ac:dyDescent="0.2">
      <c r="C179" s="58"/>
      <c r="D179" s="58"/>
    </row>
    <row r="180" spans="3:4" s="27" customFormat="1" ht="12.95" customHeight="1" x14ac:dyDescent="0.2">
      <c r="C180" s="58"/>
      <c r="D180" s="58"/>
    </row>
    <row r="181" spans="3:4" s="27" customFormat="1" ht="12.95" customHeight="1" x14ac:dyDescent="0.2">
      <c r="C181" s="58"/>
      <c r="D181" s="58"/>
    </row>
    <row r="182" spans="3:4" s="27" customFormat="1" ht="12.95" customHeight="1" x14ac:dyDescent="0.2">
      <c r="C182" s="58"/>
      <c r="D182" s="58"/>
    </row>
    <row r="183" spans="3:4" s="27" customFormat="1" ht="12.95" customHeight="1" x14ac:dyDescent="0.2">
      <c r="C183" s="58"/>
      <c r="D183" s="58"/>
    </row>
    <row r="184" spans="3:4" s="27" customFormat="1" ht="12.95" customHeight="1" x14ac:dyDescent="0.2">
      <c r="C184" s="58"/>
      <c r="D184" s="58"/>
    </row>
    <row r="185" spans="3:4" s="27" customFormat="1" ht="12.95" customHeight="1" x14ac:dyDescent="0.2">
      <c r="C185" s="58"/>
      <c r="D185" s="58"/>
    </row>
    <row r="186" spans="3:4" s="27" customFormat="1" ht="12.95" customHeight="1" x14ac:dyDescent="0.2">
      <c r="C186" s="58"/>
      <c r="D186" s="58"/>
    </row>
    <row r="187" spans="3:4" s="27" customFormat="1" ht="12.95" customHeight="1" x14ac:dyDescent="0.2">
      <c r="C187" s="58"/>
      <c r="D187" s="58"/>
    </row>
    <row r="188" spans="3:4" s="27" customFormat="1" ht="12.95" customHeight="1" x14ac:dyDescent="0.2">
      <c r="C188" s="58"/>
      <c r="D188" s="58"/>
    </row>
    <row r="189" spans="3:4" s="27" customFormat="1" ht="12.95" customHeight="1" x14ac:dyDescent="0.2">
      <c r="C189" s="58"/>
      <c r="D189" s="58"/>
    </row>
    <row r="190" spans="3:4" s="27" customFormat="1" ht="12.95" customHeight="1" x14ac:dyDescent="0.2">
      <c r="C190" s="58"/>
      <c r="D190" s="58"/>
    </row>
    <row r="191" spans="3:4" s="27" customFormat="1" ht="12.95" customHeight="1" x14ac:dyDescent="0.2">
      <c r="C191" s="58"/>
      <c r="D191" s="58"/>
    </row>
    <row r="192" spans="3:4" s="27" customFormat="1" ht="12.95" customHeight="1" x14ac:dyDescent="0.2">
      <c r="C192" s="58"/>
      <c r="D192" s="58"/>
    </row>
    <row r="193" spans="3:4" s="27" customFormat="1" ht="12.95" customHeight="1" x14ac:dyDescent="0.2">
      <c r="C193" s="58"/>
      <c r="D193" s="58"/>
    </row>
    <row r="194" spans="3:4" s="27" customFormat="1" ht="12.95" customHeight="1" x14ac:dyDescent="0.2">
      <c r="C194" s="58"/>
      <c r="D194" s="58"/>
    </row>
    <row r="195" spans="3:4" s="27" customFormat="1" ht="12.95" customHeight="1" x14ac:dyDescent="0.2">
      <c r="C195" s="58"/>
      <c r="D195" s="58"/>
    </row>
    <row r="196" spans="3:4" s="27" customFormat="1" ht="12.95" customHeight="1" x14ac:dyDescent="0.2">
      <c r="C196" s="58"/>
      <c r="D196" s="58"/>
    </row>
    <row r="197" spans="3:4" s="27" customFormat="1" ht="12.95" customHeight="1" x14ac:dyDescent="0.2">
      <c r="C197" s="58"/>
      <c r="D197" s="58"/>
    </row>
    <row r="198" spans="3:4" s="27" customFormat="1" ht="12.95" customHeight="1" x14ac:dyDescent="0.2">
      <c r="C198" s="58"/>
      <c r="D198" s="58"/>
    </row>
    <row r="199" spans="3:4" s="27" customFormat="1" ht="12.95" customHeight="1" x14ac:dyDescent="0.2">
      <c r="C199" s="58"/>
      <c r="D199" s="58"/>
    </row>
    <row r="200" spans="3:4" s="27" customFormat="1" ht="12.95" customHeight="1" x14ac:dyDescent="0.2">
      <c r="C200" s="58"/>
      <c r="D200" s="58"/>
    </row>
    <row r="201" spans="3:4" s="27" customFormat="1" ht="12.95" customHeight="1" x14ac:dyDescent="0.2">
      <c r="C201" s="58"/>
      <c r="D201" s="58"/>
    </row>
    <row r="202" spans="3:4" s="27" customFormat="1" ht="12.95" customHeight="1" x14ac:dyDescent="0.2">
      <c r="C202" s="58"/>
      <c r="D202" s="58"/>
    </row>
    <row r="203" spans="3:4" s="27" customFormat="1" ht="12.95" customHeight="1" x14ac:dyDescent="0.2">
      <c r="C203" s="58"/>
      <c r="D203" s="58"/>
    </row>
    <row r="204" spans="3:4" s="27" customFormat="1" ht="12.95" customHeight="1" x14ac:dyDescent="0.2">
      <c r="C204" s="58"/>
      <c r="D204" s="58"/>
    </row>
    <row r="205" spans="3:4" s="27" customFormat="1" ht="12.95" customHeight="1" x14ac:dyDescent="0.2">
      <c r="C205" s="58"/>
      <c r="D205" s="58"/>
    </row>
    <row r="206" spans="3:4" s="27" customFormat="1" ht="12.95" customHeight="1" x14ac:dyDescent="0.2">
      <c r="C206" s="58"/>
      <c r="D206" s="58"/>
    </row>
    <row r="207" spans="3:4" s="27" customFormat="1" ht="12.95" customHeight="1" x14ac:dyDescent="0.2">
      <c r="C207" s="58"/>
      <c r="D207" s="58"/>
    </row>
    <row r="208" spans="3:4" s="27" customFormat="1" ht="12.95" customHeight="1" x14ac:dyDescent="0.2">
      <c r="C208" s="58"/>
      <c r="D208" s="58"/>
    </row>
    <row r="209" spans="3:4" s="27" customFormat="1" ht="12.95" customHeight="1" x14ac:dyDescent="0.2">
      <c r="C209" s="58"/>
      <c r="D209" s="58"/>
    </row>
    <row r="210" spans="3:4" s="27" customFormat="1" ht="12.95" customHeight="1" x14ac:dyDescent="0.2">
      <c r="C210" s="58"/>
      <c r="D210" s="58"/>
    </row>
    <row r="211" spans="3:4" s="27" customFormat="1" ht="12.95" customHeight="1" x14ac:dyDescent="0.2">
      <c r="C211" s="58"/>
      <c r="D211" s="58"/>
    </row>
    <row r="212" spans="3:4" s="27" customFormat="1" ht="12.95" customHeight="1" x14ac:dyDescent="0.2">
      <c r="C212" s="58"/>
      <c r="D212" s="58"/>
    </row>
    <row r="213" spans="3:4" s="27" customFormat="1" ht="12.95" customHeight="1" x14ac:dyDescent="0.2">
      <c r="C213" s="58"/>
      <c r="D213" s="58"/>
    </row>
    <row r="214" spans="3:4" s="27" customFormat="1" ht="12.95" customHeight="1" x14ac:dyDescent="0.2">
      <c r="C214" s="58"/>
      <c r="D214" s="58"/>
    </row>
    <row r="215" spans="3:4" s="27" customFormat="1" ht="12.95" customHeight="1" x14ac:dyDescent="0.2">
      <c r="C215" s="58"/>
      <c r="D215" s="58"/>
    </row>
    <row r="216" spans="3:4" s="27" customFormat="1" ht="12.95" customHeight="1" x14ac:dyDescent="0.2">
      <c r="C216" s="58"/>
      <c r="D216" s="58"/>
    </row>
    <row r="217" spans="3:4" s="27" customFormat="1" ht="12.95" customHeight="1" x14ac:dyDescent="0.2">
      <c r="C217" s="58"/>
      <c r="D217" s="58"/>
    </row>
    <row r="218" spans="3:4" s="27" customFormat="1" ht="12.95" customHeight="1" x14ac:dyDescent="0.2">
      <c r="C218" s="58"/>
      <c r="D218" s="58"/>
    </row>
    <row r="219" spans="3:4" s="27" customFormat="1" ht="12.95" customHeight="1" x14ac:dyDescent="0.2">
      <c r="C219" s="58"/>
      <c r="D219" s="58"/>
    </row>
    <row r="220" spans="3:4" s="27" customFormat="1" ht="12.95" customHeight="1" x14ac:dyDescent="0.2">
      <c r="C220" s="58"/>
      <c r="D220" s="58"/>
    </row>
    <row r="221" spans="3:4" s="27" customFormat="1" ht="12.95" customHeight="1" x14ac:dyDescent="0.2">
      <c r="C221" s="58"/>
      <c r="D221" s="58"/>
    </row>
    <row r="222" spans="3:4" s="27" customFormat="1" ht="12.95" customHeight="1" x14ac:dyDescent="0.2">
      <c r="C222" s="58"/>
      <c r="D222" s="58"/>
    </row>
    <row r="223" spans="3:4" s="27" customFormat="1" ht="12.95" customHeight="1" x14ac:dyDescent="0.2">
      <c r="C223" s="58"/>
      <c r="D223" s="58"/>
    </row>
    <row r="224" spans="3:4" s="27" customFormat="1" ht="12.95" customHeight="1" x14ac:dyDescent="0.2">
      <c r="C224" s="58"/>
      <c r="D224" s="58"/>
    </row>
    <row r="225" spans="3:4" s="27" customFormat="1" ht="12.95" customHeight="1" x14ac:dyDescent="0.2">
      <c r="C225" s="58"/>
      <c r="D225" s="58"/>
    </row>
    <row r="226" spans="3:4" s="27" customFormat="1" ht="12.95" customHeight="1" x14ac:dyDescent="0.2">
      <c r="C226" s="58"/>
      <c r="D226" s="58"/>
    </row>
    <row r="227" spans="3:4" s="27" customFormat="1" ht="12.95" customHeight="1" x14ac:dyDescent="0.2">
      <c r="C227" s="58"/>
      <c r="D227" s="58"/>
    </row>
    <row r="228" spans="3:4" s="27" customFormat="1" ht="12.95" customHeight="1" x14ac:dyDescent="0.2">
      <c r="C228" s="58"/>
      <c r="D228" s="58"/>
    </row>
    <row r="229" spans="3:4" s="27" customFormat="1" ht="12.95" customHeight="1" x14ac:dyDescent="0.2">
      <c r="C229" s="58"/>
      <c r="D229" s="58"/>
    </row>
    <row r="230" spans="3:4" s="27" customFormat="1" ht="12.95" customHeight="1" x14ac:dyDescent="0.2">
      <c r="C230" s="58"/>
      <c r="D230" s="58"/>
    </row>
    <row r="231" spans="3:4" s="27" customFormat="1" ht="12.95" customHeight="1" x14ac:dyDescent="0.2">
      <c r="C231" s="58"/>
      <c r="D231" s="58"/>
    </row>
    <row r="232" spans="3:4" s="27" customFormat="1" ht="12.95" customHeight="1" x14ac:dyDescent="0.2">
      <c r="C232" s="58"/>
      <c r="D232" s="58"/>
    </row>
    <row r="233" spans="3:4" s="27" customFormat="1" ht="12.95" customHeight="1" x14ac:dyDescent="0.2">
      <c r="C233" s="58"/>
      <c r="D233" s="58"/>
    </row>
    <row r="234" spans="3:4" s="27" customFormat="1" ht="12.95" customHeight="1" x14ac:dyDescent="0.2">
      <c r="C234" s="58"/>
      <c r="D234" s="58"/>
    </row>
    <row r="235" spans="3:4" s="27" customFormat="1" ht="12.95" customHeight="1" x14ac:dyDescent="0.2">
      <c r="C235" s="58"/>
      <c r="D235" s="58"/>
    </row>
    <row r="236" spans="3:4" s="27" customFormat="1" ht="12.95" customHeight="1" x14ac:dyDescent="0.2">
      <c r="C236" s="58"/>
      <c r="D236" s="58"/>
    </row>
    <row r="237" spans="3:4" s="27" customFormat="1" ht="12.95" customHeight="1" x14ac:dyDescent="0.2">
      <c r="C237" s="58"/>
      <c r="D237" s="58"/>
    </row>
    <row r="238" spans="3:4" s="27" customFormat="1" ht="12.95" customHeight="1" x14ac:dyDescent="0.2">
      <c r="C238" s="58"/>
      <c r="D238" s="58"/>
    </row>
    <row r="239" spans="3:4" s="27" customFormat="1" ht="12.95" customHeight="1" x14ac:dyDescent="0.2"/>
    <row r="240" spans="3:4" s="27" customFormat="1" ht="12.95" customHeight="1" x14ac:dyDescent="0.2"/>
    <row r="241" s="27" customFormat="1" ht="12.95" customHeight="1" x14ac:dyDescent="0.2"/>
    <row r="242" s="27" customFormat="1" ht="12.95" customHeight="1" x14ac:dyDescent="0.2"/>
    <row r="243" s="27" customFormat="1" ht="12.95" customHeight="1" x14ac:dyDescent="0.2"/>
    <row r="244" s="27" customFormat="1" ht="12.95" customHeight="1" x14ac:dyDescent="0.2"/>
    <row r="245" s="27" customFormat="1" ht="12.95" customHeight="1" x14ac:dyDescent="0.2"/>
    <row r="246" s="27" customFormat="1" ht="12.95" customHeight="1" x14ac:dyDescent="0.2"/>
    <row r="247" s="27" customFormat="1" ht="12.95" customHeight="1" x14ac:dyDescent="0.2"/>
    <row r="248" s="27" customFormat="1" ht="12.95" customHeight="1" x14ac:dyDescent="0.2"/>
    <row r="249" s="27" customFormat="1" ht="12.95" customHeight="1" x14ac:dyDescent="0.2"/>
    <row r="250" s="27" customFormat="1" ht="12.95" customHeight="1" x14ac:dyDescent="0.2"/>
    <row r="251" s="27" customFormat="1" ht="12.95" customHeight="1" x14ac:dyDescent="0.2"/>
    <row r="252" s="27" customFormat="1" ht="12.95" customHeight="1" x14ac:dyDescent="0.2"/>
    <row r="253" s="27" customFormat="1" ht="12.95" customHeight="1" x14ac:dyDescent="0.2"/>
    <row r="254" s="27" customFormat="1" ht="12.95" customHeight="1" x14ac:dyDescent="0.2"/>
    <row r="255" s="27" customFormat="1" ht="12.95" customHeight="1" x14ac:dyDescent="0.2"/>
    <row r="256" s="27" customFormat="1" ht="12.95" customHeight="1" x14ac:dyDescent="0.2"/>
    <row r="257" s="27" customFormat="1" ht="12.95" customHeight="1" x14ac:dyDescent="0.2"/>
    <row r="258" s="27" customFormat="1" ht="12.95" customHeight="1" x14ac:dyDescent="0.2"/>
    <row r="259" s="27" customFormat="1" ht="12.95" customHeight="1" x14ac:dyDescent="0.2"/>
    <row r="260" s="27" customFormat="1" ht="12.95" customHeight="1" x14ac:dyDescent="0.2"/>
    <row r="261" s="27" customFormat="1" ht="12.95" customHeight="1" x14ac:dyDescent="0.2"/>
    <row r="262" s="27" customFormat="1" ht="12.95" customHeight="1" x14ac:dyDescent="0.2"/>
    <row r="263" s="27" customFormat="1" ht="12.95" customHeight="1" x14ac:dyDescent="0.2"/>
    <row r="264" s="27" customFormat="1" ht="12.95" customHeight="1" x14ac:dyDescent="0.2"/>
    <row r="265" s="27" customFormat="1" ht="12.95" customHeight="1" x14ac:dyDescent="0.2"/>
    <row r="266" s="27" customFormat="1" ht="12.95" customHeight="1" x14ac:dyDescent="0.2"/>
    <row r="267" s="27" customFormat="1" ht="12.95" customHeight="1" x14ac:dyDescent="0.2"/>
    <row r="268" s="27" customFormat="1" ht="12.95" customHeight="1" x14ac:dyDescent="0.2"/>
    <row r="269" s="27" customFormat="1" ht="12.95" customHeight="1" x14ac:dyDescent="0.2"/>
    <row r="270" s="27" customFormat="1" ht="12.95" customHeight="1" x14ac:dyDescent="0.2"/>
    <row r="271" s="27" customFormat="1" ht="12.95" customHeight="1" x14ac:dyDescent="0.2"/>
    <row r="272" s="27" customFormat="1" ht="12.95" customHeight="1" x14ac:dyDescent="0.2"/>
    <row r="273" s="27" customFormat="1" ht="12.95" customHeight="1" x14ac:dyDescent="0.2"/>
    <row r="274" s="27" customFormat="1" ht="12.95" customHeight="1" x14ac:dyDescent="0.2"/>
    <row r="275" s="27" customFormat="1" ht="12.95" customHeight="1" x14ac:dyDescent="0.2"/>
    <row r="276" s="27" customFormat="1" ht="12.95" customHeight="1" x14ac:dyDescent="0.2"/>
    <row r="277" s="27" customFormat="1" ht="12.95" customHeight="1" x14ac:dyDescent="0.2"/>
    <row r="278" s="27" customFormat="1" ht="12.95" customHeight="1" x14ac:dyDescent="0.2"/>
    <row r="279" s="27" customFormat="1" ht="12.95" customHeight="1" x14ac:dyDescent="0.2"/>
    <row r="280" s="27" customFormat="1" ht="12.95" customHeight="1" x14ac:dyDescent="0.2"/>
    <row r="281" s="27" customFormat="1" ht="12.95" customHeight="1" x14ac:dyDescent="0.2"/>
    <row r="282" s="27" customFormat="1" ht="12.95" customHeight="1" x14ac:dyDescent="0.2"/>
    <row r="283" s="27" customFormat="1" ht="12.95" customHeight="1" x14ac:dyDescent="0.2"/>
    <row r="284" s="27" customFormat="1" ht="12.95" customHeight="1" x14ac:dyDescent="0.2"/>
    <row r="285" s="27" customFormat="1" ht="12.95" customHeight="1" x14ac:dyDescent="0.2"/>
    <row r="286" s="27" customFormat="1" ht="12.95" customHeight="1" x14ac:dyDescent="0.2"/>
    <row r="287" s="27" customFormat="1" ht="12.95" customHeight="1" x14ac:dyDescent="0.2"/>
    <row r="288" s="27" customFormat="1" ht="12.95" customHeight="1" x14ac:dyDescent="0.2"/>
    <row r="289" s="27" customFormat="1" ht="12.95" customHeight="1" x14ac:dyDescent="0.2"/>
    <row r="290" s="27" customFormat="1" ht="12.95" customHeight="1" x14ac:dyDescent="0.2"/>
    <row r="291" s="27" customFormat="1" ht="12.95" customHeight="1" x14ac:dyDescent="0.2"/>
    <row r="292" s="27" customFormat="1" ht="12.95" customHeight="1" x14ac:dyDescent="0.2"/>
    <row r="293" s="27" customFormat="1" ht="12.95" customHeight="1" x14ac:dyDescent="0.2"/>
    <row r="294" s="27" customFormat="1" ht="12.95" customHeight="1" x14ac:dyDescent="0.2"/>
    <row r="295" s="27" customFormat="1" ht="12.95" customHeight="1" x14ac:dyDescent="0.2"/>
    <row r="296" s="27" customFormat="1" ht="12.95" customHeight="1" x14ac:dyDescent="0.2"/>
    <row r="297" s="27" customFormat="1" ht="12.95" customHeight="1" x14ac:dyDescent="0.2"/>
    <row r="298" s="27" customFormat="1" ht="12.95" customHeight="1" x14ac:dyDescent="0.2"/>
    <row r="299" s="27" customFormat="1" ht="12.95" customHeight="1" x14ac:dyDescent="0.2"/>
    <row r="300" s="27" customFormat="1" ht="12.95" customHeight="1" x14ac:dyDescent="0.2"/>
    <row r="301" s="27" customFormat="1" ht="12.95" customHeight="1" x14ac:dyDescent="0.2"/>
    <row r="302" s="27" customFormat="1" ht="12.95" customHeight="1" x14ac:dyDescent="0.2"/>
    <row r="303" s="27" customFormat="1" ht="12.95" customHeight="1" x14ac:dyDescent="0.2"/>
    <row r="304" s="27" customFormat="1" ht="12.95" customHeight="1" x14ac:dyDescent="0.2"/>
    <row r="305" s="27" customFormat="1" ht="12.95" customHeight="1" x14ac:dyDescent="0.2"/>
    <row r="306" s="27" customFormat="1" ht="12.95" customHeight="1" x14ac:dyDescent="0.2"/>
    <row r="307" s="27" customFormat="1" ht="12.95" customHeight="1" x14ac:dyDescent="0.2"/>
    <row r="308" s="27" customFormat="1" ht="12.95" customHeight="1" x14ac:dyDescent="0.2"/>
    <row r="309" s="27" customFormat="1" ht="12.95" customHeight="1" x14ac:dyDescent="0.2"/>
    <row r="310" s="27" customFormat="1" ht="12.95" customHeight="1" x14ac:dyDescent="0.2"/>
    <row r="311" s="27" customFormat="1" ht="12.95" customHeight="1" x14ac:dyDescent="0.2"/>
    <row r="312" s="27" customFormat="1" ht="12.95" customHeight="1" x14ac:dyDescent="0.2"/>
    <row r="313" s="27" customFormat="1" ht="12.95" customHeight="1" x14ac:dyDescent="0.2"/>
    <row r="314" s="27" customFormat="1" ht="12.95" customHeight="1" x14ac:dyDescent="0.2"/>
    <row r="315" s="27" customFormat="1" ht="12.95" customHeight="1" x14ac:dyDescent="0.2"/>
    <row r="316" s="27" customFormat="1" ht="12.95" customHeight="1" x14ac:dyDescent="0.2"/>
    <row r="317" s="27" customFormat="1" ht="12.95" customHeight="1" x14ac:dyDescent="0.2"/>
    <row r="318" s="27" customFormat="1" ht="12.95" customHeight="1" x14ac:dyDescent="0.2"/>
    <row r="319" s="27" customFormat="1" ht="12.95" customHeight="1" x14ac:dyDescent="0.2"/>
    <row r="320" s="27" customFormat="1" ht="12.95" customHeight="1" x14ac:dyDescent="0.2"/>
    <row r="321" s="27" customFormat="1" ht="12.95" customHeight="1" x14ac:dyDescent="0.2"/>
    <row r="322" s="27" customFormat="1" ht="12.95" customHeight="1" x14ac:dyDescent="0.2"/>
    <row r="323" s="27" customFormat="1" ht="12.95" customHeight="1" x14ac:dyDescent="0.2"/>
    <row r="324" s="27" customFormat="1" ht="12.95" customHeight="1" x14ac:dyDescent="0.2"/>
    <row r="325" s="27" customFormat="1" ht="12.95" customHeight="1" x14ac:dyDescent="0.2"/>
    <row r="326" s="27" customFormat="1" ht="12.95" customHeight="1" x14ac:dyDescent="0.2"/>
    <row r="327" s="27" customFormat="1" ht="12.95" customHeight="1" x14ac:dyDescent="0.2"/>
    <row r="328" s="27" customFormat="1" ht="12.95" customHeight="1" x14ac:dyDescent="0.2"/>
    <row r="329" s="27" customFormat="1" ht="12.95" customHeight="1" x14ac:dyDescent="0.2"/>
    <row r="330" s="27" customFormat="1" ht="12.95" customHeight="1" x14ac:dyDescent="0.2"/>
    <row r="331" s="27" customFormat="1" ht="12.95" customHeight="1" x14ac:dyDescent="0.2"/>
    <row r="332" s="27" customFormat="1" ht="12.95" customHeight="1" x14ac:dyDescent="0.2"/>
    <row r="333" s="27" customFormat="1" ht="12.95" customHeight="1" x14ac:dyDescent="0.2"/>
    <row r="334" s="27" customFormat="1" ht="12.95" customHeight="1" x14ac:dyDescent="0.2"/>
    <row r="335" s="27" customFormat="1" ht="12.95" customHeight="1" x14ac:dyDescent="0.2"/>
    <row r="336" s="27" customFormat="1" ht="12.95" customHeight="1" x14ac:dyDescent="0.2"/>
    <row r="337" s="27" customFormat="1" ht="12.95" customHeight="1" x14ac:dyDescent="0.2"/>
    <row r="338" s="27" customFormat="1" ht="12.95" customHeight="1" x14ac:dyDescent="0.2"/>
    <row r="339" s="27" customFormat="1" ht="12.95" customHeight="1" x14ac:dyDescent="0.2"/>
    <row r="340" s="27" customFormat="1" ht="12.95" customHeight="1" x14ac:dyDescent="0.2"/>
    <row r="341" s="27" customFormat="1" ht="12.95" customHeight="1" x14ac:dyDescent="0.2"/>
    <row r="342" s="27" customFormat="1" ht="12.95" customHeight="1" x14ac:dyDescent="0.2"/>
    <row r="343" s="27" customFormat="1" ht="12.95" customHeight="1" x14ac:dyDescent="0.2"/>
    <row r="344" s="27" customFormat="1" ht="12.95" customHeight="1" x14ac:dyDescent="0.2"/>
    <row r="345" s="27" customFormat="1" ht="12.95" customHeight="1" x14ac:dyDescent="0.2"/>
    <row r="346" s="27" customFormat="1" ht="12.95" customHeight="1" x14ac:dyDescent="0.2"/>
    <row r="347" s="27" customFormat="1" ht="12.95" customHeight="1" x14ac:dyDescent="0.2"/>
    <row r="348" s="27" customFormat="1" ht="12.95" customHeight="1" x14ac:dyDescent="0.2"/>
    <row r="349" s="27" customFormat="1" ht="12.95" customHeight="1" x14ac:dyDescent="0.2"/>
    <row r="350" s="27" customFormat="1" ht="12.95" customHeight="1" x14ac:dyDescent="0.2"/>
    <row r="351" s="27" customFormat="1" ht="12.95" customHeight="1" x14ac:dyDescent="0.2"/>
    <row r="352" s="27" customFormat="1" ht="12.95" customHeight="1" x14ac:dyDescent="0.2"/>
    <row r="353" s="27" customFormat="1" ht="12.95" customHeight="1" x14ac:dyDescent="0.2"/>
    <row r="354" s="27" customFormat="1" ht="12.95" customHeight="1" x14ac:dyDescent="0.2"/>
    <row r="355" s="27" customFormat="1" ht="12.95" customHeight="1" x14ac:dyDescent="0.2"/>
    <row r="356" s="27" customFormat="1" ht="12.95" customHeight="1" x14ac:dyDescent="0.2"/>
    <row r="357" s="27" customFormat="1" ht="12.95" customHeight="1" x14ac:dyDescent="0.2"/>
    <row r="358" s="27" customFormat="1" ht="12.95" customHeight="1" x14ac:dyDescent="0.2"/>
    <row r="359" s="27" customFormat="1" ht="12.95" customHeight="1" x14ac:dyDescent="0.2"/>
    <row r="360" s="27" customFormat="1" ht="12.95" customHeight="1" x14ac:dyDescent="0.2"/>
    <row r="361" s="27" customFormat="1" ht="12.95" customHeight="1" x14ac:dyDescent="0.2"/>
    <row r="362" s="27" customFormat="1" ht="12.95" customHeight="1" x14ac:dyDescent="0.2"/>
    <row r="363" s="27" customFormat="1" ht="12.95" customHeight="1" x14ac:dyDescent="0.2"/>
    <row r="364" s="27" customFormat="1" ht="12.95" customHeight="1" x14ac:dyDescent="0.2"/>
    <row r="365" s="27" customFormat="1" ht="12.95" customHeight="1" x14ac:dyDescent="0.2"/>
    <row r="366" s="27" customFormat="1" ht="12.95" customHeight="1" x14ac:dyDescent="0.2"/>
    <row r="367" s="27" customFormat="1" ht="12.95" customHeight="1" x14ac:dyDescent="0.2"/>
    <row r="368" s="27" customFormat="1" ht="12.95" customHeight="1" x14ac:dyDescent="0.2"/>
    <row r="369" s="27" customFormat="1" ht="12.95" customHeight="1" x14ac:dyDescent="0.2"/>
    <row r="370" s="27" customFormat="1" ht="12.95" customHeight="1" x14ac:dyDescent="0.2"/>
    <row r="371" s="27" customFormat="1" ht="12.95" customHeight="1" x14ac:dyDescent="0.2"/>
    <row r="372" s="27" customFormat="1" ht="12.95" customHeight="1" x14ac:dyDescent="0.2"/>
    <row r="373" s="27" customFormat="1" ht="12.95" customHeight="1" x14ac:dyDescent="0.2"/>
    <row r="374" s="27" customFormat="1" ht="12.95" customHeight="1" x14ac:dyDescent="0.2"/>
    <row r="375" s="27" customFormat="1" ht="12.95" customHeight="1" x14ac:dyDescent="0.2"/>
    <row r="376" s="27" customFormat="1" ht="12.95" customHeight="1" x14ac:dyDescent="0.2"/>
    <row r="377" s="27" customFormat="1" ht="12.95" customHeight="1" x14ac:dyDescent="0.2"/>
    <row r="378" s="27" customFormat="1" ht="12.95" customHeight="1" x14ac:dyDescent="0.2"/>
    <row r="379" s="27" customFormat="1" ht="12.95" customHeight="1" x14ac:dyDescent="0.2"/>
    <row r="380" s="27" customFormat="1" ht="12.95" customHeight="1" x14ac:dyDescent="0.2"/>
    <row r="381" s="27" customFormat="1" ht="12.95" customHeight="1" x14ac:dyDescent="0.2"/>
    <row r="382" s="27" customFormat="1" ht="12.95" customHeight="1" x14ac:dyDescent="0.2"/>
    <row r="383" s="27" customFormat="1" ht="12.95" customHeight="1" x14ac:dyDescent="0.2"/>
    <row r="384" s="27" customFormat="1" ht="12.95" customHeight="1" x14ac:dyDescent="0.2"/>
    <row r="385" s="27" customFormat="1" ht="12.95" customHeight="1" x14ac:dyDescent="0.2"/>
    <row r="386" s="27" customFormat="1" ht="12.95" customHeight="1" x14ac:dyDescent="0.2"/>
    <row r="387" s="27" customFormat="1" ht="12.95" customHeight="1" x14ac:dyDescent="0.2"/>
    <row r="388" s="27" customFormat="1" ht="12.95" customHeight="1" x14ac:dyDescent="0.2"/>
    <row r="389" s="27" customFormat="1" ht="12.95" customHeight="1" x14ac:dyDescent="0.2"/>
    <row r="390" s="27" customFormat="1" ht="12.95" customHeight="1" x14ac:dyDescent="0.2"/>
    <row r="391" s="27" customFormat="1" ht="12.95" customHeight="1" x14ac:dyDescent="0.2"/>
    <row r="392" s="27" customFormat="1" ht="12.95" customHeight="1" x14ac:dyDescent="0.2"/>
    <row r="393" s="27" customFormat="1" ht="12.95" customHeight="1" x14ac:dyDescent="0.2"/>
    <row r="394" s="27" customFormat="1" ht="12.95" customHeight="1" x14ac:dyDescent="0.2"/>
    <row r="395" s="27" customFormat="1" ht="12.95" customHeight="1" x14ac:dyDescent="0.2"/>
    <row r="396" s="27" customFormat="1" ht="12.95" customHeight="1" x14ac:dyDescent="0.2"/>
    <row r="397" s="27" customFormat="1" ht="12.95" customHeight="1" x14ac:dyDescent="0.2"/>
    <row r="398" s="27" customFormat="1" ht="12.95" customHeight="1" x14ac:dyDescent="0.2"/>
    <row r="399" s="27" customFormat="1" ht="12.95" customHeight="1" x14ac:dyDescent="0.2"/>
    <row r="400" s="27" customFormat="1" ht="12.95" customHeight="1" x14ac:dyDescent="0.2"/>
    <row r="401" s="27" customFormat="1" ht="12.95" customHeight="1" x14ac:dyDescent="0.2"/>
    <row r="402" s="27" customFormat="1" ht="12.95" customHeight="1" x14ac:dyDescent="0.2"/>
    <row r="403" s="27" customFormat="1" ht="12.95" customHeight="1" x14ac:dyDescent="0.2"/>
    <row r="404" s="27" customFormat="1" ht="12.95" customHeight="1" x14ac:dyDescent="0.2"/>
    <row r="405" s="27" customFormat="1" ht="12.95" customHeight="1" x14ac:dyDescent="0.2"/>
    <row r="406" s="27" customFormat="1" ht="12.95" customHeight="1" x14ac:dyDescent="0.2"/>
    <row r="407" s="27" customFormat="1" ht="12.95" customHeight="1" x14ac:dyDescent="0.2"/>
    <row r="408" s="27" customFormat="1" ht="12.95" customHeight="1" x14ac:dyDescent="0.2"/>
    <row r="409" s="27" customFormat="1" ht="12.95" customHeight="1" x14ac:dyDescent="0.2"/>
    <row r="410" s="27" customFormat="1" ht="12.95" customHeight="1" x14ac:dyDescent="0.2"/>
    <row r="411" s="27" customFormat="1" ht="12.95" customHeight="1" x14ac:dyDescent="0.2"/>
    <row r="412" s="27" customFormat="1" ht="12.95" customHeight="1" x14ac:dyDescent="0.2"/>
    <row r="413" s="27" customFormat="1" ht="12.95" customHeight="1" x14ac:dyDescent="0.2"/>
    <row r="414" s="27" customFormat="1" ht="12.95" customHeight="1" x14ac:dyDescent="0.2"/>
    <row r="415" s="27" customFormat="1" ht="12.95" customHeight="1" x14ac:dyDescent="0.2"/>
    <row r="416" s="27" customFormat="1" ht="12.95" customHeight="1" x14ac:dyDescent="0.2"/>
    <row r="417" s="27" customFormat="1" ht="12.95" customHeight="1" x14ac:dyDescent="0.2"/>
    <row r="418" s="27" customFormat="1" ht="12.95" customHeight="1" x14ac:dyDescent="0.2"/>
    <row r="419" s="27" customFormat="1" ht="12.95" customHeight="1" x14ac:dyDescent="0.2"/>
    <row r="420" s="27" customFormat="1" ht="12.95" customHeight="1" x14ac:dyDescent="0.2"/>
    <row r="421" s="27" customFormat="1" ht="12.95" customHeight="1" x14ac:dyDescent="0.2"/>
    <row r="422" s="27" customFormat="1" ht="12.95" customHeight="1" x14ac:dyDescent="0.2"/>
    <row r="423" s="27" customFormat="1" ht="12.95" customHeight="1" x14ac:dyDescent="0.2"/>
    <row r="424" s="27" customFormat="1" ht="12.95" customHeight="1" x14ac:dyDescent="0.2"/>
    <row r="425" s="27" customFormat="1" ht="12.95" customHeight="1" x14ac:dyDescent="0.2"/>
    <row r="426" s="27" customFormat="1" ht="12.95" customHeight="1" x14ac:dyDescent="0.2"/>
    <row r="427" s="27" customFormat="1" ht="12.95" customHeight="1" x14ac:dyDescent="0.2"/>
    <row r="428" s="27" customFormat="1" ht="12.95" customHeight="1" x14ac:dyDescent="0.2"/>
    <row r="429" s="27" customFormat="1" ht="12.95" customHeight="1" x14ac:dyDescent="0.2"/>
    <row r="430" s="27" customFormat="1" ht="12.95" customHeight="1" x14ac:dyDescent="0.2"/>
    <row r="431" s="27" customFormat="1" ht="12.95" customHeight="1" x14ac:dyDescent="0.2"/>
    <row r="432" s="27" customFormat="1" ht="12.95" customHeight="1" x14ac:dyDescent="0.2"/>
    <row r="433" s="27" customFormat="1" ht="12.95" customHeight="1" x14ac:dyDescent="0.2"/>
    <row r="434" s="27" customFormat="1" ht="12.95" customHeight="1" x14ac:dyDescent="0.2"/>
    <row r="435" s="27" customFormat="1" ht="12.95" customHeight="1" x14ac:dyDescent="0.2"/>
    <row r="436" s="27" customFormat="1" ht="12.95" customHeight="1" x14ac:dyDescent="0.2"/>
    <row r="437" s="27" customFormat="1" ht="12.95" customHeight="1" x14ac:dyDescent="0.2"/>
    <row r="438" s="27" customFormat="1" ht="12.95" customHeight="1" x14ac:dyDescent="0.2"/>
    <row r="439" s="27" customFormat="1" ht="12.95" customHeight="1" x14ac:dyDescent="0.2"/>
    <row r="440" s="27" customFormat="1" ht="12.95" customHeight="1" x14ac:dyDescent="0.2"/>
    <row r="441" s="27" customFormat="1" ht="12.95" customHeight="1" x14ac:dyDescent="0.2"/>
    <row r="442" s="27" customFormat="1" ht="12.95" customHeight="1" x14ac:dyDescent="0.2"/>
    <row r="443" s="27" customFormat="1" ht="12.95" customHeight="1" x14ac:dyDescent="0.2"/>
    <row r="444" s="27" customFormat="1" ht="12.95" customHeight="1" x14ac:dyDescent="0.2"/>
    <row r="445" s="27" customFormat="1" ht="12.95" customHeight="1" x14ac:dyDescent="0.2"/>
    <row r="446" s="27" customFormat="1" ht="12.95" customHeight="1" x14ac:dyDescent="0.2"/>
    <row r="447" s="27" customFormat="1" ht="12.95" customHeight="1" x14ac:dyDescent="0.2"/>
    <row r="448" s="27" customFormat="1" ht="12.95" customHeight="1" x14ac:dyDescent="0.2"/>
    <row r="449" s="27" customFormat="1" ht="12.95" customHeight="1" x14ac:dyDescent="0.2"/>
    <row r="450" s="27" customFormat="1" ht="12.95" customHeight="1" x14ac:dyDescent="0.2"/>
    <row r="451" s="27" customFormat="1" ht="12.95" customHeight="1" x14ac:dyDescent="0.2"/>
    <row r="452" s="27" customFormat="1" ht="12.95" customHeight="1" x14ac:dyDescent="0.2"/>
    <row r="453" s="27" customFormat="1" ht="12.95" customHeight="1" x14ac:dyDescent="0.2"/>
    <row r="454" s="27" customFormat="1" ht="12.95" customHeight="1" x14ac:dyDescent="0.2"/>
    <row r="455" s="27" customFormat="1" ht="12.95" customHeight="1" x14ac:dyDescent="0.2"/>
    <row r="456" s="27" customFormat="1" ht="12.95" customHeight="1" x14ac:dyDescent="0.2"/>
    <row r="457" s="27" customFormat="1" ht="12.95" customHeight="1" x14ac:dyDescent="0.2"/>
    <row r="458" s="27" customFormat="1" ht="12.95" customHeight="1" x14ac:dyDescent="0.2"/>
    <row r="459" s="27" customFormat="1" ht="12.95" customHeight="1" x14ac:dyDescent="0.2"/>
    <row r="460" s="27" customFormat="1" ht="12.95" customHeight="1" x14ac:dyDescent="0.2"/>
    <row r="461" s="27" customFormat="1" ht="12.95" customHeight="1" x14ac:dyDescent="0.2"/>
    <row r="462" s="27" customFormat="1" ht="12.95" customHeight="1" x14ac:dyDescent="0.2"/>
    <row r="463" s="27" customFormat="1" ht="12.95" customHeight="1" x14ac:dyDescent="0.2"/>
    <row r="464" s="27" customFormat="1" ht="12.95" customHeight="1" x14ac:dyDescent="0.2"/>
    <row r="465" s="27" customFormat="1" ht="12.95" customHeight="1" x14ac:dyDescent="0.2"/>
    <row r="466" s="27" customFormat="1" ht="12.95" customHeight="1" x14ac:dyDescent="0.2"/>
    <row r="467" s="27" customFormat="1" ht="12.95" customHeight="1" x14ac:dyDescent="0.2"/>
    <row r="468" s="27" customFormat="1" ht="12.95" customHeight="1" x14ac:dyDescent="0.2"/>
    <row r="469" s="27" customFormat="1" ht="12.95" customHeight="1" x14ac:dyDescent="0.2"/>
    <row r="470" s="27" customFormat="1" ht="12.95" customHeight="1" x14ac:dyDescent="0.2"/>
    <row r="471" s="27" customFormat="1" ht="12.95" customHeight="1" x14ac:dyDescent="0.2"/>
    <row r="472" s="27" customFormat="1" ht="12.95" customHeight="1" x14ac:dyDescent="0.2"/>
    <row r="473" s="27" customFormat="1" ht="12.95" customHeight="1" x14ac:dyDescent="0.2"/>
    <row r="474" s="27" customFormat="1" ht="12.95" customHeight="1" x14ac:dyDescent="0.2"/>
    <row r="475" s="27" customFormat="1" ht="12.95" customHeight="1" x14ac:dyDescent="0.2"/>
    <row r="476" s="27" customFormat="1" ht="12.95" customHeight="1" x14ac:dyDescent="0.2"/>
    <row r="477" s="27" customFormat="1" ht="12.95" customHeight="1" x14ac:dyDescent="0.2"/>
    <row r="478" s="27" customFormat="1" ht="12.95" customHeight="1" x14ac:dyDescent="0.2"/>
    <row r="479" s="27" customFormat="1" ht="12.95" customHeight="1" x14ac:dyDescent="0.2"/>
    <row r="480" s="27" customFormat="1" ht="12.95" customHeight="1" x14ac:dyDescent="0.2"/>
    <row r="481" s="27" customFormat="1" ht="12.95" customHeight="1" x14ac:dyDescent="0.2"/>
    <row r="482" s="27" customFormat="1" ht="12.95" customHeight="1" x14ac:dyDescent="0.2"/>
    <row r="483" s="27" customFormat="1" ht="12.95" customHeight="1" x14ac:dyDescent="0.2"/>
    <row r="484" s="27" customFormat="1" ht="12.95" customHeight="1" x14ac:dyDescent="0.2"/>
    <row r="485" s="27" customFormat="1" ht="12.95" customHeight="1" x14ac:dyDescent="0.2"/>
    <row r="486" s="27" customFormat="1" ht="12.95" customHeight="1" x14ac:dyDescent="0.2"/>
    <row r="487" s="27" customFormat="1" ht="12.95" customHeight="1" x14ac:dyDescent="0.2"/>
    <row r="488" s="27" customFormat="1" ht="12.95" customHeight="1" x14ac:dyDescent="0.2"/>
    <row r="489" s="27" customFormat="1" ht="12.95" customHeight="1" x14ac:dyDescent="0.2"/>
    <row r="490" s="27" customFormat="1" ht="12.95" customHeight="1" x14ac:dyDescent="0.2"/>
    <row r="491" s="27" customFormat="1" ht="12.95" customHeight="1" x14ac:dyDescent="0.2"/>
    <row r="492" s="27" customFormat="1" ht="12.95" customHeight="1" x14ac:dyDescent="0.2"/>
    <row r="493" s="27" customFormat="1" ht="12.95" customHeight="1" x14ac:dyDescent="0.2"/>
    <row r="494" s="27" customFormat="1" ht="12.95" customHeight="1" x14ac:dyDescent="0.2"/>
    <row r="495" s="27" customFormat="1" ht="12.95" customHeight="1" x14ac:dyDescent="0.2"/>
    <row r="496" s="27" customFormat="1" ht="12.95" customHeight="1" x14ac:dyDescent="0.2"/>
    <row r="497" s="27" customFormat="1" ht="12.95" customHeight="1" x14ac:dyDescent="0.2"/>
    <row r="498" s="27" customFormat="1" ht="12.95" customHeight="1" x14ac:dyDescent="0.2"/>
    <row r="499" s="27" customFormat="1" ht="12.95" customHeight="1" x14ac:dyDescent="0.2"/>
    <row r="500" s="27" customFormat="1" ht="12.95" customHeight="1" x14ac:dyDescent="0.2"/>
    <row r="501" s="27" customFormat="1" ht="12.95" customHeight="1" x14ac:dyDescent="0.2"/>
    <row r="502" s="27" customFormat="1" ht="12.95" customHeight="1" x14ac:dyDescent="0.2"/>
    <row r="503" s="27" customFormat="1" ht="12.95" customHeight="1" x14ac:dyDescent="0.2"/>
    <row r="504" s="27" customFormat="1" ht="12.95" customHeight="1" x14ac:dyDescent="0.2"/>
    <row r="505" s="27" customFormat="1" ht="12.95" customHeight="1" x14ac:dyDescent="0.2"/>
    <row r="506" s="27" customFormat="1" ht="12.95" customHeight="1" x14ac:dyDescent="0.2"/>
    <row r="507" s="27" customFormat="1" ht="12.95" customHeight="1" x14ac:dyDescent="0.2"/>
    <row r="508" s="27" customFormat="1" ht="12.95" customHeight="1" x14ac:dyDescent="0.2"/>
    <row r="509" s="27" customFormat="1" ht="12.95" customHeight="1" x14ac:dyDescent="0.2"/>
    <row r="510" s="27" customFormat="1" ht="12.95" customHeight="1" x14ac:dyDescent="0.2"/>
    <row r="511" s="27" customFormat="1" ht="12.95" customHeight="1" x14ac:dyDescent="0.2"/>
    <row r="512" s="27" customFormat="1" ht="12.95" customHeight="1" x14ac:dyDescent="0.2"/>
    <row r="513" s="27" customFormat="1" ht="12.95" customHeight="1" x14ac:dyDescent="0.2"/>
    <row r="514" s="27" customFormat="1" ht="12.95" customHeight="1" x14ac:dyDescent="0.2"/>
    <row r="515" s="27" customFormat="1" ht="12.95" customHeight="1" x14ac:dyDescent="0.2"/>
    <row r="516" s="27" customFormat="1" ht="12.95" customHeight="1" x14ac:dyDescent="0.2"/>
    <row r="517" s="27" customFormat="1" ht="12.95" customHeight="1" x14ac:dyDescent="0.2"/>
    <row r="518" s="27" customFormat="1" ht="12.95" customHeight="1" x14ac:dyDescent="0.2"/>
    <row r="519" s="27" customFormat="1" ht="12.95" customHeight="1" x14ac:dyDescent="0.2"/>
    <row r="520" s="27" customFormat="1" ht="12.95" customHeight="1" x14ac:dyDescent="0.2"/>
    <row r="521" s="27" customFormat="1" ht="12.95" customHeight="1" x14ac:dyDescent="0.2"/>
    <row r="522" s="27" customFormat="1" ht="12.95" customHeight="1" x14ac:dyDescent="0.2"/>
    <row r="523" s="27" customFormat="1" ht="12.95" customHeight="1" x14ac:dyDescent="0.2"/>
    <row r="524" s="27" customFormat="1" ht="12.95" customHeight="1" x14ac:dyDescent="0.2"/>
    <row r="525" s="27" customFormat="1" ht="12.95" customHeight="1" x14ac:dyDescent="0.2"/>
    <row r="526" s="27" customFormat="1" ht="12.95" customHeight="1" x14ac:dyDescent="0.2"/>
    <row r="527" s="27" customFormat="1" ht="12.95" customHeight="1" x14ac:dyDescent="0.2"/>
    <row r="528" s="27" customFormat="1" ht="12.95" customHeight="1" x14ac:dyDescent="0.2"/>
    <row r="529" s="27" customFormat="1" ht="12.95" customHeight="1" x14ac:dyDescent="0.2"/>
    <row r="530" s="27" customFormat="1" ht="12.95" customHeight="1" x14ac:dyDescent="0.2"/>
    <row r="531" s="27" customFormat="1" ht="12.95" customHeight="1" x14ac:dyDescent="0.2"/>
    <row r="532" s="27" customFormat="1" ht="12.95" customHeight="1" x14ac:dyDescent="0.2"/>
    <row r="533" s="27" customFormat="1" ht="12.95" customHeight="1" x14ac:dyDescent="0.2"/>
    <row r="534" s="27" customFormat="1" ht="12.95" customHeight="1" x14ac:dyDescent="0.2"/>
    <row r="535" s="27" customFormat="1" ht="12.95" customHeight="1" x14ac:dyDescent="0.2"/>
    <row r="536" s="27" customFormat="1" ht="12.95" customHeight="1" x14ac:dyDescent="0.2"/>
    <row r="537" s="27" customFormat="1" ht="12.95" customHeight="1" x14ac:dyDescent="0.2"/>
    <row r="538" s="27" customFormat="1" ht="12.95" customHeight="1" x14ac:dyDescent="0.2"/>
    <row r="539" s="27" customFormat="1" ht="12.95" customHeight="1" x14ac:dyDescent="0.2"/>
    <row r="540" s="27" customFormat="1" ht="12.95" customHeight="1" x14ac:dyDescent="0.2"/>
    <row r="541" s="27" customFormat="1" ht="12.95" customHeight="1" x14ac:dyDescent="0.2"/>
    <row r="542" s="27" customFormat="1" ht="12.95" customHeight="1" x14ac:dyDescent="0.2"/>
    <row r="543" s="27" customFormat="1" ht="12.95" customHeight="1" x14ac:dyDescent="0.2"/>
    <row r="544" s="27" customFormat="1" ht="12.95" customHeight="1" x14ac:dyDescent="0.2"/>
    <row r="545" s="27" customFormat="1" ht="12.95" customHeight="1" x14ac:dyDescent="0.2"/>
    <row r="546" s="27" customFormat="1" ht="12.95" customHeight="1" x14ac:dyDescent="0.2"/>
    <row r="547" s="27" customFormat="1" ht="12.95" customHeight="1" x14ac:dyDescent="0.2"/>
    <row r="548" s="27" customFormat="1" ht="12.95" customHeight="1" x14ac:dyDescent="0.2"/>
    <row r="549" s="27" customFormat="1" ht="12.95" customHeight="1" x14ac:dyDescent="0.2"/>
    <row r="550" s="27" customFormat="1" ht="12.95" customHeight="1" x14ac:dyDescent="0.2"/>
    <row r="551" s="27" customFormat="1" ht="12.95" customHeight="1" x14ac:dyDescent="0.2"/>
    <row r="552" s="27" customFormat="1" ht="12.95" customHeight="1" x14ac:dyDescent="0.2"/>
    <row r="553" s="27" customFormat="1" ht="12.95" customHeight="1" x14ac:dyDescent="0.2"/>
    <row r="554" s="27" customFormat="1" ht="12.95" customHeight="1" x14ac:dyDescent="0.2"/>
    <row r="555" s="27" customFormat="1" ht="12.95" customHeight="1" x14ac:dyDescent="0.2"/>
    <row r="556" s="27" customFormat="1" ht="12.95" customHeight="1" x14ac:dyDescent="0.2"/>
    <row r="557" s="27" customFormat="1" ht="12.95" customHeight="1" x14ac:dyDescent="0.2"/>
    <row r="558" s="27" customFormat="1" ht="12.95" customHeight="1" x14ac:dyDescent="0.2"/>
    <row r="559" s="27" customFormat="1" ht="12.95" customHeight="1" x14ac:dyDescent="0.2"/>
    <row r="560" s="27" customFormat="1" ht="12.95" customHeight="1" x14ac:dyDescent="0.2"/>
    <row r="561" s="27" customFormat="1" ht="12.95" customHeight="1" x14ac:dyDescent="0.2"/>
    <row r="562" s="27" customFormat="1" ht="12.95" customHeight="1" x14ac:dyDescent="0.2"/>
    <row r="563" s="27" customFormat="1" ht="12.95" customHeight="1" x14ac:dyDescent="0.2"/>
    <row r="564" s="27" customFormat="1" ht="12.95" customHeight="1" x14ac:dyDescent="0.2"/>
    <row r="565" s="27" customFormat="1" ht="12.95" customHeight="1" x14ac:dyDescent="0.2"/>
    <row r="566" s="27" customFormat="1" ht="12.95" customHeight="1" x14ac:dyDescent="0.2"/>
    <row r="567" s="27" customFormat="1" ht="12.95" customHeight="1" x14ac:dyDescent="0.2"/>
  </sheetData>
  <sheetProtection selectLockedCells="1" selectUnlockedCells="1"/>
  <sortState xmlns:xlrd2="http://schemas.microsoft.com/office/spreadsheetml/2017/richdata2" ref="A21:T148">
    <sortCondition ref="C21:C14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9"/>
  <sheetViews>
    <sheetView topLeftCell="A67" workbookViewId="0">
      <selection activeCell="A53" sqref="A53"/>
    </sheetView>
  </sheetViews>
  <sheetFormatPr defaultRowHeight="12.75" x14ac:dyDescent="0.2"/>
  <cols>
    <col min="1" max="1" width="14.28515625" style="5" customWidth="1"/>
    <col min="2" max="2" width="4.42578125" style="1" customWidth="1"/>
    <col min="3" max="3" width="12.7109375" style="5" customWidth="1"/>
    <col min="4" max="4" width="5.42578125" style="1" customWidth="1"/>
    <col min="5" max="5" width="14.85546875" style="1" customWidth="1"/>
    <col min="7" max="7" width="12" style="1" customWidth="1"/>
    <col min="8" max="8" width="14.140625" style="5" customWidth="1"/>
    <col min="9" max="9" width="22.5703125" style="1" customWidth="1"/>
    <col min="10" max="10" width="25.140625" style="1" customWidth="1"/>
    <col min="11" max="11" width="15.7109375" style="1" customWidth="1"/>
    <col min="12" max="12" width="14.140625" style="1" customWidth="1"/>
    <col min="13" max="13" width="9.5703125" style="1" customWidth="1"/>
    <col min="14" max="14" width="14.140625" style="1" customWidth="1"/>
    <col min="15" max="15" width="23.42578125" style="1" customWidth="1"/>
    <col min="16" max="16" width="16.5703125" style="1" customWidth="1"/>
    <col min="17" max="17" width="41" style="1" customWidth="1"/>
  </cols>
  <sheetData>
    <row r="1" spans="1:16" ht="15.75" x14ac:dyDescent="0.25">
      <c r="A1" s="12" t="s">
        <v>115</v>
      </c>
      <c r="I1" s="13" t="s">
        <v>116</v>
      </c>
      <c r="J1" s="14" t="s">
        <v>36</v>
      </c>
    </row>
    <row r="2" spans="1:16" x14ac:dyDescent="0.2">
      <c r="I2" s="15" t="s">
        <v>117</v>
      </c>
      <c r="J2" s="16" t="s">
        <v>35</v>
      </c>
    </row>
    <row r="3" spans="1:16" x14ac:dyDescent="0.2">
      <c r="A3" s="17" t="s">
        <v>118</v>
      </c>
      <c r="I3" s="15" t="s">
        <v>119</v>
      </c>
      <c r="J3" s="16" t="s">
        <v>33</v>
      </c>
    </row>
    <row r="4" spans="1:16" x14ac:dyDescent="0.2">
      <c r="I4" s="15" t="s">
        <v>120</v>
      </c>
      <c r="J4" s="16" t="s">
        <v>33</v>
      </c>
    </row>
    <row r="5" spans="1:16" x14ac:dyDescent="0.2">
      <c r="I5" s="18" t="s">
        <v>114</v>
      </c>
      <c r="J5" s="19" t="s">
        <v>34</v>
      </c>
    </row>
    <row r="11" spans="1:16" x14ac:dyDescent="0.2">
      <c r="A11" s="5" t="str">
        <f t="shared" ref="A11:A42" si="0">P11</f>
        <v>BAVM 39 </v>
      </c>
      <c r="B11" s="4" t="str">
        <f t="shared" ref="B11:B42" si="1">IF(H11=INT(H11),"I","II")</f>
        <v>I</v>
      </c>
      <c r="C11" s="5">
        <f t="shared" ref="C11:C42" si="2">1*G11</f>
        <v>45034.535000000003</v>
      </c>
      <c r="D11" s="1" t="str">
        <f t="shared" ref="D11:D42" si="3">VLOOKUP(F11,I$1:J$5,2,FALSE)</f>
        <v>vis</v>
      </c>
      <c r="E11" s="1">
        <f>VLOOKUP(C11,Active!C$21:E$969,3,FALSE)</f>
        <v>24858.988888955322</v>
      </c>
      <c r="F11" s="4" t="s">
        <v>114</v>
      </c>
      <c r="G11" s="1" t="str">
        <f t="shared" ref="G11:G42" si="4">MID(I11,3,LEN(I11)-3)</f>
        <v>45034.535</v>
      </c>
      <c r="H11" s="5">
        <f t="shared" ref="H11:H42" si="5">1*K11</f>
        <v>24859</v>
      </c>
      <c r="I11" s="20" t="s">
        <v>121</v>
      </c>
      <c r="J11" s="21" t="s">
        <v>122</v>
      </c>
      <c r="K11" s="20">
        <v>24859</v>
      </c>
      <c r="L11" s="20" t="s">
        <v>123</v>
      </c>
      <c r="M11" s="21" t="s">
        <v>124</v>
      </c>
      <c r="N11" s="21"/>
      <c r="O11" s="22" t="s">
        <v>125</v>
      </c>
      <c r="P11" s="23" t="s">
        <v>126</v>
      </c>
    </row>
    <row r="12" spans="1:16" x14ac:dyDescent="0.2">
      <c r="A12" s="5" t="str">
        <f t="shared" si="0"/>
        <v>BAVM 36 </v>
      </c>
      <c r="B12" s="4" t="str">
        <f t="shared" si="1"/>
        <v>I</v>
      </c>
      <c r="C12" s="5">
        <f t="shared" si="2"/>
        <v>45034.542999999998</v>
      </c>
      <c r="D12" s="1" t="str">
        <f t="shared" si="3"/>
        <v>vis</v>
      </c>
      <c r="E12" s="1">
        <f>VLOOKUP(C12,Active!C$21:E$969,3,FALSE)</f>
        <v>24859.000276430968</v>
      </c>
      <c r="F12" s="4" t="s">
        <v>114</v>
      </c>
      <c r="G12" s="1" t="str">
        <f t="shared" si="4"/>
        <v>45034.543</v>
      </c>
      <c r="H12" s="5">
        <f t="shared" si="5"/>
        <v>24859</v>
      </c>
      <c r="I12" s="20" t="s">
        <v>127</v>
      </c>
      <c r="J12" s="21" t="s">
        <v>128</v>
      </c>
      <c r="K12" s="20">
        <v>24859</v>
      </c>
      <c r="L12" s="20" t="s">
        <v>129</v>
      </c>
      <c r="M12" s="21" t="s">
        <v>130</v>
      </c>
      <c r="N12" s="21"/>
      <c r="O12" s="22" t="s">
        <v>125</v>
      </c>
      <c r="P12" s="23" t="s">
        <v>131</v>
      </c>
    </row>
    <row r="13" spans="1:16" x14ac:dyDescent="0.2">
      <c r="A13" s="5" t="str">
        <f t="shared" si="0"/>
        <v>IBVS 2202 </v>
      </c>
      <c r="B13" s="4" t="str">
        <f t="shared" si="1"/>
        <v>II</v>
      </c>
      <c r="C13" s="5">
        <f t="shared" si="2"/>
        <v>45053.159</v>
      </c>
      <c r="D13" s="1" t="str">
        <f t="shared" si="3"/>
        <v>vis</v>
      </c>
      <c r="E13" s="1">
        <f>VLOOKUP(C13,Active!C$21:E$969,3,FALSE)</f>
        <v>24885.498932281815</v>
      </c>
      <c r="F13" s="4" t="s">
        <v>114</v>
      </c>
      <c r="G13" s="1" t="str">
        <f t="shared" si="4"/>
        <v>45053.1590</v>
      </c>
      <c r="H13" s="5">
        <f t="shared" si="5"/>
        <v>24885.5</v>
      </c>
      <c r="I13" s="20" t="s">
        <v>132</v>
      </c>
      <c r="J13" s="21" t="s">
        <v>133</v>
      </c>
      <c r="K13" s="20">
        <v>24885.5</v>
      </c>
      <c r="L13" s="20" t="s">
        <v>134</v>
      </c>
      <c r="M13" s="21" t="s">
        <v>135</v>
      </c>
      <c r="N13" s="21" t="s">
        <v>136</v>
      </c>
      <c r="O13" s="22" t="s">
        <v>137</v>
      </c>
      <c r="P13" s="23" t="s">
        <v>138</v>
      </c>
    </row>
    <row r="14" spans="1:16" x14ac:dyDescent="0.2">
      <c r="A14" s="5" t="str">
        <f t="shared" si="0"/>
        <v>IBVS 2202 </v>
      </c>
      <c r="B14" s="4" t="str">
        <f t="shared" si="1"/>
        <v>I</v>
      </c>
      <c r="C14" s="5">
        <f t="shared" si="2"/>
        <v>45056.318800000001</v>
      </c>
      <c r="D14" s="1" t="str">
        <f t="shared" si="3"/>
        <v>vis</v>
      </c>
      <c r="E14" s="1">
        <f>VLOOKUP(C14,Active!C$21:E$969,3,FALSE)</f>
        <v>24889.996700478932</v>
      </c>
      <c r="F14" s="4" t="s">
        <v>114</v>
      </c>
      <c r="G14" s="1" t="str">
        <f t="shared" si="4"/>
        <v>45056.3188</v>
      </c>
      <c r="H14" s="5">
        <f t="shared" si="5"/>
        <v>24890</v>
      </c>
      <c r="I14" s="20" t="s">
        <v>139</v>
      </c>
      <c r="J14" s="21" t="s">
        <v>140</v>
      </c>
      <c r="K14" s="20">
        <v>24890</v>
      </c>
      <c r="L14" s="20" t="s">
        <v>141</v>
      </c>
      <c r="M14" s="21" t="s">
        <v>135</v>
      </c>
      <c r="N14" s="21" t="s">
        <v>136</v>
      </c>
      <c r="O14" s="22" t="s">
        <v>137</v>
      </c>
      <c r="P14" s="23" t="s">
        <v>138</v>
      </c>
    </row>
    <row r="15" spans="1:16" x14ac:dyDescent="0.2">
      <c r="A15" s="5" t="str">
        <f t="shared" si="0"/>
        <v>IBVS 2202 </v>
      </c>
      <c r="B15" s="4" t="str">
        <f t="shared" si="1"/>
        <v>II</v>
      </c>
      <c r="C15" s="5">
        <f t="shared" si="2"/>
        <v>45062.293700000002</v>
      </c>
      <c r="D15" s="1" t="str">
        <f t="shared" si="3"/>
        <v>vis</v>
      </c>
      <c r="E15" s="1">
        <f>VLOOKUP(C15,Active!C$21:E$969,3,FALSE)</f>
        <v>24898.501579015847</v>
      </c>
      <c r="F15" s="4" t="s">
        <v>114</v>
      </c>
      <c r="G15" s="1" t="str">
        <f t="shared" si="4"/>
        <v>45062.2937</v>
      </c>
      <c r="H15" s="5">
        <f t="shared" si="5"/>
        <v>24898.5</v>
      </c>
      <c r="I15" s="20" t="s">
        <v>142</v>
      </c>
      <c r="J15" s="21" t="s">
        <v>143</v>
      </c>
      <c r="K15" s="20">
        <v>24898.5</v>
      </c>
      <c r="L15" s="20" t="s">
        <v>144</v>
      </c>
      <c r="M15" s="21" t="s">
        <v>135</v>
      </c>
      <c r="N15" s="21" t="s">
        <v>136</v>
      </c>
      <c r="O15" s="22" t="s">
        <v>137</v>
      </c>
      <c r="P15" s="23" t="s">
        <v>138</v>
      </c>
    </row>
    <row r="16" spans="1:16" x14ac:dyDescent="0.2">
      <c r="A16" s="5" t="str">
        <f t="shared" si="0"/>
        <v> BBS 88 </v>
      </c>
      <c r="B16" s="4" t="str">
        <f t="shared" si="1"/>
        <v>I</v>
      </c>
      <c r="C16" s="5">
        <f t="shared" si="2"/>
        <v>47266.47</v>
      </c>
      <c r="D16" s="1" t="str">
        <f t="shared" si="3"/>
        <v>vis</v>
      </c>
      <c r="E16" s="1">
        <f>VLOOKUP(C16,Active!C$21:E$969,3,FALSE)</f>
        <v>28036.002073659321</v>
      </c>
      <c r="F16" s="4" t="s">
        <v>114</v>
      </c>
      <c r="G16" s="1" t="str">
        <f t="shared" si="4"/>
        <v>47266.470</v>
      </c>
      <c r="H16" s="5">
        <f t="shared" si="5"/>
        <v>28036</v>
      </c>
      <c r="I16" s="20" t="s">
        <v>145</v>
      </c>
      <c r="J16" s="21" t="s">
        <v>146</v>
      </c>
      <c r="K16" s="20">
        <v>28036</v>
      </c>
      <c r="L16" s="20" t="s">
        <v>147</v>
      </c>
      <c r="M16" s="21" t="s">
        <v>124</v>
      </c>
      <c r="N16" s="21"/>
      <c r="O16" s="22" t="s">
        <v>148</v>
      </c>
      <c r="P16" s="22" t="s">
        <v>149</v>
      </c>
    </row>
    <row r="17" spans="1:16" x14ac:dyDescent="0.2">
      <c r="A17" s="5" t="str">
        <f t="shared" si="0"/>
        <v> BBS 95 </v>
      </c>
      <c r="B17" s="4" t="str">
        <f t="shared" si="1"/>
        <v>I</v>
      </c>
      <c r="C17" s="5">
        <f t="shared" si="2"/>
        <v>48003.43</v>
      </c>
      <c r="D17" s="1" t="str">
        <f t="shared" si="3"/>
        <v>vis</v>
      </c>
      <c r="E17" s="1">
        <f>VLOOKUP(C17,Active!C$21:E$969,3,FALSE)</f>
        <v>29085.016331063525</v>
      </c>
      <c r="F17" s="4" t="s">
        <v>114</v>
      </c>
      <c r="G17" s="1" t="str">
        <f t="shared" si="4"/>
        <v>48003.430</v>
      </c>
      <c r="H17" s="5">
        <f t="shared" si="5"/>
        <v>29085</v>
      </c>
      <c r="I17" s="20" t="s">
        <v>150</v>
      </c>
      <c r="J17" s="21" t="s">
        <v>151</v>
      </c>
      <c r="K17" s="20">
        <v>29085</v>
      </c>
      <c r="L17" s="20" t="s">
        <v>152</v>
      </c>
      <c r="M17" s="21" t="s">
        <v>124</v>
      </c>
      <c r="N17" s="21"/>
      <c r="O17" s="22" t="s">
        <v>153</v>
      </c>
      <c r="P17" s="22" t="s">
        <v>154</v>
      </c>
    </row>
    <row r="18" spans="1:16" x14ac:dyDescent="0.2">
      <c r="A18" s="5" t="str">
        <f t="shared" si="0"/>
        <v> BBS 95 </v>
      </c>
      <c r="B18" s="4" t="str">
        <f t="shared" si="1"/>
        <v>I</v>
      </c>
      <c r="C18" s="5">
        <f t="shared" si="2"/>
        <v>48015.366999999998</v>
      </c>
      <c r="D18" s="1" t="str">
        <f t="shared" si="3"/>
        <v>vis</v>
      </c>
      <c r="E18" s="1">
        <f>VLOOKUP(C18,Active!C$21:E$969,3,FALSE)</f>
        <v>29102.007868176304</v>
      </c>
      <c r="F18" s="4" t="s">
        <v>114</v>
      </c>
      <c r="G18" s="1" t="str">
        <f t="shared" si="4"/>
        <v>48015.367</v>
      </c>
      <c r="H18" s="5">
        <f t="shared" si="5"/>
        <v>29102</v>
      </c>
      <c r="I18" s="20" t="s">
        <v>155</v>
      </c>
      <c r="J18" s="21" t="s">
        <v>156</v>
      </c>
      <c r="K18" s="20">
        <v>29102</v>
      </c>
      <c r="L18" s="20" t="s">
        <v>157</v>
      </c>
      <c r="M18" s="21" t="s">
        <v>124</v>
      </c>
      <c r="N18" s="21"/>
      <c r="O18" s="22" t="s">
        <v>153</v>
      </c>
      <c r="P18" s="22" t="s">
        <v>154</v>
      </c>
    </row>
    <row r="19" spans="1:16" x14ac:dyDescent="0.2">
      <c r="A19" s="5" t="str">
        <f t="shared" si="0"/>
        <v> BBS 97 </v>
      </c>
      <c r="B19" s="4" t="str">
        <f t="shared" si="1"/>
        <v>I</v>
      </c>
      <c r="C19" s="5">
        <f t="shared" si="2"/>
        <v>48362.409</v>
      </c>
      <c r="D19" s="1" t="str">
        <f t="shared" si="3"/>
        <v>vis</v>
      </c>
      <c r="E19" s="1">
        <f>VLOOKUP(C19,Active!C$21:E$969,3,FALSE)</f>
        <v>29595.999408990014</v>
      </c>
      <c r="F19" s="4" t="s">
        <v>114</v>
      </c>
      <c r="G19" s="1" t="str">
        <f t="shared" si="4"/>
        <v>48362.409</v>
      </c>
      <c r="H19" s="5">
        <f t="shared" si="5"/>
        <v>29596</v>
      </c>
      <c r="I19" s="20" t="s">
        <v>158</v>
      </c>
      <c r="J19" s="21" t="s">
        <v>159</v>
      </c>
      <c r="K19" s="20">
        <v>29596</v>
      </c>
      <c r="L19" s="20" t="s">
        <v>160</v>
      </c>
      <c r="M19" s="21" t="s">
        <v>124</v>
      </c>
      <c r="N19" s="21"/>
      <c r="O19" s="22" t="s">
        <v>153</v>
      </c>
      <c r="P19" s="22" t="s">
        <v>161</v>
      </c>
    </row>
    <row r="20" spans="1:16" x14ac:dyDescent="0.2">
      <c r="A20" s="5" t="str">
        <f t="shared" si="0"/>
        <v>BAVM 60 </v>
      </c>
      <c r="B20" s="4" t="str">
        <f t="shared" si="1"/>
        <v>I</v>
      </c>
      <c r="C20" s="5">
        <f t="shared" si="2"/>
        <v>48395.415999999997</v>
      </c>
      <c r="D20" s="1" t="str">
        <f t="shared" si="3"/>
        <v>vis</v>
      </c>
      <c r="E20" s="1">
        <f>VLOOKUP(C20,Active!C$21:E$969,3,FALSE)</f>
        <v>29642.982710111024</v>
      </c>
      <c r="F20" s="4" t="s">
        <v>114</v>
      </c>
      <c r="G20" s="1" t="str">
        <f t="shared" si="4"/>
        <v>48395.416</v>
      </c>
      <c r="H20" s="5">
        <f t="shared" si="5"/>
        <v>29643</v>
      </c>
      <c r="I20" s="20" t="s">
        <v>162</v>
      </c>
      <c r="J20" s="21" t="s">
        <v>163</v>
      </c>
      <c r="K20" s="20">
        <v>29643</v>
      </c>
      <c r="L20" s="20" t="s">
        <v>164</v>
      </c>
      <c r="M20" s="21" t="s">
        <v>124</v>
      </c>
      <c r="N20" s="21"/>
      <c r="O20" s="22" t="s">
        <v>165</v>
      </c>
      <c r="P20" s="23" t="s">
        <v>166</v>
      </c>
    </row>
    <row r="21" spans="1:16" x14ac:dyDescent="0.2">
      <c r="A21" s="5" t="str">
        <f t="shared" si="0"/>
        <v> BBS 101 </v>
      </c>
      <c r="B21" s="4" t="str">
        <f t="shared" si="1"/>
        <v>I</v>
      </c>
      <c r="C21" s="5">
        <f t="shared" si="2"/>
        <v>48733.358999999997</v>
      </c>
      <c r="D21" s="1" t="str">
        <f t="shared" si="3"/>
        <v>vis</v>
      </c>
      <c r="E21" s="1">
        <f>VLOOKUP(C21,Active!C$21:E$969,3,FALSE)</f>
        <v>30124.022420800815</v>
      </c>
      <c r="F21" s="4" t="s">
        <v>114</v>
      </c>
      <c r="G21" s="1" t="str">
        <f t="shared" si="4"/>
        <v>48733.359</v>
      </c>
      <c r="H21" s="5">
        <f t="shared" si="5"/>
        <v>30124</v>
      </c>
      <c r="I21" s="20" t="s">
        <v>167</v>
      </c>
      <c r="J21" s="21" t="s">
        <v>168</v>
      </c>
      <c r="K21" s="20">
        <v>30124</v>
      </c>
      <c r="L21" s="20" t="s">
        <v>169</v>
      </c>
      <c r="M21" s="21" t="s">
        <v>124</v>
      </c>
      <c r="N21" s="21"/>
      <c r="O21" s="22" t="s">
        <v>153</v>
      </c>
      <c r="P21" s="22" t="s">
        <v>170</v>
      </c>
    </row>
    <row r="22" spans="1:16" x14ac:dyDescent="0.2">
      <c r="A22" s="5" t="str">
        <f t="shared" si="0"/>
        <v> BBS 101 </v>
      </c>
      <c r="B22" s="4" t="str">
        <f t="shared" si="1"/>
        <v>I</v>
      </c>
      <c r="C22" s="5">
        <f t="shared" si="2"/>
        <v>48761.436999999998</v>
      </c>
      <c r="D22" s="1" t="str">
        <f t="shared" si="3"/>
        <v>vis</v>
      </c>
      <c r="E22" s="1">
        <f>VLOOKUP(C22,Active!C$21:E$969,3,FALSE)</f>
        <v>30163.989613483453</v>
      </c>
      <c r="F22" s="4" t="s">
        <v>114</v>
      </c>
      <c r="G22" s="1" t="str">
        <f t="shared" si="4"/>
        <v>48761.437</v>
      </c>
      <c r="H22" s="5">
        <f t="shared" si="5"/>
        <v>30164</v>
      </c>
      <c r="I22" s="20" t="s">
        <v>171</v>
      </c>
      <c r="J22" s="21" t="s">
        <v>172</v>
      </c>
      <c r="K22" s="20">
        <v>30164</v>
      </c>
      <c r="L22" s="20" t="s">
        <v>173</v>
      </c>
      <c r="M22" s="21" t="s">
        <v>124</v>
      </c>
      <c r="N22" s="21"/>
      <c r="O22" s="22" t="s">
        <v>153</v>
      </c>
      <c r="P22" s="22" t="s">
        <v>170</v>
      </c>
    </row>
    <row r="23" spans="1:16" x14ac:dyDescent="0.2">
      <c r="A23" s="5" t="str">
        <f t="shared" si="0"/>
        <v> BBS 101 </v>
      </c>
      <c r="B23" s="4" t="str">
        <f t="shared" si="1"/>
        <v>I</v>
      </c>
      <c r="C23" s="5">
        <f t="shared" si="2"/>
        <v>48761.438000000002</v>
      </c>
      <c r="D23" s="1" t="str">
        <f t="shared" si="3"/>
        <v>vis</v>
      </c>
      <c r="E23" s="1">
        <f>VLOOKUP(C23,Active!C$21:E$969,3,FALSE)</f>
        <v>30163.991036917916</v>
      </c>
      <c r="F23" s="4" t="s">
        <v>114</v>
      </c>
      <c r="G23" s="1" t="str">
        <f t="shared" si="4"/>
        <v>48761.438</v>
      </c>
      <c r="H23" s="5">
        <f t="shared" si="5"/>
        <v>30164</v>
      </c>
      <c r="I23" s="20" t="s">
        <v>174</v>
      </c>
      <c r="J23" s="21" t="s">
        <v>175</v>
      </c>
      <c r="K23" s="20">
        <v>30164</v>
      </c>
      <c r="L23" s="20" t="s">
        <v>176</v>
      </c>
      <c r="M23" s="21" t="s">
        <v>135</v>
      </c>
      <c r="N23" s="21" t="s">
        <v>136</v>
      </c>
      <c r="O23" s="22" t="s">
        <v>148</v>
      </c>
      <c r="P23" s="22" t="s">
        <v>170</v>
      </c>
    </row>
    <row r="24" spans="1:16" x14ac:dyDescent="0.2">
      <c r="A24" s="5" t="str">
        <f t="shared" si="0"/>
        <v> BBS 101 </v>
      </c>
      <c r="B24" s="4" t="str">
        <f t="shared" si="1"/>
        <v>I</v>
      </c>
      <c r="C24" s="5">
        <f t="shared" si="2"/>
        <v>48780.417000000001</v>
      </c>
      <c r="D24" s="1" t="str">
        <f t="shared" si="3"/>
        <v>vis</v>
      </c>
      <c r="E24" s="1">
        <f>VLOOKUP(C24,Active!C$21:E$969,3,FALSE)</f>
        <v>30191.006399476635</v>
      </c>
      <c r="F24" s="4" t="s">
        <v>114</v>
      </c>
      <c r="G24" s="1" t="str">
        <f t="shared" si="4"/>
        <v>48780.417</v>
      </c>
      <c r="H24" s="5">
        <f t="shared" si="5"/>
        <v>30191</v>
      </c>
      <c r="I24" s="20" t="s">
        <v>177</v>
      </c>
      <c r="J24" s="21" t="s">
        <v>178</v>
      </c>
      <c r="K24" s="20">
        <v>30191</v>
      </c>
      <c r="L24" s="20" t="s">
        <v>179</v>
      </c>
      <c r="M24" s="21" t="s">
        <v>135</v>
      </c>
      <c r="N24" s="21" t="s">
        <v>136</v>
      </c>
      <c r="O24" s="22" t="s">
        <v>148</v>
      </c>
      <c r="P24" s="22" t="s">
        <v>170</v>
      </c>
    </row>
    <row r="25" spans="1:16" x14ac:dyDescent="0.2">
      <c r="A25" s="5" t="str">
        <f t="shared" si="0"/>
        <v> BBS 106 </v>
      </c>
      <c r="B25" s="4" t="str">
        <f t="shared" si="1"/>
        <v>I</v>
      </c>
      <c r="C25" s="5">
        <f t="shared" si="2"/>
        <v>49431.654000000002</v>
      </c>
      <c r="D25" s="1" t="str">
        <f t="shared" si="3"/>
        <v>vis</v>
      </c>
      <c r="E25" s="1">
        <f>VLOOKUP(C25,Active!C$21:E$969,3,FALSE)</f>
        <v>31117.999584926518</v>
      </c>
      <c r="F25" s="4" t="s">
        <v>114</v>
      </c>
      <c r="G25" s="1" t="str">
        <f t="shared" si="4"/>
        <v>49431.654</v>
      </c>
      <c r="H25" s="5">
        <f t="shared" si="5"/>
        <v>31118</v>
      </c>
      <c r="I25" s="20" t="s">
        <v>180</v>
      </c>
      <c r="J25" s="21" t="s">
        <v>181</v>
      </c>
      <c r="K25" s="20">
        <v>31118</v>
      </c>
      <c r="L25" s="20" t="s">
        <v>160</v>
      </c>
      <c r="M25" s="21" t="s">
        <v>124</v>
      </c>
      <c r="N25" s="21"/>
      <c r="O25" s="22" t="s">
        <v>182</v>
      </c>
      <c r="P25" s="22" t="s">
        <v>183</v>
      </c>
    </row>
    <row r="26" spans="1:16" x14ac:dyDescent="0.2">
      <c r="A26" s="5" t="str">
        <f t="shared" si="0"/>
        <v> BBS 106 </v>
      </c>
      <c r="B26" s="4" t="str">
        <f t="shared" si="1"/>
        <v>I</v>
      </c>
      <c r="C26" s="5">
        <f t="shared" si="2"/>
        <v>49472.402000000002</v>
      </c>
      <c r="D26" s="1" t="str">
        <f t="shared" si="3"/>
        <v>vis</v>
      </c>
      <c r="E26" s="1">
        <f>VLOOKUP(C26,Active!C$21:E$969,3,FALSE)</f>
        <v>31176.001692178885</v>
      </c>
      <c r="F26" s="4" t="s">
        <v>114</v>
      </c>
      <c r="G26" s="1" t="str">
        <f t="shared" si="4"/>
        <v>49472.402</v>
      </c>
      <c r="H26" s="5">
        <f t="shared" si="5"/>
        <v>31176</v>
      </c>
      <c r="I26" s="20" t="s">
        <v>184</v>
      </c>
      <c r="J26" s="21" t="s">
        <v>185</v>
      </c>
      <c r="K26" s="20">
        <v>31176</v>
      </c>
      <c r="L26" s="20" t="s">
        <v>147</v>
      </c>
      <c r="M26" s="21" t="s">
        <v>124</v>
      </c>
      <c r="N26" s="21"/>
      <c r="O26" s="22" t="s">
        <v>153</v>
      </c>
      <c r="P26" s="22" t="s">
        <v>183</v>
      </c>
    </row>
    <row r="27" spans="1:16" x14ac:dyDescent="0.2">
      <c r="A27" s="5" t="str">
        <f t="shared" si="0"/>
        <v>BAVM 91 </v>
      </c>
      <c r="B27" s="4" t="str">
        <f t="shared" si="1"/>
        <v>I</v>
      </c>
      <c r="C27" s="5">
        <f t="shared" si="2"/>
        <v>49857.391300000003</v>
      </c>
      <c r="D27" s="1" t="str">
        <f t="shared" si="3"/>
        <v>vis</v>
      </c>
      <c r="E27" s="1">
        <f>VLOOKUP(C27,Active!C$21:E$969,3,FALSE)</f>
        <v>31724.008727361346</v>
      </c>
      <c r="F27" s="4" t="s">
        <v>114</v>
      </c>
      <c r="G27" s="1" t="str">
        <f t="shared" si="4"/>
        <v>49857.3913</v>
      </c>
      <c r="H27" s="5">
        <f t="shared" si="5"/>
        <v>31724</v>
      </c>
      <c r="I27" s="20" t="s">
        <v>186</v>
      </c>
      <c r="J27" s="21" t="s">
        <v>187</v>
      </c>
      <c r="K27" s="20">
        <v>31724</v>
      </c>
      <c r="L27" s="20" t="s">
        <v>188</v>
      </c>
      <c r="M27" s="21" t="s">
        <v>135</v>
      </c>
      <c r="N27" s="21" t="s">
        <v>189</v>
      </c>
      <c r="O27" s="22" t="s">
        <v>190</v>
      </c>
      <c r="P27" s="23" t="s">
        <v>191</v>
      </c>
    </row>
    <row r="28" spans="1:16" x14ac:dyDescent="0.2">
      <c r="A28" s="5" t="str">
        <f t="shared" si="0"/>
        <v> BBS 109 </v>
      </c>
      <c r="B28" s="4" t="str">
        <f t="shared" si="1"/>
        <v>I</v>
      </c>
      <c r="C28" s="5">
        <f t="shared" si="2"/>
        <v>49878.442000000003</v>
      </c>
      <c r="D28" s="1" t="str">
        <f t="shared" si="3"/>
        <v>vis</v>
      </c>
      <c r="E28" s="1">
        <f>VLOOKUP(C28,Active!C$21:E$969,3,FALSE)</f>
        <v>31753.973019084558</v>
      </c>
      <c r="F28" s="4" t="s">
        <v>114</v>
      </c>
      <c r="G28" s="1" t="str">
        <f t="shared" si="4"/>
        <v>49878.442</v>
      </c>
      <c r="H28" s="5">
        <f t="shared" si="5"/>
        <v>31754</v>
      </c>
      <c r="I28" s="20" t="s">
        <v>192</v>
      </c>
      <c r="J28" s="21" t="s">
        <v>193</v>
      </c>
      <c r="K28" s="20">
        <v>31754</v>
      </c>
      <c r="L28" s="20" t="s">
        <v>194</v>
      </c>
      <c r="M28" s="21" t="s">
        <v>124</v>
      </c>
      <c r="N28" s="21"/>
      <c r="O28" s="22" t="s">
        <v>153</v>
      </c>
      <c r="P28" s="22" t="s">
        <v>195</v>
      </c>
    </row>
    <row r="29" spans="1:16" x14ac:dyDescent="0.2">
      <c r="A29" s="5" t="str">
        <f t="shared" si="0"/>
        <v> BBS 112 </v>
      </c>
      <c r="B29" s="4" t="str">
        <f t="shared" si="1"/>
        <v>I</v>
      </c>
      <c r="C29" s="5">
        <f t="shared" si="2"/>
        <v>50190.377999999997</v>
      </c>
      <c r="D29" s="1" t="str">
        <f t="shared" si="3"/>
        <v>vis</v>
      </c>
      <c r="E29" s="1">
        <f>VLOOKUP(C29,Active!C$21:E$969,3,FALSE)</f>
        <v>32197.993469852081</v>
      </c>
      <c r="F29" s="4" t="s">
        <v>114</v>
      </c>
      <c r="G29" s="1" t="str">
        <f t="shared" si="4"/>
        <v>50190.378</v>
      </c>
      <c r="H29" s="5">
        <f t="shared" si="5"/>
        <v>32198</v>
      </c>
      <c r="I29" s="20" t="s">
        <v>196</v>
      </c>
      <c r="J29" s="21" t="s">
        <v>197</v>
      </c>
      <c r="K29" s="20">
        <v>32198</v>
      </c>
      <c r="L29" s="20" t="s">
        <v>198</v>
      </c>
      <c r="M29" s="21" t="s">
        <v>124</v>
      </c>
      <c r="N29" s="21"/>
      <c r="O29" s="22" t="s">
        <v>153</v>
      </c>
      <c r="P29" s="22" t="s">
        <v>199</v>
      </c>
    </row>
    <row r="30" spans="1:16" x14ac:dyDescent="0.2">
      <c r="A30" s="5" t="str">
        <f t="shared" si="0"/>
        <v> BBS 112 </v>
      </c>
      <c r="B30" s="4" t="str">
        <f t="shared" si="1"/>
        <v>I</v>
      </c>
      <c r="C30" s="5">
        <f t="shared" si="2"/>
        <v>50249.398000000001</v>
      </c>
      <c r="D30" s="1" t="str">
        <f t="shared" si="3"/>
        <v>vis</v>
      </c>
      <c r="E30" s="1">
        <f>VLOOKUP(C30,Active!C$21:E$969,3,FALSE)</f>
        <v>32282.004571502104</v>
      </c>
      <c r="F30" s="4" t="s">
        <v>114</v>
      </c>
      <c r="G30" s="1" t="str">
        <f t="shared" si="4"/>
        <v>50249.398</v>
      </c>
      <c r="H30" s="5">
        <f t="shared" si="5"/>
        <v>32282</v>
      </c>
      <c r="I30" s="20" t="s">
        <v>200</v>
      </c>
      <c r="J30" s="21" t="s">
        <v>201</v>
      </c>
      <c r="K30" s="20">
        <v>32282</v>
      </c>
      <c r="L30" s="20" t="s">
        <v>202</v>
      </c>
      <c r="M30" s="21" t="s">
        <v>124</v>
      </c>
      <c r="N30" s="21"/>
      <c r="O30" s="22" t="s">
        <v>153</v>
      </c>
      <c r="P30" s="22" t="s">
        <v>199</v>
      </c>
    </row>
    <row r="31" spans="1:16" x14ac:dyDescent="0.2">
      <c r="A31" s="5" t="str">
        <f t="shared" si="0"/>
        <v> BBS 115 </v>
      </c>
      <c r="B31" s="4" t="str">
        <f t="shared" si="1"/>
        <v>I</v>
      </c>
      <c r="C31" s="5">
        <f t="shared" si="2"/>
        <v>50556.400999999998</v>
      </c>
      <c r="D31" s="1" t="str">
        <f t="shared" si="3"/>
        <v>vis</v>
      </c>
      <c r="E31" s="1">
        <f>VLOOKUP(C31,Active!C$21:E$969,3,FALSE)</f>
        <v>32719.003220093426</v>
      </c>
      <c r="F31" s="4" t="s">
        <v>114</v>
      </c>
      <c r="G31" s="1" t="str">
        <f t="shared" si="4"/>
        <v>50556.401</v>
      </c>
      <c r="H31" s="5">
        <f t="shared" si="5"/>
        <v>32719</v>
      </c>
      <c r="I31" s="20" t="s">
        <v>203</v>
      </c>
      <c r="J31" s="21" t="s">
        <v>204</v>
      </c>
      <c r="K31" s="20">
        <v>32719</v>
      </c>
      <c r="L31" s="20" t="s">
        <v>205</v>
      </c>
      <c r="M31" s="21" t="s">
        <v>124</v>
      </c>
      <c r="N31" s="21"/>
      <c r="O31" s="22" t="s">
        <v>153</v>
      </c>
      <c r="P31" s="22" t="s">
        <v>206</v>
      </c>
    </row>
    <row r="32" spans="1:16" x14ac:dyDescent="0.2">
      <c r="A32" s="5" t="str">
        <f t="shared" si="0"/>
        <v> JAAVSO 40;975 </v>
      </c>
      <c r="B32" s="4" t="str">
        <f t="shared" si="1"/>
        <v>I</v>
      </c>
      <c r="C32" s="5">
        <f t="shared" si="2"/>
        <v>50567.641000000003</v>
      </c>
      <c r="D32" s="1" t="str">
        <f t="shared" si="3"/>
        <v>vis</v>
      </c>
      <c r="E32" s="1">
        <f>VLOOKUP(C32,Active!C$21:E$969,3,FALSE)</f>
        <v>32735.002623389712</v>
      </c>
      <c r="F32" s="4" t="s">
        <v>114</v>
      </c>
      <c r="G32" s="1" t="str">
        <f t="shared" si="4"/>
        <v>50567.641</v>
      </c>
      <c r="H32" s="5">
        <f t="shared" si="5"/>
        <v>32735</v>
      </c>
      <c r="I32" s="20" t="s">
        <v>207</v>
      </c>
      <c r="J32" s="21" t="s">
        <v>208</v>
      </c>
      <c r="K32" s="20">
        <v>32735</v>
      </c>
      <c r="L32" s="20" t="s">
        <v>205</v>
      </c>
      <c r="M32" s="21" t="s">
        <v>209</v>
      </c>
      <c r="N32" s="21" t="s">
        <v>116</v>
      </c>
      <c r="O32" s="22" t="s">
        <v>210</v>
      </c>
      <c r="P32" s="22" t="s">
        <v>211</v>
      </c>
    </row>
    <row r="33" spans="1:16" x14ac:dyDescent="0.2">
      <c r="A33" s="5" t="str">
        <f t="shared" si="0"/>
        <v>IBVS 5263 </v>
      </c>
      <c r="B33" s="4" t="str">
        <f t="shared" si="1"/>
        <v>I</v>
      </c>
      <c r="C33" s="5">
        <f t="shared" si="2"/>
        <v>51288.434999999998</v>
      </c>
      <c r="D33" s="1" t="str">
        <f t="shared" si="3"/>
        <v>vis</v>
      </c>
      <c r="E33" s="1">
        <f>VLOOKUP(C33,Active!C$21:E$969,3,FALSE)</f>
        <v>33761.005639362629</v>
      </c>
      <c r="F33" s="4" t="s">
        <v>114</v>
      </c>
      <c r="G33" s="1" t="str">
        <f t="shared" si="4"/>
        <v>51288.4350</v>
      </c>
      <c r="H33" s="5">
        <f t="shared" si="5"/>
        <v>33761</v>
      </c>
      <c r="I33" s="20" t="s">
        <v>212</v>
      </c>
      <c r="J33" s="21" t="s">
        <v>213</v>
      </c>
      <c r="K33" s="20">
        <v>33761</v>
      </c>
      <c r="L33" s="20" t="s">
        <v>214</v>
      </c>
      <c r="M33" s="21" t="s">
        <v>135</v>
      </c>
      <c r="N33" s="21" t="s">
        <v>136</v>
      </c>
      <c r="O33" s="22" t="s">
        <v>215</v>
      </c>
      <c r="P33" s="23" t="s">
        <v>216</v>
      </c>
    </row>
    <row r="34" spans="1:16" x14ac:dyDescent="0.2">
      <c r="A34" s="5" t="str">
        <f t="shared" si="0"/>
        <v>IBVS 5287 </v>
      </c>
      <c r="B34" s="4" t="str">
        <f t="shared" si="1"/>
        <v>I</v>
      </c>
      <c r="C34" s="5">
        <f t="shared" si="2"/>
        <v>51675.526400000002</v>
      </c>
      <c r="D34" s="1" t="str">
        <f t="shared" si="3"/>
        <v>vis</v>
      </c>
      <c r="E34" s="1">
        <f>VLOOKUP(C34,Active!C$21:E$969,3,FALSE)</f>
        <v>34312.004876117084</v>
      </c>
      <c r="F34" s="4" t="s">
        <v>114</v>
      </c>
      <c r="G34" s="1" t="str">
        <f t="shared" si="4"/>
        <v>51675.5264</v>
      </c>
      <c r="H34" s="5">
        <f t="shared" si="5"/>
        <v>34312</v>
      </c>
      <c r="I34" s="20" t="s">
        <v>217</v>
      </c>
      <c r="J34" s="21" t="s">
        <v>218</v>
      </c>
      <c r="K34" s="20">
        <v>34312</v>
      </c>
      <c r="L34" s="20" t="s">
        <v>219</v>
      </c>
      <c r="M34" s="21" t="s">
        <v>135</v>
      </c>
      <c r="N34" s="21" t="s">
        <v>136</v>
      </c>
      <c r="O34" s="22" t="s">
        <v>215</v>
      </c>
      <c r="P34" s="23" t="s">
        <v>220</v>
      </c>
    </row>
    <row r="35" spans="1:16" x14ac:dyDescent="0.2">
      <c r="A35" s="5" t="str">
        <f t="shared" si="0"/>
        <v> JAAVSO 40;975 </v>
      </c>
      <c r="B35" s="4" t="str">
        <f t="shared" si="1"/>
        <v>I</v>
      </c>
      <c r="C35" s="5">
        <f t="shared" si="2"/>
        <v>52402.642500000002</v>
      </c>
      <c r="D35" s="1" t="str">
        <f t="shared" si="3"/>
        <v>vis</v>
      </c>
      <c r="E35" s="1">
        <f>VLOOKUP(C35,Active!C$21:E$969,3,FALSE)</f>
        <v>35347.006987070381</v>
      </c>
      <c r="F35" s="4" t="s">
        <v>114</v>
      </c>
      <c r="G35" s="1" t="str">
        <f t="shared" si="4"/>
        <v>52402.6425</v>
      </c>
      <c r="H35" s="5">
        <f t="shared" si="5"/>
        <v>35347</v>
      </c>
      <c r="I35" s="20" t="s">
        <v>221</v>
      </c>
      <c r="J35" s="21" t="s">
        <v>222</v>
      </c>
      <c r="K35" s="20">
        <v>35347</v>
      </c>
      <c r="L35" s="20" t="s">
        <v>223</v>
      </c>
      <c r="M35" s="21" t="s">
        <v>209</v>
      </c>
      <c r="N35" s="21" t="s">
        <v>114</v>
      </c>
      <c r="O35" s="22" t="s">
        <v>224</v>
      </c>
      <c r="P35" s="22" t="s">
        <v>211</v>
      </c>
    </row>
    <row r="36" spans="1:16" x14ac:dyDescent="0.2">
      <c r="A36" s="5" t="str">
        <f t="shared" si="0"/>
        <v> BBS 130 </v>
      </c>
      <c r="B36" s="4" t="str">
        <f t="shared" si="1"/>
        <v>I</v>
      </c>
      <c r="C36" s="5">
        <f t="shared" si="2"/>
        <v>53099.552000000003</v>
      </c>
      <c r="D36" s="1" t="str">
        <f t="shared" si="3"/>
        <v>vis</v>
      </c>
      <c r="E36" s="1">
        <f>VLOOKUP(C36,Active!C$21:E$969,3,FALSE)</f>
        <v>36339.011982755954</v>
      </c>
      <c r="F36" s="4" t="s">
        <v>114</v>
      </c>
      <c r="G36" s="1" t="str">
        <f t="shared" si="4"/>
        <v>53099.552</v>
      </c>
      <c r="H36" s="5">
        <f t="shared" si="5"/>
        <v>36339</v>
      </c>
      <c r="I36" s="20" t="s">
        <v>225</v>
      </c>
      <c r="J36" s="21" t="s">
        <v>226</v>
      </c>
      <c r="K36" s="20">
        <v>36339</v>
      </c>
      <c r="L36" s="20" t="s">
        <v>227</v>
      </c>
      <c r="M36" s="21" t="s">
        <v>124</v>
      </c>
      <c r="N36" s="21"/>
      <c r="O36" s="22" t="s">
        <v>228</v>
      </c>
      <c r="P36" s="22" t="s">
        <v>229</v>
      </c>
    </row>
    <row r="37" spans="1:16" x14ac:dyDescent="0.2">
      <c r="A37" s="5" t="str">
        <f t="shared" si="0"/>
        <v>BAVM 174 </v>
      </c>
      <c r="B37" s="4" t="str">
        <f t="shared" si="1"/>
        <v>I</v>
      </c>
      <c r="C37" s="5">
        <f t="shared" si="2"/>
        <v>53149.442000000003</v>
      </c>
      <c r="D37" s="1" t="str">
        <f t="shared" si="3"/>
        <v>vis</v>
      </c>
      <c r="E37" s="1">
        <f>VLOOKUP(C37,Active!C$21:E$969,3,FALSE)</f>
        <v>36410.027127813883</v>
      </c>
      <c r="F37" s="4" t="s">
        <v>114</v>
      </c>
      <c r="G37" s="1" t="str">
        <f t="shared" si="4"/>
        <v>53149.442</v>
      </c>
      <c r="H37" s="5">
        <f t="shared" si="5"/>
        <v>36410</v>
      </c>
      <c r="I37" s="20" t="s">
        <v>230</v>
      </c>
      <c r="J37" s="21" t="s">
        <v>231</v>
      </c>
      <c r="K37" s="20">
        <v>36410</v>
      </c>
      <c r="L37" s="20" t="s">
        <v>232</v>
      </c>
      <c r="M37" s="21" t="s">
        <v>124</v>
      </c>
      <c r="N37" s="21"/>
      <c r="O37" s="22" t="s">
        <v>233</v>
      </c>
      <c r="P37" s="23" t="s">
        <v>234</v>
      </c>
    </row>
    <row r="38" spans="1:16" x14ac:dyDescent="0.2">
      <c r="A38" s="5" t="str">
        <f t="shared" si="0"/>
        <v>IBVS 5760 </v>
      </c>
      <c r="B38" s="4" t="str">
        <f t="shared" si="1"/>
        <v>I</v>
      </c>
      <c r="C38" s="5">
        <f t="shared" si="2"/>
        <v>53816.831899999997</v>
      </c>
      <c r="D38" s="1" t="str">
        <f t="shared" si="3"/>
        <v>vis</v>
      </c>
      <c r="E38" s="1">
        <f>VLOOKUP(C38,Active!C$21:E$969,3,FALSE)</f>
        <v>37360.012907703654</v>
      </c>
      <c r="F38" s="4" t="s">
        <v>114</v>
      </c>
      <c r="G38" s="1" t="str">
        <f t="shared" si="4"/>
        <v>53816.8319</v>
      </c>
      <c r="H38" s="5">
        <f t="shared" si="5"/>
        <v>37360</v>
      </c>
      <c r="I38" s="20" t="s">
        <v>235</v>
      </c>
      <c r="J38" s="21" t="s">
        <v>236</v>
      </c>
      <c r="K38" s="20">
        <v>37360</v>
      </c>
      <c r="L38" s="20" t="s">
        <v>237</v>
      </c>
      <c r="M38" s="21" t="s">
        <v>209</v>
      </c>
      <c r="N38" s="21" t="s">
        <v>238</v>
      </c>
      <c r="O38" s="22" t="s">
        <v>239</v>
      </c>
      <c r="P38" s="23" t="s">
        <v>240</v>
      </c>
    </row>
    <row r="39" spans="1:16" x14ac:dyDescent="0.2">
      <c r="A39" s="5" t="str">
        <f t="shared" si="0"/>
        <v>OEJV 0074 </v>
      </c>
      <c r="B39" s="4" t="str">
        <f t="shared" si="1"/>
        <v>I</v>
      </c>
      <c r="C39" s="5">
        <f t="shared" si="2"/>
        <v>53834.395929999999</v>
      </c>
      <c r="D39" s="1" t="str">
        <f t="shared" si="3"/>
        <v>vis</v>
      </c>
      <c r="E39" s="1">
        <f>VLOOKUP(C39,Active!C$21:E$969,3,FALSE)</f>
        <v>37385.014153208802</v>
      </c>
      <c r="F39" s="4" t="s">
        <v>114</v>
      </c>
      <c r="G39" s="1" t="str">
        <f t="shared" si="4"/>
        <v>53834.39593</v>
      </c>
      <c r="H39" s="5">
        <f t="shared" si="5"/>
        <v>37385</v>
      </c>
      <c r="I39" s="20" t="s">
        <v>241</v>
      </c>
      <c r="J39" s="21" t="s">
        <v>242</v>
      </c>
      <c r="K39" s="20">
        <v>37385</v>
      </c>
      <c r="L39" s="20" t="s">
        <v>243</v>
      </c>
      <c r="M39" s="21" t="s">
        <v>209</v>
      </c>
      <c r="N39" s="21" t="s">
        <v>238</v>
      </c>
      <c r="O39" s="22" t="s">
        <v>244</v>
      </c>
      <c r="P39" s="23" t="s">
        <v>73</v>
      </c>
    </row>
    <row r="40" spans="1:16" x14ac:dyDescent="0.2">
      <c r="A40" s="5" t="str">
        <f t="shared" si="0"/>
        <v>OEJV 0074 </v>
      </c>
      <c r="B40" s="4" t="str">
        <f t="shared" si="1"/>
        <v>I</v>
      </c>
      <c r="C40" s="5">
        <f t="shared" si="2"/>
        <v>53860.38566</v>
      </c>
      <c r="D40" s="1" t="str">
        <f t="shared" si="3"/>
        <v>vis</v>
      </c>
      <c r="E40" s="1">
        <f>VLOOKUP(C40,Active!C$21:E$969,3,FALSE)</f>
        <v>37422.008830417995</v>
      </c>
      <c r="F40" s="4" t="s">
        <v>114</v>
      </c>
      <c r="G40" s="1" t="str">
        <f t="shared" si="4"/>
        <v>53860.38566</v>
      </c>
      <c r="H40" s="5">
        <f t="shared" si="5"/>
        <v>37422</v>
      </c>
      <c r="I40" s="20" t="s">
        <v>245</v>
      </c>
      <c r="J40" s="21" t="s">
        <v>246</v>
      </c>
      <c r="K40" s="20">
        <v>37422</v>
      </c>
      <c r="L40" s="20" t="s">
        <v>247</v>
      </c>
      <c r="M40" s="21" t="s">
        <v>209</v>
      </c>
      <c r="N40" s="21" t="s">
        <v>238</v>
      </c>
      <c r="O40" s="22" t="s">
        <v>244</v>
      </c>
      <c r="P40" s="23" t="s">
        <v>73</v>
      </c>
    </row>
    <row r="41" spans="1:16" x14ac:dyDescent="0.2">
      <c r="A41" s="5" t="str">
        <f t="shared" si="0"/>
        <v>BAVM 178 </v>
      </c>
      <c r="B41" s="4" t="str">
        <f t="shared" si="1"/>
        <v>I</v>
      </c>
      <c r="C41" s="5">
        <f t="shared" si="2"/>
        <v>53860.388700000003</v>
      </c>
      <c r="D41" s="1" t="str">
        <f t="shared" si="3"/>
        <v>vis</v>
      </c>
      <c r="E41" s="1">
        <f>VLOOKUP(C41,Active!C$21:E$969,3,FALSE)</f>
        <v>37422.013157658752</v>
      </c>
      <c r="F41" s="4" t="s">
        <v>114</v>
      </c>
      <c r="G41" s="1" t="str">
        <f t="shared" si="4"/>
        <v>53860.3887</v>
      </c>
      <c r="H41" s="5">
        <f t="shared" si="5"/>
        <v>37422</v>
      </c>
      <c r="I41" s="20" t="s">
        <v>248</v>
      </c>
      <c r="J41" s="21" t="s">
        <v>249</v>
      </c>
      <c r="K41" s="20">
        <v>37422</v>
      </c>
      <c r="L41" s="20" t="s">
        <v>250</v>
      </c>
      <c r="M41" s="21" t="s">
        <v>209</v>
      </c>
      <c r="N41" s="21" t="s">
        <v>251</v>
      </c>
      <c r="O41" s="22" t="s">
        <v>252</v>
      </c>
      <c r="P41" s="23" t="s">
        <v>253</v>
      </c>
    </row>
    <row r="42" spans="1:16" x14ac:dyDescent="0.2">
      <c r="A42" s="5" t="str">
        <f t="shared" si="0"/>
        <v>BAVM 186 </v>
      </c>
      <c r="B42" s="4" t="str">
        <f t="shared" si="1"/>
        <v>I</v>
      </c>
      <c r="C42" s="5">
        <f t="shared" si="2"/>
        <v>54219.380799999999</v>
      </c>
      <c r="D42" s="1" t="str">
        <f t="shared" si="3"/>
        <v>vis</v>
      </c>
      <c r="E42" s="1">
        <f>VLOOKUP(C42,Active!C$21:E$969,3,FALSE)</f>
        <v>37933.014882576623</v>
      </c>
      <c r="F42" s="4" t="s">
        <v>114</v>
      </c>
      <c r="G42" s="1" t="str">
        <f t="shared" si="4"/>
        <v>54219.3808</v>
      </c>
      <c r="H42" s="5">
        <f t="shared" si="5"/>
        <v>37933</v>
      </c>
      <c r="I42" s="20" t="s">
        <v>254</v>
      </c>
      <c r="J42" s="21" t="s">
        <v>255</v>
      </c>
      <c r="K42" s="20" t="s">
        <v>256</v>
      </c>
      <c r="L42" s="20" t="s">
        <v>257</v>
      </c>
      <c r="M42" s="21" t="s">
        <v>209</v>
      </c>
      <c r="N42" s="21" t="s">
        <v>251</v>
      </c>
      <c r="O42" s="22" t="s">
        <v>258</v>
      </c>
      <c r="P42" s="23" t="s">
        <v>259</v>
      </c>
    </row>
    <row r="43" spans="1:16" x14ac:dyDescent="0.2">
      <c r="A43" s="5" t="str">
        <f t="shared" ref="A43:A74" si="6">P43</f>
        <v>BAVM 186 </v>
      </c>
      <c r="B43" s="4" t="str">
        <f t="shared" ref="B43:B74" si="7">IF(H43=INT(H43),"I","II")</f>
        <v>II</v>
      </c>
      <c r="C43" s="5">
        <f t="shared" ref="C43:C74" si="8">1*G43</f>
        <v>54220.4306</v>
      </c>
      <c r="D43" s="1" t="str">
        <f t="shared" ref="D43:D74" si="9">VLOOKUP(F43,I$1:J$5,2,FALSE)</f>
        <v>vis</v>
      </c>
      <c r="E43" s="1">
        <f>VLOOKUP(C43,Active!C$21:E$969,3,FALSE)</f>
        <v>37934.509204069545</v>
      </c>
      <c r="F43" s="4" t="s">
        <v>114</v>
      </c>
      <c r="G43" s="1" t="str">
        <f t="shared" ref="G43:G74" si="10">MID(I43,3,LEN(I43)-3)</f>
        <v>54220.4306</v>
      </c>
      <c r="H43" s="5">
        <f t="shared" ref="H43:H74" si="11">1*K43</f>
        <v>37934.5</v>
      </c>
      <c r="I43" s="20" t="s">
        <v>260</v>
      </c>
      <c r="J43" s="21" t="s">
        <v>261</v>
      </c>
      <c r="K43" s="20" t="s">
        <v>262</v>
      </c>
      <c r="L43" s="20" t="s">
        <v>263</v>
      </c>
      <c r="M43" s="21" t="s">
        <v>209</v>
      </c>
      <c r="N43" s="21" t="s">
        <v>251</v>
      </c>
      <c r="O43" s="22" t="s">
        <v>258</v>
      </c>
      <c r="P43" s="23" t="s">
        <v>259</v>
      </c>
    </row>
    <row r="44" spans="1:16" x14ac:dyDescent="0.2">
      <c r="A44" s="5" t="str">
        <f t="shared" si="6"/>
        <v>IBVS 5917 </v>
      </c>
      <c r="B44" s="4" t="str">
        <f t="shared" si="7"/>
        <v>I</v>
      </c>
      <c r="C44" s="5">
        <f t="shared" si="8"/>
        <v>54571.349000000002</v>
      </c>
      <c r="D44" s="1" t="str">
        <f t="shared" si="9"/>
        <v>vis</v>
      </c>
      <c r="E44" s="1">
        <f>VLOOKUP(C44,Active!C$21:E$969,3,FALSE)</f>
        <v>38434.018546212232</v>
      </c>
      <c r="F44" s="4" t="s">
        <v>114</v>
      </c>
      <c r="G44" s="1" t="str">
        <f t="shared" si="10"/>
        <v>54571.349</v>
      </c>
      <c r="H44" s="5">
        <f t="shared" si="11"/>
        <v>38434</v>
      </c>
      <c r="I44" s="20" t="s">
        <v>264</v>
      </c>
      <c r="J44" s="21" t="s">
        <v>265</v>
      </c>
      <c r="K44" s="20" t="s">
        <v>266</v>
      </c>
      <c r="L44" s="20" t="s">
        <v>267</v>
      </c>
      <c r="M44" s="21" t="s">
        <v>209</v>
      </c>
      <c r="N44" s="21" t="s">
        <v>268</v>
      </c>
      <c r="O44" s="22" t="s">
        <v>269</v>
      </c>
      <c r="P44" s="23" t="s">
        <v>270</v>
      </c>
    </row>
    <row r="45" spans="1:16" x14ac:dyDescent="0.2">
      <c r="A45" s="5" t="str">
        <f t="shared" si="6"/>
        <v>JAAVSO 37(1);44 </v>
      </c>
      <c r="B45" s="4" t="str">
        <f t="shared" si="7"/>
        <v>I</v>
      </c>
      <c r="C45" s="5">
        <f t="shared" si="8"/>
        <v>54571.349000000002</v>
      </c>
      <c r="D45" s="1" t="str">
        <f t="shared" si="9"/>
        <v>vis</v>
      </c>
      <c r="E45" s="1">
        <f>VLOOKUP(C45,Active!C$21:E$969,3,FALSE)</f>
        <v>38434.018546212232</v>
      </c>
      <c r="F45" s="4" t="s">
        <v>114</v>
      </c>
      <c r="G45" s="1" t="str">
        <f t="shared" si="10"/>
        <v>54571.349</v>
      </c>
      <c r="H45" s="5">
        <f t="shared" si="11"/>
        <v>38434</v>
      </c>
      <c r="I45" s="20" t="s">
        <v>264</v>
      </c>
      <c r="J45" s="21" t="s">
        <v>265</v>
      </c>
      <c r="K45" s="20" t="s">
        <v>266</v>
      </c>
      <c r="L45" s="20" t="s">
        <v>267</v>
      </c>
      <c r="M45" s="21" t="s">
        <v>209</v>
      </c>
      <c r="N45" s="21" t="s">
        <v>268</v>
      </c>
      <c r="O45" s="22" t="s">
        <v>271</v>
      </c>
      <c r="P45" s="23" t="s">
        <v>272</v>
      </c>
    </row>
    <row r="46" spans="1:16" x14ac:dyDescent="0.2">
      <c r="A46" s="5" t="str">
        <f t="shared" si="6"/>
        <v>BAVM 201 </v>
      </c>
      <c r="B46" s="4" t="str">
        <f t="shared" si="7"/>
        <v>I</v>
      </c>
      <c r="C46" s="5">
        <f t="shared" si="8"/>
        <v>54592.423900000002</v>
      </c>
      <c r="D46" s="1" t="str">
        <f t="shared" si="9"/>
        <v>vis</v>
      </c>
      <c r="E46" s="1">
        <f>VLOOKUP(C46,Active!C$21:E$969,3,FALSE)</f>
        <v>38464.017285049304</v>
      </c>
      <c r="F46" s="4" t="s">
        <v>114</v>
      </c>
      <c r="G46" s="1" t="str">
        <f t="shared" si="10"/>
        <v>54592.4239</v>
      </c>
      <c r="H46" s="5">
        <f t="shared" si="11"/>
        <v>38464</v>
      </c>
      <c r="I46" s="20" t="s">
        <v>273</v>
      </c>
      <c r="J46" s="21" t="s">
        <v>274</v>
      </c>
      <c r="K46" s="20" t="s">
        <v>275</v>
      </c>
      <c r="L46" s="20" t="s">
        <v>276</v>
      </c>
      <c r="M46" s="21" t="s">
        <v>209</v>
      </c>
      <c r="N46" s="21" t="s">
        <v>251</v>
      </c>
      <c r="O46" s="22" t="s">
        <v>277</v>
      </c>
      <c r="P46" s="23" t="s">
        <v>278</v>
      </c>
    </row>
    <row r="47" spans="1:16" x14ac:dyDescent="0.2">
      <c r="A47" s="5" t="str">
        <f t="shared" si="6"/>
        <v>BAVM 201 </v>
      </c>
      <c r="B47" s="4" t="str">
        <f t="shared" si="7"/>
        <v>I</v>
      </c>
      <c r="C47" s="5">
        <f t="shared" si="8"/>
        <v>54597.341800000002</v>
      </c>
      <c r="D47" s="1" t="str">
        <f t="shared" si="9"/>
        <v>vis</v>
      </c>
      <c r="E47" s="1">
        <f>VLOOKUP(C47,Active!C$21:E$969,3,FALSE)</f>
        <v>38471.017593365206</v>
      </c>
      <c r="F47" s="4" t="s">
        <v>114</v>
      </c>
      <c r="G47" s="1" t="str">
        <f t="shared" si="10"/>
        <v>54597.3418</v>
      </c>
      <c r="H47" s="5">
        <f t="shared" si="11"/>
        <v>38471</v>
      </c>
      <c r="I47" s="20" t="s">
        <v>279</v>
      </c>
      <c r="J47" s="21" t="s">
        <v>280</v>
      </c>
      <c r="K47" s="20" t="s">
        <v>281</v>
      </c>
      <c r="L47" s="20" t="s">
        <v>282</v>
      </c>
      <c r="M47" s="21" t="s">
        <v>209</v>
      </c>
      <c r="N47" s="21" t="s">
        <v>251</v>
      </c>
      <c r="O47" s="22" t="s">
        <v>252</v>
      </c>
      <c r="P47" s="23" t="s">
        <v>278</v>
      </c>
    </row>
    <row r="48" spans="1:16" x14ac:dyDescent="0.2">
      <c r="A48" s="5" t="str">
        <f t="shared" si="6"/>
        <v>BAVM 201 </v>
      </c>
      <c r="B48" s="4" t="str">
        <f t="shared" si="7"/>
        <v>II</v>
      </c>
      <c r="C48" s="5">
        <f t="shared" si="8"/>
        <v>54598.3946</v>
      </c>
      <c r="D48" s="1" t="str">
        <f t="shared" si="9"/>
        <v>vis</v>
      </c>
      <c r="E48" s="1">
        <f>VLOOKUP(C48,Active!C$21:E$969,3,FALSE)</f>
        <v>38472.51618516149</v>
      </c>
      <c r="F48" s="4" t="s">
        <v>114</v>
      </c>
      <c r="G48" s="1" t="str">
        <f t="shared" si="10"/>
        <v>54598.3946</v>
      </c>
      <c r="H48" s="5">
        <f t="shared" si="11"/>
        <v>38472.5</v>
      </c>
      <c r="I48" s="20" t="s">
        <v>283</v>
      </c>
      <c r="J48" s="21" t="s">
        <v>284</v>
      </c>
      <c r="K48" s="20" t="s">
        <v>285</v>
      </c>
      <c r="L48" s="20" t="s">
        <v>286</v>
      </c>
      <c r="M48" s="21" t="s">
        <v>209</v>
      </c>
      <c r="N48" s="21" t="s">
        <v>251</v>
      </c>
      <c r="O48" s="22" t="s">
        <v>252</v>
      </c>
      <c r="P48" s="23" t="s">
        <v>278</v>
      </c>
    </row>
    <row r="49" spans="1:16" x14ac:dyDescent="0.2">
      <c r="A49" s="5" t="str">
        <f t="shared" si="6"/>
        <v>IBVS 5992 </v>
      </c>
      <c r="B49" s="4" t="str">
        <f t="shared" si="7"/>
        <v>I</v>
      </c>
      <c r="C49" s="5">
        <f t="shared" si="8"/>
        <v>55632.872000000003</v>
      </c>
      <c r="D49" s="1" t="str">
        <f t="shared" si="9"/>
        <v>vis</v>
      </c>
      <c r="E49" s="1">
        <f>VLOOKUP(C49,Active!C$21:E$969,3,FALSE)</f>
        <v>39945.026961272059</v>
      </c>
      <c r="F49" s="4" t="s">
        <v>114</v>
      </c>
      <c r="G49" s="1" t="str">
        <f t="shared" si="10"/>
        <v>55632.8720</v>
      </c>
      <c r="H49" s="5">
        <f t="shared" si="11"/>
        <v>39945</v>
      </c>
      <c r="I49" s="20" t="s">
        <v>287</v>
      </c>
      <c r="J49" s="21" t="s">
        <v>288</v>
      </c>
      <c r="K49" s="20" t="s">
        <v>289</v>
      </c>
      <c r="L49" s="20" t="s">
        <v>290</v>
      </c>
      <c r="M49" s="21" t="s">
        <v>209</v>
      </c>
      <c r="N49" s="21" t="s">
        <v>114</v>
      </c>
      <c r="O49" s="22" t="s">
        <v>291</v>
      </c>
      <c r="P49" s="23" t="s">
        <v>292</v>
      </c>
    </row>
    <row r="50" spans="1:16" x14ac:dyDescent="0.2">
      <c r="A50" s="5" t="str">
        <f t="shared" si="6"/>
        <v>BAVM 220 </v>
      </c>
      <c r="B50" s="4" t="str">
        <f t="shared" si="7"/>
        <v>I</v>
      </c>
      <c r="C50" s="5">
        <f t="shared" si="8"/>
        <v>55650.433299999997</v>
      </c>
      <c r="D50" s="1" t="str">
        <f t="shared" si="9"/>
        <v>vis</v>
      </c>
      <c r="E50" s="1">
        <f>VLOOKUP(C50,Active!C$21:E$969,3,FALSE)</f>
        <v>39970.024320801131</v>
      </c>
      <c r="F50" s="4" t="s">
        <v>114</v>
      </c>
      <c r="G50" s="1" t="str">
        <f t="shared" si="10"/>
        <v>55650.4333</v>
      </c>
      <c r="H50" s="5">
        <f t="shared" si="11"/>
        <v>39970</v>
      </c>
      <c r="I50" s="20" t="s">
        <v>293</v>
      </c>
      <c r="J50" s="21" t="s">
        <v>294</v>
      </c>
      <c r="K50" s="20" t="s">
        <v>295</v>
      </c>
      <c r="L50" s="20" t="s">
        <v>296</v>
      </c>
      <c r="M50" s="21" t="s">
        <v>209</v>
      </c>
      <c r="N50" s="21" t="s">
        <v>251</v>
      </c>
      <c r="O50" s="22" t="s">
        <v>297</v>
      </c>
      <c r="P50" s="23" t="s">
        <v>298</v>
      </c>
    </row>
    <row r="51" spans="1:16" x14ac:dyDescent="0.2">
      <c r="A51" s="5" t="str">
        <f t="shared" si="6"/>
        <v>IBVS 6029 </v>
      </c>
      <c r="B51" s="4" t="str">
        <f t="shared" si="7"/>
        <v>I</v>
      </c>
      <c r="C51" s="5">
        <f t="shared" si="8"/>
        <v>55991.863799999999</v>
      </c>
      <c r="D51" s="1" t="str">
        <f t="shared" si="9"/>
        <v>vis</v>
      </c>
      <c r="E51" s="1">
        <f>VLOOKUP(C51,Active!C$21:E$969,3,FALSE)</f>
        <v>40456.02825915959</v>
      </c>
      <c r="F51" s="4" t="s">
        <v>114</v>
      </c>
      <c r="G51" s="1" t="str">
        <f t="shared" si="10"/>
        <v>55991.8638</v>
      </c>
      <c r="H51" s="5">
        <f t="shared" si="11"/>
        <v>40456</v>
      </c>
      <c r="I51" s="20" t="s">
        <v>299</v>
      </c>
      <c r="J51" s="21" t="s">
        <v>300</v>
      </c>
      <c r="K51" s="20" t="s">
        <v>301</v>
      </c>
      <c r="L51" s="20" t="s">
        <v>302</v>
      </c>
      <c r="M51" s="21" t="s">
        <v>209</v>
      </c>
      <c r="N51" s="21" t="s">
        <v>114</v>
      </c>
      <c r="O51" s="22" t="s">
        <v>291</v>
      </c>
      <c r="P51" s="23" t="s">
        <v>303</v>
      </c>
    </row>
    <row r="52" spans="1:16" x14ac:dyDescent="0.2">
      <c r="A52" s="5" t="str">
        <f t="shared" si="6"/>
        <v> JAAVSO 41;328 </v>
      </c>
      <c r="B52" s="4" t="str">
        <f t="shared" si="7"/>
        <v>I</v>
      </c>
      <c r="C52" s="5">
        <f t="shared" si="8"/>
        <v>56393.706400000003</v>
      </c>
      <c r="D52" s="1" t="str">
        <f t="shared" si="9"/>
        <v>vis</v>
      </c>
      <c r="E52" s="1">
        <f>VLOOKUP(C52,Active!C$21:E$969,3,FALSE)</f>
        <v>41028.024862275604</v>
      </c>
      <c r="F52" s="4" t="s">
        <v>114</v>
      </c>
      <c r="G52" s="1" t="str">
        <f t="shared" si="10"/>
        <v>56393.7064</v>
      </c>
      <c r="H52" s="5">
        <f t="shared" si="11"/>
        <v>41028</v>
      </c>
      <c r="I52" s="20" t="s">
        <v>304</v>
      </c>
      <c r="J52" s="21" t="s">
        <v>305</v>
      </c>
      <c r="K52" s="20" t="s">
        <v>306</v>
      </c>
      <c r="L52" s="20" t="s">
        <v>307</v>
      </c>
      <c r="M52" s="21" t="s">
        <v>209</v>
      </c>
      <c r="N52" s="21" t="s">
        <v>114</v>
      </c>
      <c r="O52" s="22" t="s">
        <v>308</v>
      </c>
      <c r="P52" s="22" t="s">
        <v>309</v>
      </c>
    </row>
    <row r="53" spans="1:16" x14ac:dyDescent="0.2">
      <c r="A53" s="5" t="str">
        <f t="shared" si="6"/>
        <v> AN 256.281 </v>
      </c>
      <c r="B53" s="4" t="str">
        <f t="shared" si="7"/>
        <v>I</v>
      </c>
      <c r="C53" s="5">
        <f t="shared" si="8"/>
        <v>25735.468000000001</v>
      </c>
      <c r="D53" s="1" t="str">
        <f t="shared" si="9"/>
        <v>pg</v>
      </c>
      <c r="E53" s="1">
        <f>VLOOKUP(C53,Active!C$21:E$969,3,FALSE)</f>
        <v>-2611.968066102017</v>
      </c>
      <c r="F53" s="4" t="str">
        <f>LEFT(M53,1)</f>
        <v>P</v>
      </c>
      <c r="G53" s="1" t="str">
        <f t="shared" si="10"/>
        <v>25735.468</v>
      </c>
      <c r="H53" s="5">
        <f t="shared" si="11"/>
        <v>-2612</v>
      </c>
      <c r="I53" s="20" t="s">
        <v>310</v>
      </c>
      <c r="J53" s="21" t="s">
        <v>311</v>
      </c>
      <c r="K53" s="20">
        <v>-2612</v>
      </c>
      <c r="L53" s="20" t="s">
        <v>312</v>
      </c>
      <c r="M53" s="21" t="s">
        <v>313</v>
      </c>
      <c r="N53" s="21"/>
      <c r="O53" s="22" t="s">
        <v>314</v>
      </c>
      <c r="P53" s="22" t="s">
        <v>42</v>
      </c>
    </row>
    <row r="54" spans="1:16" x14ac:dyDescent="0.2">
      <c r="A54" s="5" t="str">
        <f t="shared" si="6"/>
        <v> AN 256.281 </v>
      </c>
      <c r="B54" s="4" t="str">
        <f t="shared" si="7"/>
        <v>I</v>
      </c>
      <c r="C54" s="5">
        <f t="shared" si="8"/>
        <v>25999.559000000001</v>
      </c>
      <c r="D54" s="1" t="str">
        <f t="shared" si="9"/>
        <v>pg</v>
      </c>
      <c r="E54" s="1">
        <f>VLOOKUP(C54,Active!C$21:E$969,3,FALSE)</f>
        <v>-2236.0518369279303</v>
      </c>
      <c r="F54" s="4" t="str">
        <f>LEFT(M54,1)</f>
        <v>P</v>
      </c>
      <c r="G54" s="1" t="str">
        <f t="shared" si="10"/>
        <v>25999.559</v>
      </c>
      <c r="H54" s="5">
        <f t="shared" si="11"/>
        <v>-2236</v>
      </c>
      <c r="I54" s="20" t="s">
        <v>315</v>
      </c>
      <c r="J54" s="21" t="s">
        <v>316</v>
      </c>
      <c r="K54" s="20">
        <v>-2236</v>
      </c>
      <c r="L54" s="20" t="s">
        <v>317</v>
      </c>
      <c r="M54" s="21" t="s">
        <v>313</v>
      </c>
      <c r="N54" s="21"/>
      <c r="O54" s="22" t="s">
        <v>314</v>
      </c>
      <c r="P54" s="22" t="s">
        <v>42</v>
      </c>
    </row>
    <row r="55" spans="1:16" x14ac:dyDescent="0.2">
      <c r="A55" s="5" t="str">
        <f t="shared" si="6"/>
        <v> AN 256.281 </v>
      </c>
      <c r="B55" s="4" t="str">
        <f t="shared" si="7"/>
        <v>I</v>
      </c>
      <c r="C55" s="5">
        <f t="shared" si="8"/>
        <v>26089.512999999999</v>
      </c>
      <c r="D55" s="1" t="str">
        <f t="shared" si="9"/>
        <v>pg</v>
      </c>
      <c r="E55" s="1">
        <f>VLOOKUP(C55,Active!C$21:E$969,3,FALSE)</f>
        <v>-2108.0082137861914</v>
      </c>
      <c r="F55" s="4" t="str">
        <f>LEFT(M55,1)</f>
        <v>P</v>
      </c>
      <c r="G55" s="1" t="str">
        <f t="shared" si="10"/>
        <v>26089.513</v>
      </c>
      <c r="H55" s="5">
        <f t="shared" si="11"/>
        <v>-2108</v>
      </c>
      <c r="I55" s="20" t="s">
        <v>318</v>
      </c>
      <c r="J55" s="21" t="s">
        <v>319</v>
      </c>
      <c r="K55" s="20">
        <v>-2108</v>
      </c>
      <c r="L55" s="20" t="s">
        <v>176</v>
      </c>
      <c r="M55" s="21" t="s">
        <v>313</v>
      </c>
      <c r="N55" s="21"/>
      <c r="O55" s="22" t="s">
        <v>314</v>
      </c>
      <c r="P55" s="22" t="s">
        <v>42</v>
      </c>
    </row>
    <row r="56" spans="1:16" x14ac:dyDescent="0.2">
      <c r="A56" s="5" t="str">
        <f t="shared" si="6"/>
        <v> AN 256.281 </v>
      </c>
      <c r="B56" s="4" t="str">
        <f t="shared" si="7"/>
        <v>I</v>
      </c>
      <c r="C56" s="5">
        <f t="shared" si="8"/>
        <v>26384.512999999999</v>
      </c>
      <c r="D56" s="1" t="str">
        <f t="shared" si="9"/>
        <v>pg</v>
      </c>
      <c r="E56" s="1">
        <f>VLOOKUP(C56,Active!C$21:E$969,3,FALSE)</f>
        <v>-1688.0950489818038</v>
      </c>
      <c r="F56" s="4" t="str">
        <f>LEFT(M56,1)</f>
        <v>P</v>
      </c>
      <c r="G56" s="1" t="str">
        <f t="shared" si="10"/>
        <v>26384.513</v>
      </c>
      <c r="H56" s="5">
        <f t="shared" si="11"/>
        <v>-1688</v>
      </c>
      <c r="I56" s="20" t="s">
        <v>320</v>
      </c>
      <c r="J56" s="21" t="s">
        <v>321</v>
      </c>
      <c r="K56" s="20">
        <v>-1688</v>
      </c>
      <c r="L56" s="20" t="s">
        <v>322</v>
      </c>
      <c r="M56" s="21" t="s">
        <v>313</v>
      </c>
      <c r="N56" s="21"/>
      <c r="O56" s="22" t="s">
        <v>314</v>
      </c>
      <c r="P56" s="22" t="s">
        <v>42</v>
      </c>
    </row>
    <row r="57" spans="1:16" x14ac:dyDescent="0.2">
      <c r="A57" s="5" t="str">
        <f t="shared" si="6"/>
        <v> AN 256.281 </v>
      </c>
      <c r="B57" s="4" t="str">
        <f t="shared" si="7"/>
        <v>I</v>
      </c>
      <c r="C57" s="5">
        <f t="shared" si="8"/>
        <v>26743.535</v>
      </c>
      <c r="D57" s="1" t="str">
        <f t="shared" si="9"/>
        <v>pg</v>
      </c>
      <c r="E57" s="1">
        <f>VLOOKUP(C57,Active!C$21:E$969,3,FALSE)</f>
        <v>-1177.0507633736645</v>
      </c>
      <c r="F57" s="4" t="str">
        <f>LEFT(M57,1)</f>
        <v>P</v>
      </c>
      <c r="G57" s="1" t="str">
        <f t="shared" si="10"/>
        <v>26743.535</v>
      </c>
      <c r="H57" s="5">
        <f t="shared" si="11"/>
        <v>-1177</v>
      </c>
      <c r="I57" s="20" t="s">
        <v>323</v>
      </c>
      <c r="J57" s="21" t="s">
        <v>324</v>
      </c>
      <c r="K57" s="20">
        <v>-1177</v>
      </c>
      <c r="L57" s="20" t="s">
        <v>317</v>
      </c>
      <c r="M57" s="21" t="s">
        <v>313</v>
      </c>
      <c r="N57" s="21"/>
      <c r="O57" s="22" t="s">
        <v>314</v>
      </c>
      <c r="P57" s="22" t="s">
        <v>42</v>
      </c>
    </row>
    <row r="58" spans="1:16" x14ac:dyDescent="0.2">
      <c r="A58" s="5" t="str">
        <f t="shared" si="6"/>
        <v> AN 256.281 </v>
      </c>
      <c r="B58" s="4" t="str">
        <f t="shared" si="7"/>
        <v>I</v>
      </c>
      <c r="C58" s="5">
        <f t="shared" si="8"/>
        <v>27102.555</v>
      </c>
      <c r="D58" s="1" t="str">
        <f t="shared" si="9"/>
        <v>vis</v>
      </c>
      <c r="E58" s="1">
        <f>VLOOKUP(C58,Active!C$21:E$969,3,FALSE)</f>
        <v>-666.00932463443962</v>
      </c>
      <c r="F58" s="4" t="s">
        <v>114</v>
      </c>
      <c r="G58" s="1" t="str">
        <f t="shared" si="10"/>
        <v>27102.555</v>
      </c>
      <c r="H58" s="5">
        <f t="shared" si="11"/>
        <v>-666</v>
      </c>
      <c r="I58" s="20" t="s">
        <v>325</v>
      </c>
      <c r="J58" s="21" t="s">
        <v>326</v>
      </c>
      <c r="K58" s="20">
        <v>-666</v>
      </c>
      <c r="L58" s="20" t="s">
        <v>173</v>
      </c>
      <c r="M58" s="21" t="s">
        <v>313</v>
      </c>
      <c r="N58" s="21"/>
      <c r="O58" s="22" t="s">
        <v>314</v>
      </c>
      <c r="P58" s="22" t="s">
        <v>42</v>
      </c>
    </row>
    <row r="59" spans="1:16" x14ac:dyDescent="0.2">
      <c r="A59" s="5" t="str">
        <f t="shared" si="6"/>
        <v> AN 256.281 </v>
      </c>
      <c r="B59" s="4" t="str">
        <f t="shared" si="7"/>
        <v>I</v>
      </c>
      <c r="C59" s="5">
        <f t="shared" si="8"/>
        <v>27133.466</v>
      </c>
      <c r="D59" s="1" t="str">
        <f t="shared" si="9"/>
        <v>vis</v>
      </c>
      <c r="E59" s="1">
        <f>VLOOKUP(C59,Active!C$21:E$969,3,FALSE)</f>
        <v>-622.00954213522448</v>
      </c>
      <c r="F59" s="4" t="s">
        <v>114</v>
      </c>
      <c r="G59" s="1" t="str">
        <f t="shared" si="10"/>
        <v>27133.466</v>
      </c>
      <c r="H59" s="5">
        <f t="shared" si="11"/>
        <v>-622</v>
      </c>
      <c r="I59" s="20" t="s">
        <v>327</v>
      </c>
      <c r="J59" s="21" t="s">
        <v>328</v>
      </c>
      <c r="K59" s="20">
        <v>-622</v>
      </c>
      <c r="L59" s="20" t="s">
        <v>173</v>
      </c>
      <c r="M59" s="21" t="s">
        <v>313</v>
      </c>
      <c r="N59" s="21"/>
      <c r="O59" s="22" t="s">
        <v>314</v>
      </c>
      <c r="P59" s="22" t="s">
        <v>42</v>
      </c>
    </row>
    <row r="60" spans="1:16" x14ac:dyDescent="0.2">
      <c r="A60" s="5" t="str">
        <f t="shared" si="6"/>
        <v> AN 256.282 </v>
      </c>
      <c r="B60" s="4" t="str">
        <f t="shared" si="7"/>
        <v>I</v>
      </c>
      <c r="C60" s="5">
        <f t="shared" si="8"/>
        <v>27154.554</v>
      </c>
      <c r="D60" s="1" t="str">
        <f t="shared" si="9"/>
        <v>vis</v>
      </c>
      <c r="E60" s="1">
        <f>VLOOKUP(C60,Active!C$21:E$969,3,FALSE)</f>
        <v>-591.99215630676747</v>
      </c>
      <c r="F60" s="4" t="s">
        <v>114</v>
      </c>
      <c r="G60" s="1" t="str">
        <f t="shared" si="10"/>
        <v>27154.554</v>
      </c>
      <c r="H60" s="5">
        <f t="shared" si="11"/>
        <v>-592</v>
      </c>
      <c r="I60" s="20" t="s">
        <v>329</v>
      </c>
      <c r="J60" s="21" t="s">
        <v>330</v>
      </c>
      <c r="K60" s="20">
        <v>-592</v>
      </c>
      <c r="L60" s="20" t="s">
        <v>157</v>
      </c>
      <c r="M60" s="21" t="s">
        <v>313</v>
      </c>
      <c r="N60" s="21"/>
      <c r="O60" s="22" t="s">
        <v>314</v>
      </c>
      <c r="P60" s="22" t="s">
        <v>44</v>
      </c>
    </row>
    <row r="61" spans="1:16" x14ac:dyDescent="0.2">
      <c r="A61" s="5" t="str">
        <f t="shared" si="6"/>
        <v> AN 256.282 </v>
      </c>
      <c r="B61" s="4" t="str">
        <f t="shared" si="7"/>
        <v>I</v>
      </c>
      <c r="C61" s="5">
        <f t="shared" si="8"/>
        <v>27211.47</v>
      </c>
      <c r="D61" s="1" t="str">
        <f t="shared" si="9"/>
        <v>vis</v>
      </c>
      <c r="E61" s="1">
        <f>VLOOKUP(C61,Active!C$21:E$969,3,FALSE)</f>
        <v>-510.97596075420154</v>
      </c>
      <c r="F61" s="4" t="s">
        <v>114</v>
      </c>
      <c r="G61" s="1" t="str">
        <f t="shared" si="10"/>
        <v>27211.470</v>
      </c>
      <c r="H61" s="5">
        <f t="shared" si="11"/>
        <v>-511</v>
      </c>
      <c r="I61" s="20" t="s">
        <v>331</v>
      </c>
      <c r="J61" s="21" t="s">
        <v>332</v>
      </c>
      <c r="K61" s="20">
        <v>-511</v>
      </c>
      <c r="L61" s="20" t="s">
        <v>333</v>
      </c>
      <c r="M61" s="21" t="s">
        <v>313</v>
      </c>
      <c r="N61" s="21"/>
      <c r="O61" s="22" t="s">
        <v>314</v>
      </c>
      <c r="P61" s="22" t="s">
        <v>44</v>
      </c>
    </row>
    <row r="62" spans="1:16" x14ac:dyDescent="0.2">
      <c r="A62" s="5" t="str">
        <f t="shared" si="6"/>
        <v> AN 256.282 </v>
      </c>
      <c r="B62" s="4" t="str">
        <f t="shared" si="7"/>
        <v>I</v>
      </c>
      <c r="C62" s="5">
        <f t="shared" si="8"/>
        <v>27513.513999999999</v>
      </c>
      <c r="D62" s="1" t="str">
        <f t="shared" si="9"/>
        <v>vis</v>
      </c>
      <c r="E62" s="1">
        <f>VLOOKUP(C62,Active!C$21:E$969,3,FALSE)</f>
        <v>-81.036123634962351</v>
      </c>
      <c r="F62" s="4" t="s">
        <v>114</v>
      </c>
      <c r="G62" s="1" t="str">
        <f t="shared" si="10"/>
        <v>27513.514</v>
      </c>
      <c r="H62" s="5">
        <f t="shared" si="11"/>
        <v>-81</v>
      </c>
      <c r="I62" s="20" t="s">
        <v>334</v>
      </c>
      <c r="J62" s="21" t="s">
        <v>335</v>
      </c>
      <c r="K62" s="20">
        <v>-81</v>
      </c>
      <c r="L62" s="20" t="s">
        <v>336</v>
      </c>
      <c r="M62" s="21" t="s">
        <v>313</v>
      </c>
      <c r="N62" s="21"/>
      <c r="O62" s="22" t="s">
        <v>314</v>
      </c>
      <c r="P62" s="22" t="s">
        <v>44</v>
      </c>
    </row>
    <row r="63" spans="1:16" x14ac:dyDescent="0.2">
      <c r="A63" s="5" t="str">
        <f t="shared" si="6"/>
        <v> AN 256.282 </v>
      </c>
      <c r="B63" s="4" t="str">
        <f t="shared" si="7"/>
        <v>I</v>
      </c>
      <c r="C63" s="5">
        <f t="shared" si="8"/>
        <v>27532.501</v>
      </c>
      <c r="D63" s="1" t="str">
        <f t="shared" si="9"/>
        <v>vis</v>
      </c>
      <c r="E63" s="1">
        <f>VLOOKUP(C63,Active!C$21:E$969,3,FALSE)</f>
        <v>-54.009373600585008</v>
      </c>
      <c r="F63" s="4" t="s">
        <v>114</v>
      </c>
      <c r="G63" s="1" t="str">
        <f t="shared" si="10"/>
        <v>27532.501</v>
      </c>
      <c r="H63" s="5">
        <f t="shared" si="11"/>
        <v>-54</v>
      </c>
      <c r="I63" s="20" t="s">
        <v>337</v>
      </c>
      <c r="J63" s="21" t="s">
        <v>338</v>
      </c>
      <c r="K63" s="20">
        <v>-54</v>
      </c>
      <c r="L63" s="20" t="s">
        <v>173</v>
      </c>
      <c r="M63" s="21" t="s">
        <v>313</v>
      </c>
      <c r="N63" s="21"/>
      <c r="O63" s="22" t="s">
        <v>314</v>
      </c>
      <c r="P63" s="22" t="s">
        <v>44</v>
      </c>
    </row>
    <row r="64" spans="1:16" x14ac:dyDescent="0.2">
      <c r="A64" s="5" t="str">
        <f t="shared" si="6"/>
        <v> AN 256.282 </v>
      </c>
      <c r="B64" s="4" t="str">
        <f t="shared" si="7"/>
        <v>I</v>
      </c>
      <c r="C64" s="5">
        <f t="shared" si="8"/>
        <v>27546.548999999999</v>
      </c>
      <c r="D64" s="1" t="str">
        <f t="shared" si="9"/>
        <v>vis</v>
      </c>
      <c r="E64" s="1">
        <f>VLOOKUP(C64,Active!C$21:E$969,3,FALSE)</f>
        <v>-34.012966349155995</v>
      </c>
      <c r="F64" s="4" t="s">
        <v>114</v>
      </c>
      <c r="G64" s="1" t="str">
        <f t="shared" si="10"/>
        <v>27546.549</v>
      </c>
      <c r="H64" s="5">
        <f t="shared" si="11"/>
        <v>-34</v>
      </c>
      <c r="I64" s="20" t="s">
        <v>339</v>
      </c>
      <c r="J64" s="21" t="s">
        <v>340</v>
      </c>
      <c r="K64" s="20">
        <v>-34</v>
      </c>
      <c r="L64" s="20" t="s">
        <v>341</v>
      </c>
      <c r="M64" s="21" t="s">
        <v>313</v>
      </c>
      <c r="N64" s="21"/>
      <c r="O64" s="22" t="s">
        <v>314</v>
      </c>
      <c r="P64" s="22" t="s">
        <v>44</v>
      </c>
    </row>
    <row r="65" spans="1:16" x14ac:dyDescent="0.2">
      <c r="A65" s="5" t="str">
        <f t="shared" si="6"/>
        <v> AN 256.282 </v>
      </c>
      <c r="B65" s="4" t="str">
        <f t="shared" si="7"/>
        <v>I</v>
      </c>
      <c r="C65" s="5">
        <f t="shared" si="8"/>
        <v>27570.448</v>
      </c>
      <c r="D65" s="1" t="str">
        <f t="shared" si="9"/>
        <v>vis</v>
      </c>
      <c r="E65" s="1">
        <f>VLOOKUP(C65,Active!C$21:E$969,3,FALSE)</f>
        <v>5.6937378290160667E-3</v>
      </c>
      <c r="F65" s="4" t="s">
        <v>114</v>
      </c>
      <c r="G65" s="1" t="str">
        <f t="shared" si="10"/>
        <v>27570.448</v>
      </c>
      <c r="H65" s="5">
        <f t="shared" si="11"/>
        <v>0</v>
      </c>
      <c r="I65" s="20" t="s">
        <v>342</v>
      </c>
      <c r="J65" s="21" t="s">
        <v>343</v>
      </c>
      <c r="K65" s="20">
        <v>0</v>
      </c>
      <c r="L65" s="20" t="s">
        <v>179</v>
      </c>
      <c r="M65" s="21" t="s">
        <v>313</v>
      </c>
      <c r="N65" s="21"/>
      <c r="O65" s="22" t="s">
        <v>314</v>
      </c>
      <c r="P65" s="22" t="s">
        <v>44</v>
      </c>
    </row>
    <row r="66" spans="1:16" x14ac:dyDescent="0.2">
      <c r="A66" s="5" t="str">
        <f t="shared" si="6"/>
        <v> AN 256.282 </v>
      </c>
      <c r="B66" s="4" t="str">
        <f t="shared" si="7"/>
        <v>I</v>
      </c>
      <c r="C66" s="5">
        <f t="shared" si="8"/>
        <v>27589.415000000001</v>
      </c>
      <c r="D66" s="1" t="str">
        <f t="shared" si="9"/>
        <v>vis</v>
      </c>
      <c r="E66" s="1">
        <f>VLOOKUP(C66,Active!C$21:E$969,3,FALSE)</f>
        <v>27.003975083066464</v>
      </c>
      <c r="F66" s="4" t="s">
        <v>114</v>
      </c>
      <c r="G66" s="1" t="str">
        <f t="shared" si="10"/>
        <v>27589.415</v>
      </c>
      <c r="H66" s="5">
        <f t="shared" si="11"/>
        <v>27</v>
      </c>
      <c r="I66" s="20" t="s">
        <v>344</v>
      </c>
      <c r="J66" s="21" t="s">
        <v>345</v>
      </c>
      <c r="K66" s="20">
        <v>27</v>
      </c>
      <c r="L66" s="20" t="s">
        <v>202</v>
      </c>
      <c r="M66" s="21" t="s">
        <v>313</v>
      </c>
      <c r="N66" s="21"/>
      <c r="O66" s="22" t="s">
        <v>314</v>
      </c>
      <c r="P66" s="22" t="s">
        <v>44</v>
      </c>
    </row>
    <row r="67" spans="1:16" x14ac:dyDescent="0.2">
      <c r="A67" s="5" t="str">
        <f t="shared" si="6"/>
        <v> AN 256.282 </v>
      </c>
      <c r="B67" s="4" t="str">
        <f t="shared" si="7"/>
        <v>I</v>
      </c>
      <c r="C67" s="5">
        <f t="shared" si="8"/>
        <v>27874.642</v>
      </c>
      <c r="D67" s="1" t="str">
        <f t="shared" si="9"/>
        <v>vis</v>
      </c>
      <c r="E67" s="1">
        <f>VLOOKUP(C67,Active!C$21:E$969,3,FALSE)</f>
        <v>433.00591493954295</v>
      </c>
      <c r="F67" s="4" t="s">
        <v>114</v>
      </c>
      <c r="G67" s="1" t="str">
        <f t="shared" si="10"/>
        <v>27874.642</v>
      </c>
      <c r="H67" s="5">
        <f t="shared" si="11"/>
        <v>433</v>
      </c>
      <c r="I67" s="20" t="s">
        <v>346</v>
      </c>
      <c r="J67" s="21" t="s">
        <v>347</v>
      </c>
      <c r="K67" s="20">
        <v>433</v>
      </c>
      <c r="L67" s="20" t="s">
        <v>179</v>
      </c>
      <c r="M67" s="21" t="s">
        <v>124</v>
      </c>
      <c r="N67" s="21"/>
      <c r="O67" s="22" t="s">
        <v>314</v>
      </c>
      <c r="P67" s="22" t="s">
        <v>44</v>
      </c>
    </row>
    <row r="68" spans="1:16" x14ac:dyDescent="0.2">
      <c r="A68" s="5" t="str">
        <f t="shared" si="6"/>
        <v> AN 264.107 </v>
      </c>
      <c r="B68" s="4" t="str">
        <f t="shared" si="7"/>
        <v>I</v>
      </c>
      <c r="C68" s="5">
        <f t="shared" si="8"/>
        <v>28314.420999999998</v>
      </c>
      <c r="D68" s="1" t="str">
        <f t="shared" si="9"/>
        <v>vis</v>
      </c>
      <c r="E68" s="1">
        <f>VLOOKUP(C68,Active!C$21:E$969,3,FALSE)</f>
        <v>1059.0024969887229</v>
      </c>
      <c r="F68" s="4" t="s">
        <v>114</v>
      </c>
      <c r="G68" s="1" t="str">
        <f t="shared" si="10"/>
        <v>28314.421</v>
      </c>
      <c r="H68" s="5">
        <f t="shared" si="11"/>
        <v>1059</v>
      </c>
      <c r="I68" s="20" t="s">
        <v>348</v>
      </c>
      <c r="J68" s="21" t="s">
        <v>349</v>
      </c>
      <c r="K68" s="20">
        <v>1059</v>
      </c>
      <c r="L68" s="20" t="s">
        <v>205</v>
      </c>
      <c r="M68" s="21" t="s">
        <v>124</v>
      </c>
      <c r="N68" s="21"/>
      <c r="O68" s="22" t="s">
        <v>350</v>
      </c>
      <c r="P68" s="22" t="s">
        <v>46</v>
      </c>
    </row>
    <row r="69" spans="1:16" x14ac:dyDescent="0.2">
      <c r="A69" s="5" t="str">
        <f t="shared" si="6"/>
        <v> AN 264.107 </v>
      </c>
      <c r="B69" s="4" t="str">
        <f t="shared" si="7"/>
        <v>I</v>
      </c>
      <c r="C69" s="5">
        <f t="shared" si="8"/>
        <v>28626.352999999999</v>
      </c>
      <c r="D69" s="1" t="str">
        <f t="shared" si="9"/>
        <v>vis</v>
      </c>
      <c r="E69" s="1">
        <f>VLOOKUP(C69,Active!C$21:E$969,3,FALSE)</f>
        <v>1503.0172540184262</v>
      </c>
      <c r="F69" s="4" t="s">
        <v>114</v>
      </c>
      <c r="G69" s="1" t="str">
        <f t="shared" si="10"/>
        <v>28626.353</v>
      </c>
      <c r="H69" s="5">
        <f t="shared" si="11"/>
        <v>1503</v>
      </c>
      <c r="I69" s="20" t="s">
        <v>351</v>
      </c>
      <c r="J69" s="21" t="s">
        <v>352</v>
      </c>
      <c r="K69" s="20">
        <v>1503</v>
      </c>
      <c r="L69" s="20" t="s">
        <v>353</v>
      </c>
      <c r="M69" s="21" t="s">
        <v>124</v>
      </c>
      <c r="N69" s="21"/>
      <c r="O69" s="22" t="s">
        <v>350</v>
      </c>
      <c r="P69" s="22" t="s">
        <v>46</v>
      </c>
    </row>
    <row r="70" spans="1:16" x14ac:dyDescent="0.2">
      <c r="A70" s="5" t="str">
        <f t="shared" si="6"/>
        <v> AN 264.107 </v>
      </c>
      <c r="B70" s="4" t="str">
        <f t="shared" si="7"/>
        <v>I</v>
      </c>
      <c r="C70" s="5">
        <f t="shared" si="8"/>
        <v>28633.371999999999</v>
      </c>
      <c r="D70" s="1" t="str">
        <f t="shared" si="9"/>
        <v>vis</v>
      </c>
      <c r="E70" s="1">
        <f>VLOOKUP(C70,Active!C$21:E$969,3,FALSE)</f>
        <v>1513.0083404718571</v>
      </c>
      <c r="F70" s="4" t="s">
        <v>114</v>
      </c>
      <c r="G70" s="1" t="str">
        <f t="shared" si="10"/>
        <v>28633.372</v>
      </c>
      <c r="H70" s="5">
        <f t="shared" si="11"/>
        <v>1513</v>
      </c>
      <c r="I70" s="20" t="s">
        <v>354</v>
      </c>
      <c r="J70" s="21" t="s">
        <v>355</v>
      </c>
      <c r="K70" s="20">
        <v>1513</v>
      </c>
      <c r="L70" s="20" t="s">
        <v>157</v>
      </c>
      <c r="M70" s="21" t="s">
        <v>124</v>
      </c>
      <c r="N70" s="21"/>
      <c r="O70" s="22" t="s">
        <v>350</v>
      </c>
      <c r="P70" s="22" t="s">
        <v>46</v>
      </c>
    </row>
    <row r="71" spans="1:16" x14ac:dyDescent="0.2">
      <c r="A71" s="5" t="str">
        <f t="shared" si="6"/>
        <v> AN 264.107 </v>
      </c>
      <c r="B71" s="4" t="str">
        <f t="shared" si="7"/>
        <v>I</v>
      </c>
      <c r="C71" s="5">
        <f t="shared" si="8"/>
        <v>28638.29</v>
      </c>
      <c r="D71" s="1" t="str">
        <f t="shared" si="9"/>
        <v>vis</v>
      </c>
      <c r="E71" s="1">
        <f>VLOOKUP(C71,Active!C$21:E$969,3,FALSE)</f>
        <v>1520.0087911312082</v>
      </c>
      <c r="F71" s="4" t="s">
        <v>114</v>
      </c>
      <c r="G71" s="1" t="str">
        <f t="shared" si="10"/>
        <v>28638.290</v>
      </c>
      <c r="H71" s="5">
        <f t="shared" si="11"/>
        <v>1520</v>
      </c>
      <c r="I71" s="20" t="s">
        <v>356</v>
      </c>
      <c r="J71" s="21" t="s">
        <v>357</v>
      </c>
      <c r="K71" s="20">
        <v>1520</v>
      </c>
      <c r="L71" s="20" t="s">
        <v>157</v>
      </c>
      <c r="M71" s="21" t="s">
        <v>124</v>
      </c>
      <c r="N71" s="21"/>
      <c r="O71" s="22" t="s">
        <v>350</v>
      </c>
      <c r="P71" s="22" t="s">
        <v>46</v>
      </c>
    </row>
    <row r="72" spans="1:16" x14ac:dyDescent="0.2">
      <c r="A72" s="5" t="str">
        <f t="shared" si="6"/>
        <v> AN 264.107 </v>
      </c>
      <c r="B72" s="4" t="str">
        <f t="shared" si="7"/>
        <v>I</v>
      </c>
      <c r="C72" s="5">
        <f t="shared" si="8"/>
        <v>28661.458999999999</v>
      </c>
      <c r="D72" s="1" t="str">
        <f t="shared" si="9"/>
        <v>vis</v>
      </c>
      <c r="E72" s="1">
        <f>VLOOKUP(C72,Active!C$21:E$969,3,FALSE)</f>
        <v>1552.9883440646049</v>
      </c>
      <c r="F72" s="4" t="s">
        <v>114</v>
      </c>
      <c r="G72" s="1" t="str">
        <f t="shared" si="10"/>
        <v>28661.459</v>
      </c>
      <c r="H72" s="5">
        <f t="shared" si="11"/>
        <v>1553</v>
      </c>
      <c r="I72" s="20" t="s">
        <v>358</v>
      </c>
      <c r="J72" s="21" t="s">
        <v>359</v>
      </c>
      <c r="K72" s="20">
        <v>1553</v>
      </c>
      <c r="L72" s="20" t="s">
        <v>123</v>
      </c>
      <c r="M72" s="21" t="s">
        <v>124</v>
      </c>
      <c r="N72" s="21"/>
      <c r="O72" s="22" t="s">
        <v>350</v>
      </c>
      <c r="P72" s="22" t="s">
        <v>46</v>
      </c>
    </row>
    <row r="73" spans="1:16" x14ac:dyDescent="0.2">
      <c r="A73" s="5" t="str">
        <f t="shared" si="6"/>
        <v> AN 264.107 </v>
      </c>
      <c r="B73" s="4" t="str">
        <f t="shared" si="7"/>
        <v>I</v>
      </c>
      <c r="C73" s="5">
        <f t="shared" si="8"/>
        <v>28671.272000000001</v>
      </c>
      <c r="D73" s="1" t="str">
        <f t="shared" si="9"/>
        <v>vis</v>
      </c>
      <c r="E73" s="1">
        <f>VLOOKUP(C73,Active!C$21:E$969,3,FALSE)</f>
        <v>1566.9565063907955</v>
      </c>
      <c r="F73" s="4" t="s">
        <v>114</v>
      </c>
      <c r="G73" s="1" t="str">
        <f t="shared" si="10"/>
        <v>28671.272</v>
      </c>
      <c r="H73" s="5">
        <f t="shared" si="11"/>
        <v>1567</v>
      </c>
      <c r="I73" s="20" t="s">
        <v>360</v>
      </c>
      <c r="J73" s="21" t="s">
        <v>361</v>
      </c>
      <c r="K73" s="20">
        <v>1567</v>
      </c>
      <c r="L73" s="20" t="s">
        <v>362</v>
      </c>
      <c r="M73" s="21" t="s">
        <v>124</v>
      </c>
      <c r="N73" s="21"/>
      <c r="O73" s="22" t="s">
        <v>350</v>
      </c>
      <c r="P73" s="22" t="s">
        <v>46</v>
      </c>
    </row>
    <row r="74" spans="1:16" x14ac:dyDescent="0.2">
      <c r="A74" s="5" t="str">
        <f t="shared" si="6"/>
        <v> AN 264.108 </v>
      </c>
      <c r="B74" s="4" t="str">
        <f t="shared" si="7"/>
        <v>I</v>
      </c>
      <c r="C74" s="5">
        <f t="shared" si="8"/>
        <v>28687.473999999998</v>
      </c>
      <c r="D74" s="1" t="str">
        <f t="shared" si="9"/>
        <v>vis</v>
      </c>
      <c r="E74" s="1">
        <f>VLOOKUP(C74,Active!C$21:E$969,3,FALSE)</f>
        <v>1590.0189914625232</v>
      </c>
      <c r="F74" s="4" t="s">
        <v>114</v>
      </c>
      <c r="G74" s="1" t="str">
        <f t="shared" si="10"/>
        <v>28687.474</v>
      </c>
      <c r="H74" s="5">
        <f t="shared" si="11"/>
        <v>1590</v>
      </c>
      <c r="I74" s="20" t="s">
        <v>363</v>
      </c>
      <c r="J74" s="21" t="s">
        <v>364</v>
      </c>
      <c r="K74" s="20">
        <v>1590</v>
      </c>
      <c r="L74" s="20" t="s">
        <v>267</v>
      </c>
      <c r="M74" s="21" t="s">
        <v>124</v>
      </c>
      <c r="N74" s="21"/>
      <c r="O74" s="22" t="s">
        <v>350</v>
      </c>
      <c r="P74" s="22" t="s">
        <v>47</v>
      </c>
    </row>
    <row r="75" spans="1:16" x14ac:dyDescent="0.2">
      <c r="A75" s="5" t="str">
        <f t="shared" ref="A75:A102" si="12">P75</f>
        <v> AN 264.108 </v>
      </c>
      <c r="B75" s="4" t="str">
        <f t="shared" ref="B75:B102" si="13">IF(H75=INT(H75),"I","II")</f>
        <v>I</v>
      </c>
      <c r="C75" s="5">
        <f t="shared" ref="C75:C102" si="14">1*G75</f>
        <v>28692.379000000001</v>
      </c>
      <c r="D75" s="1" t="str">
        <f t="shared" ref="D75:D102" si="15">VLOOKUP(F75,I$1:J$5,2,FALSE)</f>
        <v>vis</v>
      </c>
      <c r="E75" s="1">
        <f>VLOOKUP(C75,Active!C$21:E$969,3,FALSE)</f>
        <v>1597.0009374739352</v>
      </c>
      <c r="F75" s="4" t="s">
        <v>114</v>
      </c>
      <c r="G75" s="1" t="str">
        <f t="shared" ref="G75:G102" si="16">MID(I75,3,LEN(I75)-3)</f>
        <v>28692.379</v>
      </c>
      <c r="H75" s="5">
        <f t="shared" ref="H75:H102" si="17">1*K75</f>
        <v>1597</v>
      </c>
      <c r="I75" s="20" t="s">
        <v>365</v>
      </c>
      <c r="J75" s="21" t="s">
        <v>366</v>
      </c>
      <c r="K75" s="20">
        <v>1597</v>
      </c>
      <c r="L75" s="20" t="s">
        <v>147</v>
      </c>
      <c r="M75" s="21" t="s">
        <v>124</v>
      </c>
      <c r="N75" s="21"/>
      <c r="O75" s="22" t="s">
        <v>350</v>
      </c>
      <c r="P75" s="22" t="s">
        <v>47</v>
      </c>
    </row>
    <row r="76" spans="1:16" x14ac:dyDescent="0.2">
      <c r="A76" s="5" t="str">
        <f t="shared" si="12"/>
        <v> AN 264.108 </v>
      </c>
      <c r="B76" s="4" t="str">
        <f t="shared" si="13"/>
        <v>I</v>
      </c>
      <c r="C76" s="5">
        <f t="shared" si="14"/>
        <v>28718.36</v>
      </c>
      <c r="D76" s="1" t="str">
        <f t="shared" si="15"/>
        <v>vis</v>
      </c>
      <c r="E76" s="1">
        <f>VLOOKUP(C76,Active!C$21:E$969,3,FALSE)</f>
        <v>1633.9831881003172</v>
      </c>
      <c r="F76" s="4" t="s">
        <v>114</v>
      </c>
      <c r="G76" s="1" t="str">
        <f t="shared" si="16"/>
        <v>28718.360</v>
      </c>
      <c r="H76" s="5">
        <f t="shared" si="17"/>
        <v>1634</v>
      </c>
      <c r="I76" s="20" t="s">
        <v>367</v>
      </c>
      <c r="J76" s="21" t="s">
        <v>368</v>
      </c>
      <c r="K76" s="20">
        <v>1634</v>
      </c>
      <c r="L76" s="20" t="s">
        <v>164</v>
      </c>
      <c r="M76" s="21" t="s">
        <v>124</v>
      </c>
      <c r="N76" s="21"/>
      <c r="O76" s="22" t="s">
        <v>350</v>
      </c>
      <c r="P76" s="22" t="s">
        <v>47</v>
      </c>
    </row>
    <row r="77" spans="1:16" x14ac:dyDescent="0.2">
      <c r="A77" s="5" t="str">
        <f t="shared" si="12"/>
        <v> AJ 60.453 </v>
      </c>
      <c r="B77" s="4" t="str">
        <f t="shared" si="13"/>
        <v>I</v>
      </c>
      <c r="C77" s="5">
        <f t="shared" si="14"/>
        <v>34543.726000000002</v>
      </c>
      <c r="D77" s="1" t="str">
        <f t="shared" si="15"/>
        <v>vis</v>
      </c>
      <c r="E77" s="1">
        <f>VLOOKUP(C77,Active!C$21:E$969,3,FALSE)</f>
        <v>9926.0098769270135</v>
      </c>
      <c r="F77" s="4" t="s">
        <v>114</v>
      </c>
      <c r="G77" s="1" t="str">
        <f t="shared" si="16"/>
        <v>34543.726</v>
      </c>
      <c r="H77" s="5">
        <f t="shared" si="17"/>
        <v>9926</v>
      </c>
      <c r="I77" s="20" t="s">
        <v>369</v>
      </c>
      <c r="J77" s="21" t="s">
        <v>370</v>
      </c>
      <c r="K77" s="20">
        <v>9926</v>
      </c>
      <c r="L77" s="20" t="s">
        <v>371</v>
      </c>
      <c r="M77" s="21" t="s">
        <v>130</v>
      </c>
      <c r="N77" s="21"/>
      <c r="O77" s="22" t="s">
        <v>372</v>
      </c>
      <c r="P77" s="22" t="s">
        <v>48</v>
      </c>
    </row>
    <row r="78" spans="1:16" x14ac:dyDescent="0.2">
      <c r="A78" s="5" t="str">
        <f t="shared" si="12"/>
        <v> AJ 60.453 </v>
      </c>
      <c r="B78" s="4" t="str">
        <f t="shared" si="13"/>
        <v>I</v>
      </c>
      <c r="C78" s="5">
        <f t="shared" si="14"/>
        <v>34908.336000000003</v>
      </c>
      <c r="D78" s="1" t="str">
        <f t="shared" si="15"/>
        <v>vis</v>
      </c>
      <c r="E78" s="1">
        <f>VLOOKUP(C78,Active!C$21:E$969,3,FALSE)</f>
        <v>10445.008314280669</v>
      </c>
      <c r="F78" s="4" t="s">
        <v>114</v>
      </c>
      <c r="G78" s="1" t="str">
        <f t="shared" si="16"/>
        <v>34908.336</v>
      </c>
      <c r="H78" s="5">
        <f t="shared" si="17"/>
        <v>10445</v>
      </c>
      <c r="I78" s="20" t="s">
        <v>373</v>
      </c>
      <c r="J78" s="21" t="s">
        <v>374</v>
      </c>
      <c r="K78" s="20">
        <v>10445</v>
      </c>
      <c r="L78" s="20" t="s">
        <v>157</v>
      </c>
      <c r="M78" s="21" t="s">
        <v>130</v>
      </c>
      <c r="N78" s="21"/>
      <c r="O78" s="22" t="s">
        <v>372</v>
      </c>
      <c r="P78" s="22" t="s">
        <v>48</v>
      </c>
    </row>
    <row r="79" spans="1:16" x14ac:dyDescent="0.2">
      <c r="A79" s="5" t="str">
        <f t="shared" si="12"/>
        <v>BAVM 32 </v>
      </c>
      <c r="B79" s="4" t="str">
        <f t="shared" si="13"/>
        <v>I</v>
      </c>
      <c r="C79" s="5">
        <f t="shared" si="14"/>
        <v>44373.436999999998</v>
      </c>
      <c r="D79" s="1" t="str">
        <f t="shared" si="15"/>
        <v>vis</v>
      </c>
      <c r="E79" s="1">
        <f>VLOOKUP(C79,Active!C$21:E$969,3,FALSE)</f>
        <v>23917.959216325311</v>
      </c>
      <c r="F79" s="4" t="s">
        <v>114</v>
      </c>
      <c r="G79" s="1" t="str">
        <f t="shared" si="16"/>
        <v>44373.437</v>
      </c>
      <c r="H79" s="5">
        <f t="shared" si="17"/>
        <v>23918</v>
      </c>
      <c r="I79" s="20" t="s">
        <v>375</v>
      </c>
      <c r="J79" s="21" t="s">
        <v>376</v>
      </c>
      <c r="K79" s="20">
        <v>23918</v>
      </c>
      <c r="L79" s="20" t="s">
        <v>377</v>
      </c>
      <c r="M79" s="21" t="s">
        <v>124</v>
      </c>
      <c r="N79" s="21"/>
      <c r="O79" s="22" t="s">
        <v>378</v>
      </c>
      <c r="P79" s="23" t="s">
        <v>49</v>
      </c>
    </row>
    <row r="80" spans="1:16" x14ac:dyDescent="0.2">
      <c r="A80" s="5" t="str">
        <f t="shared" si="12"/>
        <v>BAVM 34 </v>
      </c>
      <c r="B80" s="4" t="str">
        <f t="shared" si="13"/>
        <v>I</v>
      </c>
      <c r="C80" s="5">
        <f t="shared" si="14"/>
        <v>45034.55</v>
      </c>
      <c r="D80" s="1" t="str">
        <f t="shared" si="15"/>
        <v>vis</v>
      </c>
      <c r="E80" s="1">
        <f>VLOOKUP(C80,Active!C$21:E$969,3,FALSE)</f>
        <v>24859.010240472177</v>
      </c>
      <c r="F80" s="4" t="s">
        <v>114</v>
      </c>
      <c r="G80" s="1" t="str">
        <f t="shared" si="16"/>
        <v>45034.550</v>
      </c>
      <c r="H80" s="5">
        <f t="shared" si="17"/>
        <v>24859</v>
      </c>
      <c r="I80" s="20" t="s">
        <v>379</v>
      </c>
      <c r="J80" s="21" t="s">
        <v>380</v>
      </c>
      <c r="K80" s="20">
        <v>24859</v>
      </c>
      <c r="L80" s="20" t="s">
        <v>371</v>
      </c>
      <c r="M80" s="21" t="s">
        <v>130</v>
      </c>
      <c r="N80" s="21"/>
      <c r="O80" s="22" t="s">
        <v>381</v>
      </c>
      <c r="P80" s="23" t="s">
        <v>52</v>
      </c>
    </row>
    <row r="81" spans="1:16" x14ac:dyDescent="0.2">
      <c r="A81" s="5" t="str">
        <f t="shared" si="12"/>
        <v>BAVM 34 </v>
      </c>
      <c r="B81" s="4" t="str">
        <f t="shared" si="13"/>
        <v>I</v>
      </c>
      <c r="C81" s="5">
        <f t="shared" si="14"/>
        <v>45053.508000000002</v>
      </c>
      <c r="D81" s="1" t="str">
        <f t="shared" si="15"/>
        <v>vis</v>
      </c>
      <c r="E81" s="1">
        <f>VLOOKUP(C81,Active!C$21:E$969,3,FALSE)</f>
        <v>24885.995710907297</v>
      </c>
      <c r="F81" s="4" t="s">
        <v>114</v>
      </c>
      <c r="G81" s="1" t="str">
        <f t="shared" si="16"/>
        <v>45053.508</v>
      </c>
      <c r="H81" s="5">
        <f t="shared" si="17"/>
        <v>24886</v>
      </c>
      <c r="I81" s="20" t="s">
        <v>382</v>
      </c>
      <c r="J81" s="21" t="s">
        <v>383</v>
      </c>
      <c r="K81" s="20">
        <v>24886</v>
      </c>
      <c r="L81" s="20" t="s">
        <v>384</v>
      </c>
      <c r="M81" s="21" t="s">
        <v>130</v>
      </c>
      <c r="N81" s="21"/>
      <c r="O81" s="22" t="s">
        <v>258</v>
      </c>
      <c r="P81" s="23" t="s">
        <v>52</v>
      </c>
    </row>
    <row r="82" spans="1:16" x14ac:dyDescent="0.2">
      <c r="A82" s="5" t="str">
        <f t="shared" si="12"/>
        <v>BAVM 34 </v>
      </c>
      <c r="B82" s="4" t="str">
        <f t="shared" si="13"/>
        <v>I</v>
      </c>
      <c r="C82" s="5">
        <f t="shared" si="14"/>
        <v>45053.514000000003</v>
      </c>
      <c r="D82" s="1" t="str">
        <f t="shared" si="15"/>
        <v>vis</v>
      </c>
      <c r="E82" s="1">
        <f>VLOOKUP(C82,Active!C$21:E$969,3,FALSE)</f>
        <v>24886.004251514041</v>
      </c>
      <c r="F82" s="4" t="s">
        <v>114</v>
      </c>
      <c r="G82" s="1" t="str">
        <f t="shared" si="16"/>
        <v>45053.514</v>
      </c>
      <c r="H82" s="5">
        <f t="shared" si="17"/>
        <v>24886</v>
      </c>
      <c r="I82" s="20" t="s">
        <v>385</v>
      </c>
      <c r="J82" s="21" t="s">
        <v>386</v>
      </c>
      <c r="K82" s="20">
        <v>24886</v>
      </c>
      <c r="L82" s="20" t="s">
        <v>202</v>
      </c>
      <c r="M82" s="21" t="s">
        <v>130</v>
      </c>
      <c r="N82" s="21"/>
      <c r="O82" s="22" t="s">
        <v>381</v>
      </c>
      <c r="P82" s="23" t="s">
        <v>52</v>
      </c>
    </row>
    <row r="83" spans="1:16" x14ac:dyDescent="0.2">
      <c r="A83" s="5" t="str">
        <f t="shared" si="12"/>
        <v>BAVM 34 </v>
      </c>
      <c r="B83" s="4" t="str">
        <f t="shared" si="13"/>
        <v>I</v>
      </c>
      <c r="C83" s="5">
        <f t="shared" si="14"/>
        <v>45055.620999999999</v>
      </c>
      <c r="D83" s="1" t="str">
        <f t="shared" si="15"/>
        <v>vis</v>
      </c>
      <c r="E83" s="1">
        <f>VLOOKUP(C83,Active!C$21:E$969,3,FALSE)</f>
        <v>24889.00342791486</v>
      </c>
      <c r="F83" s="4" t="s">
        <v>114</v>
      </c>
      <c r="G83" s="1" t="str">
        <f t="shared" si="16"/>
        <v>45055.621</v>
      </c>
      <c r="H83" s="5">
        <f t="shared" si="17"/>
        <v>24889</v>
      </c>
      <c r="I83" s="20" t="s">
        <v>387</v>
      </c>
      <c r="J83" s="21" t="s">
        <v>388</v>
      </c>
      <c r="K83" s="20">
        <v>24889</v>
      </c>
      <c r="L83" s="20" t="s">
        <v>205</v>
      </c>
      <c r="M83" s="21" t="s">
        <v>130</v>
      </c>
      <c r="N83" s="21"/>
      <c r="O83" s="22" t="s">
        <v>381</v>
      </c>
      <c r="P83" s="23" t="s">
        <v>52</v>
      </c>
    </row>
    <row r="84" spans="1:16" x14ac:dyDescent="0.2">
      <c r="A84" s="5" t="str">
        <f t="shared" si="12"/>
        <v>BAVM 34 </v>
      </c>
      <c r="B84" s="4" t="str">
        <f t="shared" si="13"/>
        <v>I</v>
      </c>
      <c r="C84" s="5">
        <f t="shared" si="14"/>
        <v>45084.4</v>
      </c>
      <c r="D84" s="1" t="str">
        <f t="shared" si="15"/>
        <v>vis</v>
      </c>
      <c r="E84" s="1">
        <f>VLOOKUP(C84,Active!C$21:E$969,3,FALSE)</f>
        <v>24929.968448151831</v>
      </c>
      <c r="F84" s="4" t="s">
        <v>114</v>
      </c>
      <c r="G84" s="1" t="str">
        <f t="shared" si="16"/>
        <v>45084.400</v>
      </c>
      <c r="H84" s="5">
        <f t="shared" si="17"/>
        <v>24930</v>
      </c>
      <c r="I84" s="20" t="s">
        <v>389</v>
      </c>
      <c r="J84" s="21" t="s">
        <v>390</v>
      </c>
      <c r="K84" s="20">
        <v>24930</v>
      </c>
      <c r="L84" s="20" t="s">
        <v>391</v>
      </c>
      <c r="M84" s="21" t="s">
        <v>124</v>
      </c>
      <c r="N84" s="21"/>
      <c r="O84" s="22" t="s">
        <v>378</v>
      </c>
      <c r="P84" s="23" t="s">
        <v>52</v>
      </c>
    </row>
    <row r="85" spans="1:16" x14ac:dyDescent="0.2">
      <c r="A85" s="5" t="str">
        <f t="shared" si="12"/>
        <v>BAVM 50 </v>
      </c>
      <c r="B85" s="4" t="str">
        <f t="shared" si="13"/>
        <v>I</v>
      </c>
      <c r="C85" s="5">
        <f t="shared" si="14"/>
        <v>47268.577499999999</v>
      </c>
      <c r="D85" s="1" t="str">
        <f t="shared" si="15"/>
        <v>vis</v>
      </c>
      <c r="E85" s="1">
        <f>VLOOKUP(C85,Active!C$21:E$969,3,FALSE)</f>
        <v>28039.001961777369</v>
      </c>
      <c r="F85" s="4" t="s">
        <v>114</v>
      </c>
      <c r="G85" s="1" t="str">
        <f t="shared" si="16"/>
        <v>47268.5775</v>
      </c>
      <c r="H85" s="5">
        <f t="shared" si="17"/>
        <v>28039</v>
      </c>
      <c r="I85" s="20" t="s">
        <v>392</v>
      </c>
      <c r="J85" s="21" t="s">
        <v>393</v>
      </c>
      <c r="K85" s="20">
        <v>28039</v>
      </c>
      <c r="L85" s="20" t="s">
        <v>394</v>
      </c>
      <c r="M85" s="21" t="s">
        <v>135</v>
      </c>
      <c r="N85" s="21" t="s">
        <v>395</v>
      </c>
      <c r="O85" s="22" t="s">
        <v>297</v>
      </c>
      <c r="P85" s="23" t="s">
        <v>57</v>
      </c>
    </row>
    <row r="86" spans="1:16" x14ac:dyDescent="0.2">
      <c r="A86" s="5" t="str">
        <f t="shared" si="12"/>
        <v>VSB 47 </v>
      </c>
      <c r="B86" s="4" t="str">
        <f t="shared" si="13"/>
        <v>I</v>
      </c>
      <c r="C86" s="5">
        <f t="shared" si="14"/>
        <v>51282.114000000001</v>
      </c>
      <c r="D86" s="1" t="str">
        <f t="shared" si="15"/>
        <v>vis</v>
      </c>
      <c r="E86" s="1">
        <f>VLOOKUP(C86,Active!C$21:E$969,3,FALSE)</f>
        <v>33752.008110160168</v>
      </c>
      <c r="F86" s="4" t="s">
        <v>114</v>
      </c>
      <c r="G86" s="1" t="str">
        <f t="shared" si="16"/>
        <v>51282.114</v>
      </c>
      <c r="H86" s="5">
        <f t="shared" si="17"/>
        <v>33752</v>
      </c>
      <c r="I86" s="20" t="s">
        <v>396</v>
      </c>
      <c r="J86" s="21" t="s">
        <v>397</v>
      </c>
      <c r="K86" s="20">
        <v>33752</v>
      </c>
      <c r="L86" s="20" t="s">
        <v>157</v>
      </c>
      <c r="M86" s="21" t="s">
        <v>209</v>
      </c>
      <c r="N86" s="21" t="s">
        <v>114</v>
      </c>
      <c r="O86" s="22" t="s">
        <v>398</v>
      </c>
      <c r="P86" s="23" t="s">
        <v>69</v>
      </c>
    </row>
    <row r="87" spans="1:16" x14ac:dyDescent="0.2">
      <c r="A87" s="5" t="str">
        <f t="shared" si="12"/>
        <v> BRNO 32 </v>
      </c>
      <c r="B87" s="4" t="str">
        <f t="shared" si="13"/>
        <v>I</v>
      </c>
      <c r="C87" s="5">
        <f t="shared" si="14"/>
        <v>51668.498899999999</v>
      </c>
      <c r="D87" s="1" t="str">
        <f t="shared" si="15"/>
        <v>vis</v>
      </c>
      <c r="E87" s="1">
        <f>VLOOKUP(C87,Active!C$21:E$969,3,FALSE)</f>
        <v>34302.001690470759</v>
      </c>
      <c r="F87" s="4" t="s">
        <v>114</v>
      </c>
      <c r="G87" s="1" t="str">
        <f t="shared" si="16"/>
        <v>51668.4989</v>
      </c>
      <c r="H87" s="5">
        <f t="shared" si="17"/>
        <v>34302</v>
      </c>
      <c r="I87" s="20" t="s">
        <v>399</v>
      </c>
      <c r="J87" s="21" t="s">
        <v>400</v>
      </c>
      <c r="K87" s="20">
        <v>34302</v>
      </c>
      <c r="L87" s="20" t="s">
        <v>401</v>
      </c>
      <c r="M87" s="21" t="s">
        <v>124</v>
      </c>
      <c r="N87" s="21"/>
      <c r="O87" s="22" t="s">
        <v>402</v>
      </c>
      <c r="P87" s="22" t="s">
        <v>71</v>
      </c>
    </row>
    <row r="88" spans="1:16" x14ac:dyDescent="0.2">
      <c r="A88" s="5" t="str">
        <f t="shared" si="12"/>
        <v>OEJV 0074 </v>
      </c>
      <c r="B88" s="4" t="str">
        <f t="shared" si="13"/>
        <v>I</v>
      </c>
      <c r="C88" s="5">
        <f t="shared" si="14"/>
        <v>51699.417000000001</v>
      </c>
      <c r="D88" s="1" t="str">
        <f t="shared" si="15"/>
        <v>vis</v>
      </c>
      <c r="E88" s="1">
        <f>VLOOKUP(C88,Active!C$21:E$969,3,FALSE)</f>
        <v>34346.011579354621</v>
      </c>
      <c r="F88" s="4" t="s">
        <v>114</v>
      </c>
      <c r="G88" s="1" t="str">
        <f t="shared" si="16"/>
        <v>51699.417</v>
      </c>
      <c r="H88" s="5">
        <f t="shared" si="17"/>
        <v>34346</v>
      </c>
      <c r="I88" s="20" t="s">
        <v>403</v>
      </c>
      <c r="J88" s="21" t="s">
        <v>404</v>
      </c>
      <c r="K88" s="20">
        <v>34346</v>
      </c>
      <c r="L88" s="20" t="s">
        <v>227</v>
      </c>
      <c r="M88" s="21" t="s">
        <v>124</v>
      </c>
      <c r="N88" s="21"/>
      <c r="O88" s="22" t="s">
        <v>405</v>
      </c>
      <c r="P88" s="23" t="s">
        <v>73</v>
      </c>
    </row>
    <row r="89" spans="1:16" x14ac:dyDescent="0.2">
      <c r="A89" s="5" t="str">
        <f t="shared" si="12"/>
        <v>IBVS 5224 </v>
      </c>
      <c r="B89" s="4" t="str">
        <f t="shared" si="13"/>
        <v>I</v>
      </c>
      <c r="C89" s="5">
        <f t="shared" si="14"/>
        <v>51964.969700000001</v>
      </c>
      <c r="D89" s="1" t="str">
        <f t="shared" si="15"/>
        <v>vis</v>
      </c>
      <c r="E89" s="1">
        <f>VLOOKUP(C89,Active!C$21:E$969,3,FALSE)</f>
        <v>34724.008442674458</v>
      </c>
      <c r="F89" s="4" t="s">
        <v>114</v>
      </c>
      <c r="G89" s="1" t="str">
        <f t="shared" si="16"/>
        <v>51964.9697</v>
      </c>
      <c r="H89" s="5">
        <f t="shared" si="17"/>
        <v>34724</v>
      </c>
      <c r="I89" s="20" t="s">
        <v>406</v>
      </c>
      <c r="J89" s="21" t="s">
        <v>407</v>
      </c>
      <c r="K89" s="20">
        <v>34724</v>
      </c>
      <c r="L89" s="20" t="s">
        <v>408</v>
      </c>
      <c r="M89" s="21" t="s">
        <v>135</v>
      </c>
      <c r="N89" s="21" t="s">
        <v>136</v>
      </c>
      <c r="O89" s="22" t="s">
        <v>239</v>
      </c>
      <c r="P89" s="23" t="s">
        <v>75</v>
      </c>
    </row>
    <row r="90" spans="1:16" x14ac:dyDescent="0.2">
      <c r="A90" s="5" t="str">
        <f t="shared" si="12"/>
        <v> BBS 127 </v>
      </c>
      <c r="B90" s="4" t="str">
        <f t="shared" si="13"/>
        <v>I</v>
      </c>
      <c r="C90" s="5">
        <f t="shared" si="14"/>
        <v>52303.587699999996</v>
      </c>
      <c r="D90" s="1" t="str">
        <f t="shared" si="15"/>
        <v>vis</v>
      </c>
      <c r="E90" s="1">
        <f>VLOOKUP(C90,Active!C$21:E$969,3,FALSE)</f>
        <v>35206.008971622694</v>
      </c>
      <c r="F90" s="4" t="s">
        <v>114</v>
      </c>
      <c r="G90" s="1" t="str">
        <f t="shared" si="16"/>
        <v>52303.5877</v>
      </c>
      <c r="H90" s="5">
        <f t="shared" si="17"/>
        <v>35206</v>
      </c>
      <c r="I90" s="20" t="s">
        <v>409</v>
      </c>
      <c r="J90" s="21" t="s">
        <v>410</v>
      </c>
      <c r="K90" s="20">
        <v>35206</v>
      </c>
      <c r="L90" s="20" t="s">
        <v>411</v>
      </c>
      <c r="M90" s="21" t="s">
        <v>135</v>
      </c>
      <c r="N90" s="21" t="s">
        <v>136</v>
      </c>
      <c r="O90" s="22" t="s">
        <v>291</v>
      </c>
      <c r="P90" s="22" t="s">
        <v>77</v>
      </c>
    </row>
    <row r="91" spans="1:16" x14ac:dyDescent="0.2">
      <c r="A91" s="5" t="str">
        <f t="shared" si="12"/>
        <v>VSB 40 </v>
      </c>
      <c r="B91" s="4" t="str">
        <f t="shared" si="13"/>
        <v>I</v>
      </c>
      <c r="C91" s="5">
        <f t="shared" si="14"/>
        <v>52378.057000000001</v>
      </c>
      <c r="D91" s="1" t="str">
        <f t="shared" si="15"/>
        <v>vis</v>
      </c>
      <c r="E91" s="1">
        <f>VLOOKUP(C91,Active!C$21:E$969,3,FALSE)</f>
        <v>35312.011139228685</v>
      </c>
      <c r="F91" s="4" t="s">
        <v>114</v>
      </c>
      <c r="G91" s="1" t="str">
        <f t="shared" si="16"/>
        <v>52378.0570</v>
      </c>
      <c r="H91" s="5">
        <f t="shared" si="17"/>
        <v>35312</v>
      </c>
      <c r="I91" s="20" t="s">
        <v>412</v>
      </c>
      <c r="J91" s="21" t="s">
        <v>413</v>
      </c>
      <c r="K91" s="20">
        <v>35312</v>
      </c>
      <c r="L91" s="20" t="s">
        <v>414</v>
      </c>
      <c r="M91" s="21" t="s">
        <v>135</v>
      </c>
      <c r="N91" s="21" t="s">
        <v>136</v>
      </c>
      <c r="O91" s="22" t="s">
        <v>415</v>
      </c>
      <c r="P91" s="23" t="s">
        <v>78</v>
      </c>
    </row>
    <row r="92" spans="1:16" x14ac:dyDescent="0.2">
      <c r="A92" s="5" t="str">
        <f t="shared" si="12"/>
        <v>VSB 42 </v>
      </c>
      <c r="B92" s="4" t="str">
        <f t="shared" si="13"/>
        <v>I</v>
      </c>
      <c r="C92" s="5">
        <f t="shared" si="14"/>
        <v>52670.309000000001</v>
      </c>
      <c r="D92" s="1" t="str">
        <f t="shared" si="15"/>
        <v>vis</v>
      </c>
      <c r="E92" s="1">
        <f>VLOOKUP(C92,Active!C$21:E$969,3,FALSE)</f>
        <v>35728.012706145339</v>
      </c>
      <c r="F92" s="4" t="s">
        <v>114</v>
      </c>
      <c r="G92" s="1" t="str">
        <f t="shared" si="16"/>
        <v>52670.3090</v>
      </c>
      <c r="H92" s="5">
        <f t="shared" si="17"/>
        <v>35728</v>
      </c>
      <c r="I92" s="20" t="s">
        <v>416</v>
      </c>
      <c r="J92" s="21" t="s">
        <v>417</v>
      </c>
      <c r="K92" s="20">
        <v>35728</v>
      </c>
      <c r="L92" s="20" t="s">
        <v>418</v>
      </c>
      <c r="M92" s="21" t="s">
        <v>135</v>
      </c>
      <c r="N92" s="21" t="s">
        <v>136</v>
      </c>
      <c r="O92" s="22" t="s">
        <v>415</v>
      </c>
      <c r="P92" s="23" t="s">
        <v>79</v>
      </c>
    </row>
    <row r="93" spans="1:16" x14ac:dyDescent="0.2">
      <c r="A93" s="5" t="str">
        <f t="shared" si="12"/>
        <v>IBVS 5493 </v>
      </c>
      <c r="B93" s="4" t="str">
        <f t="shared" si="13"/>
        <v>I</v>
      </c>
      <c r="C93" s="5">
        <f t="shared" si="14"/>
        <v>52706.838400000001</v>
      </c>
      <c r="D93" s="1" t="str">
        <f t="shared" si="15"/>
        <v>vis</v>
      </c>
      <c r="E93" s="1">
        <f>VLOOKUP(C93,Active!C$21:E$969,3,FALSE)</f>
        <v>35780.009912797563</v>
      </c>
      <c r="F93" s="4" t="s">
        <v>114</v>
      </c>
      <c r="G93" s="1" t="str">
        <f t="shared" si="16"/>
        <v>52706.8384</v>
      </c>
      <c r="H93" s="5">
        <f t="shared" si="17"/>
        <v>35780</v>
      </c>
      <c r="I93" s="20" t="s">
        <v>419</v>
      </c>
      <c r="J93" s="21" t="s">
        <v>420</v>
      </c>
      <c r="K93" s="20">
        <v>35780</v>
      </c>
      <c r="L93" s="20" t="s">
        <v>421</v>
      </c>
      <c r="M93" s="21" t="s">
        <v>135</v>
      </c>
      <c r="N93" s="21" t="s">
        <v>136</v>
      </c>
      <c r="O93" s="22" t="s">
        <v>239</v>
      </c>
      <c r="P93" s="23" t="s">
        <v>81</v>
      </c>
    </row>
    <row r="94" spans="1:16" x14ac:dyDescent="0.2">
      <c r="A94" s="5" t="str">
        <f t="shared" si="12"/>
        <v>VSB 42 </v>
      </c>
      <c r="B94" s="4" t="str">
        <f t="shared" si="13"/>
        <v>I</v>
      </c>
      <c r="C94" s="5">
        <f t="shared" si="14"/>
        <v>52751.097800000003</v>
      </c>
      <c r="D94" s="1" t="str">
        <f t="shared" si="15"/>
        <v>vis</v>
      </c>
      <c r="E94" s="1">
        <f>VLOOKUP(C94,Active!C$21:E$969,3,FALSE)</f>
        <v>35843.010267802121</v>
      </c>
      <c r="F94" s="4" t="s">
        <v>114</v>
      </c>
      <c r="G94" s="1" t="str">
        <f t="shared" si="16"/>
        <v>52751.0978</v>
      </c>
      <c r="H94" s="5">
        <f t="shared" si="17"/>
        <v>35843</v>
      </c>
      <c r="I94" s="20" t="s">
        <v>422</v>
      </c>
      <c r="J94" s="21" t="s">
        <v>423</v>
      </c>
      <c r="K94" s="20">
        <v>35843</v>
      </c>
      <c r="L94" s="20" t="s">
        <v>424</v>
      </c>
      <c r="M94" s="21" t="s">
        <v>135</v>
      </c>
      <c r="N94" s="21" t="s">
        <v>136</v>
      </c>
      <c r="O94" s="22" t="s">
        <v>425</v>
      </c>
      <c r="P94" s="23" t="s">
        <v>79</v>
      </c>
    </row>
    <row r="95" spans="1:16" x14ac:dyDescent="0.2">
      <c r="A95" s="5" t="str">
        <f t="shared" si="12"/>
        <v>BAVM 157 </v>
      </c>
      <c r="B95" s="4" t="str">
        <f t="shared" si="13"/>
        <v>I</v>
      </c>
      <c r="C95" s="5">
        <f t="shared" si="14"/>
        <v>52764.457000000002</v>
      </c>
      <c r="D95" s="1" t="str">
        <f t="shared" si="15"/>
        <v>vis</v>
      </c>
      <c r="E95" s="1">
        <f>VLOOKUP(C95,Active!C$21:E$969,3,FALSE)</f>
        <v>35862.026213399593</v>
      </c>
      <c r="F95" s="4" t="s">
        <v>114</v>
      </c>
      <c r="G95" s="1" t="str">
        <f t="shared" si="16"/>
        <v>52764.457</v>
      </c>
      <c r="H95" s="5">
        <f t="shared" si="17"/>
        <v>35862</v>
      </c>
      <c r="I95" s="20" t="s">
        <v>426</v>
      </c>
      <c r="J95" s="21" t="s">
        <v>427</v>
      </c>
      <c r="K95" s="20">
        <v>35862</v>
      </c>
      <c r="L95" s="20" t="s">
        <v>428</v>
      </c>
      <c r="M95" s="21" t="s">
        <v>124</v>
      </c>
      <c r="N95" s="21"/>
      <c r="O95" s="22" t="s">
        <v>233</v>
      </c>
      <c r="P95" s="23" t="s">
        <v>82</v>
      </c>
    </row>
    <row r="96" spans="1:16" x14ac:dyDescent="0.2">
      <c r="A96" s="5" t="str">
        <f t="shared" si="12"/>
        <v>VSB 42 </v>
      </c>
      <c r="B96" s="4" t="str">
        <f t="shared" si="13"/>
        <v>II</v>
      </c>
      <c r="C96" s="5">
        <f t="shared" si="14"/>
        <v>52769.013099999996</v>
      </c>
      <c r="D96" s="1" t="str">
        <f t="shared" si="15"/>
        <v>vis</v>
      </c>
      <c r="E96" s="1">
        <f>VLOOKUP(C96,Active!C$21:E$969,3,FALSE)</f>
        <v>35868.511523128953</v>
      </c>
      <c r="F96" s="4" t="s">
        <v>114</v>
      </c>
      <c r="G96" s="1" t="str">
        <f t="shared" si="16"/>
        <v>52769.0131</v>
      </c>
      <c r="H96" s="5">
        <f t="shared" si="17"/>
        <v>35868.5</v>
      </c>
      <c r="I96" s="20" t="s">
        <v>429</v>
      </c>
      <c r="J96" s="21" t="s">
        <v>430</v>
      </c>
      <c r="K96" s="20">
        <v>35868.5</v>
      </c>
      <c r="L96" s="20" t="s">
        <v>431</v>
      </c>
      <c r="M96" s="21" t="s">
        <v>135</v>
      </c>
      <c r="N96" s="21" t="s">
        <v>136</v>
      </c>
      <c r="O96" s="22" t="s">
        <v>425</v>
      </c>
      <c r="P96" s="23" t="s">
        <v>79</v>
      </c>
    </row>
    <row r="97" spans="1:16" x14ac:dyDescent="0.2">
      <c r="A97" s="5" t="str">
        <f t="shared" si="12"/>
        <v>VSB 43 </v>
      </c>
      <c r="B97" s="4" t="str">
        <f t="shared" si="13"/>
        <v>I</v>
      </c>
      <c r="C97" s="5">
        <f t="shared" si="14"/>
        <v>53098.148500000003</v>
      </c>
      <c r="D97" s="1" t="str">
        <f t="shared" si="15"/>
        <v>vis</v>
      </c>
      <c r="E97" s="1">
        <f>VLOOKUP(C97,Active!C$21:E$969,3,FALSE)</f>
        <v>36337.014192495604</v>
      </c>
      <c r="F97" s="4" t="s">
        <v>114</v>
      </c>
      <c r="G97" s="1" t="str">
        <f t="shared" si="16"/>
        <v>53098.1485</v>
      </c>
      <c r="H97" s="5">
        <f t="shared" si="17"/>
        <v>36337</v>
      </c>
      <c r="I97" s="20" t="s">
        <v>432</v>
      </c>
      <c r="J97" s="21" t="s">
        <v>433</v>
      </c>
      <c r="K97" s="20">
        <v>36337</v>
      </c>
      <c r="L97" s="20" t="s">
        <v>434</v>
      </c>
      <c r="M97" s="21" t="s">
        <v>135</v>
      </c>
      <c r="N97" s="21" t="s">
        <v>136</v>
      </c>
      <c r="O97" s="22" t="s">
        <v>425</v>
      </c>
      <c r="P97" s="23" t="s">
        <v>83</v>
      </c>
    </row>
    <row r="98" spans="1:16" x14ac:dyDescent="0.2">
      <c r="A98" s="5" t="str">
        <f t="shared" si="12"/>
        <v>VSB 45 </v>
      </c>
      <c r="B98" s="4" t="str">
        <f t="shared" si="13"/>
        <v>I</v>
      </c>
      <c r="C98" s="5">
        <f t="shared" si="14"/>
        <v>53847.040699999998</v>
      </c>
      <c r="D98" s="1" t="str">
        <f t="shared" si="15"/>
        <v>vis</v>
      </c>
      <c r="E98" s="1">
        <f>VLOOKUP(C98,Active!C$21:E$969,3,FALSE)</f>
        <v>37403.013154527187</v>
      </c>
      <c r="F98" s="4" t="s">
        <v>114</v>
      </c>
      <c r="G98" s="1" t="str">
        <f t="shared" si="16"/>
        <v>53847.0407</v>
      </c>
      <c r="H98" s="5">
        <f t="shared" si="17"/>
        <v>37403</v>
      </c>
      <c r="I98" s="20" t="s">
        <v>435</v>
      </c>
      <c r="J98" s="21" t="s">
        <v>436</v>
      </c>
      <c r="K98" s="20">
        <v>37403</v>
      </c>
      <c r="L98" s="20" t="s">
        <v>250</v>
      </c>
      <c r="M98" s="21" t="s">
        <v>135</v>
      </c>
      <c r="N98" s="21" t="s">
        <v>136</v>
      </c>
      <c r="O98" s="22" t="s">
        <v>437</v>
      </c>
      <c r="P98" s="23" t="s">
        <v>89</v>
      </c>
    </row>
    <row r="99" spans="1:16" x14ac:dyDescent="0.2">
      <c r="A99" s="5" t="str">
        <f t="shared" si="12"/>
        <v>VSB 46 </v>
      </c>
      <c r="B99" s="4" t="str">
        <f t="shared" si="13"/>
        <v>II</v>
      </c>
      <c r="C99" s="5">
        <f t="shared" si="14"/>
        <v>54133.321499999998</v>
      </c>
      <c r="D99" s="1" t="str">
        <f t="shared" si="15"/>
        <v>vis</v>
      </c>
      <c r="E99" s="1">
        <f>VLOOKUP(C99,Active!C$21:E$969,3,FALSE)</f>
        <v>37810.515109614418</v>
      </c>
      <c r="F99" s="4" t="s">
        <v>114</v>
      </c>
      <c r="G99" s="1" t="str">
        <f t="shared" si="16"/>
        <v>54133.3215</v>
      </c>
      <c r="H99" s="5">
        <f t="shared" si="17"/>
        <v>37810.5</v>
      </c>
      <c r="I99" s="20" t="s">
        <v>438</v>
      </c>
      <c r="J99" s="21" t="s">
        <v>439</v>
      </c>
      <c r="K99" s="20" t="s">
        <v>440</v>
      </c>
      <c r="L99" s="20" t="s">
        <v>441</v>
      </c>
      <c r="M99" s="21" t="s">
        <v>209</v>
      </c>
      <c r="N99" s="21" t="s">
        <v>105</v>
      </c>
      <c r="O99" s="22" t="s">
        <v>442</v>
      </c>
      <c r="P99" s="23" t="s">
        <v>91</v>
      </c>
    </row>
    <row r="100" spans="1:16" x14ac:dyDescent="0.2">
      <c r="A100" s="5" t="str">
        <f t="shared" si="12"/>
        <v>VSB 50 </v>
      </c>
      <c r="B100" s="4" t="str">
        <f t="shared" si="13"/>
        <v>I</v>
      </c>
      <c r="C100" s="5">
        <f t="shared" si="14"/>
        <v>54845.332999999999</v>
      </c>
      <c r="D100" s="1" t="str">
        <f t="shared" si="15"/>
        <v>vis</v>
      </c>
      <c r="E100" s="1">
        <f>VLOOKUP(C100,Active!C$21:E$969,3,FALSE)</f>
        <v>38824.016812469061</v>
      </c>
      <c r="F100" s="4" t="s">
        <v>114</v>
      </c>
      <c r="G100" s="1" t="str">
        <f t="shared" si="16"/>
        <v>54845.3330</v>
      </c>
      <c r="H100" s="5">
        <f t="shared" si="17"/>
        <v>38824</v>
      </c>
      <c r="I100" s="20" t="s">
        <v>443</v>
      </c>
      <c r="J100" s="21" t="s">
        <v>444</v>
      </c>
      <c r="K100" s="20" t="s">
        <v>445</v>
      </c>
      <c r="L100" s="20" t="s">
        <v>446</v>
      </c>
      <c r="M100" s="21" t="s">
        <v>209</v>
      </c>
      <c r="N100" s="21" t="s">
        <v>114</v>
      </c>
      <c r="O100" s="22" t="s">
        <v>442</v>
      </c>
      <c r="P100" s="23" t="s">
        <v>96</v>
      </c>
    </row>
    <row r="101" spans="1:16" x14ac:dyDescent="0.2">
      <c r="A101" s="5" t="str">
        <f t="shared" si="12"/>
        <v>VSB 51 </v>
      </c>
      <c r="B101" s="4" t="str">
        <f t="shared" si="13"/>
        <v>II</v>
      </c>
      <c r="C101" s="5">
        <f t="shared" si="14"/>
        <v>55329.027999999998</v>
      </c>
      <c r="D101" s="1" t="str">
        <f t="shared" si="15"/>
        <v>vis</v>
      </c>
      <c r="E101" s="1">
        <f>VLOOKUP(C101,Active!C$21:E$969,3,FALSE)</f>
        <v>39512.524942130272</v>
      </c>
      <c r="F101" s="4" t="s">
        <v>114</v>
      </c>
      <c r="G101" s="1" t="str">
        <f t="shared" si="16"/>
        <v>55329.0280</v>
      </c>
      <c r="H101" s="5">
        <f t="shared" si="17"/>
        <v>39512.5</v>
      </c>
      <c r="I101" s="20" t="s">
        <v>447</v>
      </c>
      <c r="J101" s="21" t="s">
        <v>448</v>
      </c>
      <c r="K101" s="20" t="s">
        <v>449</v>
      </c>
      <c r="L101" s="20" t="s">
        <v>307</v>
      </c>
      <c r="M101" s="21" t="s">
        <v>209</v>
      </c>
      <c r="N101" s="21" t="s">
        <v>450</v>
      </c>
      <c r="O101" s="22" t="s">
        <v>398</v>
      </c>
      <c r="P101" s="23" t="s">
        <v>97</v>
      </c>
    </row>
    <row r="102" spans="1:16" x14ac:dyDescent="0.2">
      <c r="A102" s="5" t="str">
        <f t="shared" si="12"/>
        <v> JAAVSO 41;122 </v>
      </c>
      <c r="B102" s="4" t="str">
        <f t="shared" si="13"/>
        <v>I</v>
      </c>
      <c r="C102" s="5">
        <f t="shared" si="14"/>
        <v>56034.709199999998</v>
      </c>
      <c r="D102" s="1" t="str">
        <f t="shared" si="15"/>
        <v>vis</v>
      </c>
      <c r="E102" s="1" t="e">
        <f>VLOOKUP(C102,Active!C$21:E$969,3,FALSE)</f>
        <v>#N/A</v>
      </c>
      <c r="F102" s="4" t="s">
        <v>114</v>
      </c>
      <c r="G102" s="1" t="str">
        <f t="shared" si="16"/>
        <v>56034.7092</v>
      </c>
      <c r="H102" s="5">
        <f t="shared" si="17"/>
        <v>40517</v>
      </c>
      <c r="I102" s="20" t="s">
        <v>451</v>
      </c>
      <c r="J102" s="21" t="s">
        <v>452</v>
      </c>
      <c r="K102" s="20" t="s">
        <v>453</v>
      </c>
      <c r="L102" s="20" t="s">
        <v>454</v>
      </c>
      <c r="M102" s="21" t="s">
        <v>209</v>
      </c>
      <c r="N102" s="21" t="s">
        <v>114</v>
      </c>
      <c r="O102" s="22" t="s">
        <v>308</v>
      </c>
      <c r="P102" s="22" t="s">
        <v>455</v>
      </c>
    </row>
    <row r="103" spans="1:16" x14ac:dyDescent="0.2">
      <c r="B103" s="4"/>
      <c r="F103" s="4"/>
      <c r="I103" s="20"/>
      <c r="J103" s="21"/>
      <c r="K103" s="20"/>
      <c r="L103" s="20"/>
      <c r="M103" s="21"/>
      <c r="N103" s="21"/>
      <c r="O103" s="22"/>
      <c r="P103" s="23"/>
    </row>
    <row r="104" spans="1:16" x14ac:dyDescent="0.2">
      <c r="B104" s="4"/>
      <c r="F104" s="4"/>
      <c r="I104" s="20"/>
      <c r="J104" s="21"/>
      <c r="K104" s="20"/>
      <c r="L104" s="20"/>
      <c r="M104" s="21"/>
      <c r="N104" s="21"/>
      <c r="O104" s="22"/>
      <c r="P104" s="23"/>
    </row>
    <row r="105" spans="1:16" x14ac:dyDescent="0.2">
      <c r="B105" s="4"/>
      <c r="F105" s="4"/>
      <c r="I105" s="20"/>
      <c r="J105" s="21"/>
      <c r="K105" s="20"/>
      <c r="L105" s="20"/>
      <c r="M105" s="21"/>
      <c r="N105" s="21"/>
      <c r="O105" s="22"/>
      <c r="P105" s="23"/>
    </row>
    <row r="106" spans="1:16" x14ac:dyDescent="0.2">
      <c r="B106" s="4"/>
      <c r="F106" s="4"/>
      <c r="I106" s="20"/>
      <c r="J106" s="21"/>
      <c r="K106" s="20"/>
      <c r="L106" s="20"/>
      <c r="M106" s="21"/>
      <c r="N106" s="21"/>
      <c r="O106" s="22"/>
      <c r="P106" s="23"/>
    </row>
    <row r="107" spans="1:16" x14ac:dyDescent="0.2">
      <c r="B107" s="4"/>
      <c r="F107" s="4"/>
      <c r="I107" s="20"/>
      <c r="J107" s="21"/>
      <c r="K107" s="20"/>
      <c r="L107" s="20"/>
      <c r="M107" s="21"/>
      <c r="N107" s="21"/>
      <c r="O107" s="22"/>
      <c r="P107" s="23"/>
    </row>
    <row r="108" spans="1:16" x14ac:dyDescent="0.2">
      <c r="B108" s="4"/>
      <c r="F108" s="4"/>
      <c r="I108" s="20"/>
      <c r="J108" s="21"/>
      <c r="K108" s="20"/>
      <c r="L108" s="20"/>
      <c r="M108" s="21"/>
      <c r="N108" s="21"/>
      <c r="O108" s="22"/>
      <c r="P108" s="23"/>
    </row>
    <row r="109" spans="1:16" x14ac:dyDescent="0.2">
      <c r="B109" s="4"/>
      <c r="F109" s="4"/>
      <c r="I109" s="20"/>
      <c r="J109" s="21"/>
      <c r="K109" s="20"/>
      <c r="L109" s="20"/>
      <c r="M109" s="21"/>
      <c r="N109" s="21"/>
      <c r="O109" s="22"/>
      <c r="P109" s="23"/>
    </row>
    <row r="110" spans="1:16" x14ac:dyDescent="0.2">
      <c r="B110" s="4"/>
      <c r="F110" s="4"/>
      <c r="I110" s="20"/>
      <c r="J110" s="21"/>
      <c r="K110" s="20"/>
      <c r="L110" s="20"/>
      <c r="M110" s="21"/>
      <c r="N110" s="21"/>
      <c r="O110" s="22"/>
      <c r="P110" s="23"/>
    </row>
    <row r="111" spans="1:16" x14ac:dyDescent="0.2">
      <c r="B111" s="4"/>
      <c r="F111" s="4"/>
      <c r="I111" s="20"/>
      <c r="J111" s="21"/>
      <c r="K111" s="20"/>
      <c r="L111" s="20"/>
      <c r="M111" s="21"/>
      <c r="N111" s="21"/>
      <c r="O111" s="22"/>
      <c r="P111" s="23"/>
    </row>
    <row r="112" spans="1:16" x14ac:dyDescent="0.2">
      <c r="B112" s="4"/>
      <c r="F112" s="4"/>
      <c r="I112" s="20"/>
      <c r="J112" s="21"/>
      <c r="K112" s="20"/>
      <c r="L112" s="20"/>
      <c r="M112" s="21"/>
      <c r="N112" s="21"/>
      <c r="O112" s="22"/>
      <c r="P112" s="23"/>
    </row>
    <row r="113" spans="2:16" x14ac:dyDescent="0.2">
      <c r="B113" s="4"/>
      <c r="F113" s="4"/>
      <c r="I113" s="20"/>
      <c r="J113" s="21"/>
      <c r="K113" s="20"/>
      <c r="L113" s="20"/>
      <c r="M113" s="21"/>
      <c r="N113" s="21"/>
      <c r="O113" s="22"/>
      <c r="P113" s="23"/>
    </row>
    <row r="114" spans="2:16" x14ac:dyDescent="0.2">
      <c r="B114" s="4"/>
      <c r="F114" s="4"/>
      <c r="I114" s="20"/>
      <c r="J114" s="21"/>
      <c r="K114" s="20"/>
      <c r="L114" s="20"/>
      <c r="M114" s="21"/>
      <c r="N114" s="21"/>
      <c r="O114" s="22"/>
      <c r="P114" s="23"/>
    </row>
    <row r="115" spans="2:16" x14ac:dyDescent="0.2">
      <c r="B115" s="4"/>
      <c r="F115" s="4"/>
      <c r="I115" s="20"/>
      <c r="J115" s="21"/>
      <c r="K115" s="20"/>
      <c r="L115" s="20"/>
      <c r="M115" s="21"/>
      <c r="N115" s="21"/>
      <c r="O115" s="22"/>
      <c r="P115" s="23"/>
    </row>
    <row r="116" spans="2:16" x14ac:dyDescent="0.2">
      <c r="B116" s="4"/>
      <c r="F116" s="4"/>
      <c r="I116" s="20"/>
      <c r="J116" s="21"/>
      <c r="K116" s="20"/>
      <c r="L116" s="20"/>
      <c r="M116" s="21"/>
      <c r="N116" s="21"/>
      <c r="O116" s="22"/>
      <c r="P116" s="23"/>
    </row>
    <row r="117" spans="2:16" x14ac:dyDescent="0.2">
      <c r="B117" s="4"/>
      <c r="F117" s="4"/>
      <c r="I117" s="20"/>
      <c r="J117" s="21"/>
      <c r="K117" s="20"/>
      <c r="L117" s="20"/>
      <c r="M117" s="21"/>
      <c r="N117" s="21"/>
      <c r="O117" s="22"/>
      <c r="P117" s="23"/>
    </row>
    <row r="118" spans="2:16" x14ac:dyDescent="0.2">
      <c r="B118" s="4"/>
      <c r="F118" s="4"/>
      <c r="I118" s="20"/>
      <c r="J118" s="21"/>
      <c r="K118" s="20"/>
      <c r="L118" s="20"/>
      <c r="M118" s="21"/>
      <c r="N118" s="21"/>
      <c r="O118" s="22"/>
      <c r="P118" s="23"/>
    </row>
    <row r="119" spans="2:16" x14ac:dyDescent="0.2">
      <c r="B119" s="4"/>
      <c r="F119" s="4"/>
      <c r="I119" s="20"/>
      <c r="J119" s="21"/>
      <c r="K119" s="20"/>
      <c r="L119" s="20"/>
      <c r="M119" s="21"/>
      <c r="N119" s="21"/>
      <c r="O119" s="22"/>
      <c r="P119" s="23"/>
    </row>
  </sheetData>
  <sheetProtection selectLockedCells="1" selectUnlockedCells="1"/>
  <hyperlinks>
    <hyperlink ref="A3" r:id="rId1" xr:uid="{00000000-0004-0000-0100-000000000000}"/>
    <hyperlink ref="P11" r:id="rId2" xr:uid="{00000000-0004-0000-0100-000001000000}"/>
    <hyperlink ref="P12" r:id="rId3" xr:uid="{00000000-0004-0000-0100-000002000000}"/>
    <hyperlink ref="P13" r:id="rId4" xr:uid="{00000000-0004-0000-0100-000003000000}"/>
    <hyperlink ref="P14" r:id="rId5" xr:uid="{00000000-0004-0000-0100-000004000000}"/>
    <hyperlink ref="P15" r:id="rId6" xr:uid="{00000000-0004-0000-0100-000005000000}"/>
    <hyperlink ref="P20" r:id="rId7" xr:uid="{00000000-0004-0000-0100-000006000000}"/>
    <hyperlink ref="P27" r:id="rId8" xr:uid="{00000000-0004-0000-0100-000007000000}"/>
    <hyperlink ref="P33" r:id="rId9" xr:uid="{00000000-0004-0000-0100-000008000000}"/>
    <hyperlink ref="P34" r:id="rId10" xr:uid="{00000000-0004-0000-0100-000009000000}"/>
    <hyperlink ref="P37" r:id="rId11" xr:uid="{00000000-0004-0000-0100-00000A000000}"/>
    <hyperlink ref="P38" r:id="rId12" xr:uid="{00000000-0004-0000-0100-00000B000000}"/>
    <hyperlink ref="P39" r:id="rId13" xr:uid="{00000000-0004-0000-0100-00000C000000}"/>
    <hyperlink ref="P40" r:id="rId14" xr:uid="{00000000-0004-0000-0100-00000D000000}"/>
    <hyperlink ref="P41" r:id="rId15" xr:uid="{00000000-0004-0000-0100-00000E000000}"/>
    <hyperlink ref="P42" r:id="rId16" xr:uid="{00000000-0004-0000-0100-00000F000000}"/>
    <hyperlink ref="P43" r:id="rId17" xr:uid="{00000000-0004-0000-0100-000010000000}"/>
    <hyperlink ref="P44" r:id="rId18" xr:uid="{00000000-0004-0000-0100-000011000000}"/>
    <hyperlink ref="P45" r:id="rId19" xr:uid="{00000000-0004-0000-0100-000012000000}"/>
    <hyperlink ref="P46" r:id="rId20" xr:uid="{00000000-0004-0000-0100-000013000000}"/>
    <hyperlink ref="P47" r:id="rId21" xr:uid="{00000000-0004-0000-0100-000014000000}"/>
    <hyperlink ref="P48" r:id="rId22" xr:uid="{00000000-0004-0000-0100-000015000000}"/>
    <hyperlink ref="P49" r:id="rId23" xr:uid="{00000000-0004-0000-0100-000016000000}"/>
    <hyperlink ref="P50" r:id="rId24" xr:uid="{00000000-0004-0000-0100-000017000000}"/>
    <hyperlink ref="P51" r:id="rId25" xr:uid="{00000000-0004-0000-0100-000018000000}"/>
    <hyperlink ref="P79" r:id="rId26" xr:uid="{00000000-0004-0000-0100-000019000000}"/>
    <hyperlink ref="P80" r:id="rId27" xr:uid="{00000000-0004-0000-0100-00001A000000}"/>
    <hyperlink ref="P81" r:id="rId28" xr:uid="{00000000-0004-0000-0100-00001B000000}"/>
    <hyperlink ref="P82" r:id="rId29" xr:uid="{00000000-0004-0000-0100-00001C000000}"/>
    <hyperlink ref="P83" r:id="rId30" xr:uid="{00000000-0004-0000-0100-00001D000000}"/>
    <hyperlink ref="P84" r:id="rId31" xr:uid="{00000000-0004-0000-0100-00001E000000}"/>
    <hyperlink ref="P85" r:id="rId32" xr:uid="{00000000-0004-0000-0100-00001F000000}"/>
    <hyperlink ref="P86" r:id="rId33" xr:uid="{00000000-0004-0000-0100-000020000000}"/>
    <hyperlink ref="P88" r:id="rId34" xr:uid="{00000000-0004-0000-0100-000021000000}"/>
    <hyperlink ref="P89" r:id="rId35" xr:uid="{00000000-0004-0000-0100-000022000000}"/>
    <hyperlink ref="P91" r:id="rId36" xr:uid="{00000000-0004-0000-0100-000023000000}"/>
    <hyperlink ref="P92" r:id="rId37" xr:uid="{00000000-0004-0000-0100-000024000000}"/>
    <hyperlink ref="P93" r:id="rId38" xr:uid="{00000000-0004-0000-0100-000025000000}"/>
    <hyperlink ref="P94" r:id="rId39" xr:uid="{00000000-0004-0000-0100-000026000000}"/>
    <hyperlink ref="P95" r:id="rId40" xr:uid="{00000000-0004-0000-0100-000027000000}"/>
    <hyperlink ref="P96" r:id="rId41" xr:uid="{00000000-0004-0000-0100-000028000000}"/>
    <hyperlink ref="P97" r:id="rId42" xr:uid="{00000000-0004-0000-0100-000029000000}"/>
    <hyperlink ref="P98" r:id="rId43" xr:uid="{00000000-0004-0000-0100-00002A000000}"/>
    <hyperlink ref="P99" r:id="rId44" xr:uid="{00000000-0004-0000-0100-00002B000000}"/>
    <hyperlink ref="P100" r:id="rId45" xr:uid="{00000000-0004-0000-0100-00002C000000}"/>
    <hyperlink ref="P101" r:id="rId46" xr:uid="{00000000-0004-0000-0100-00002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2022-04-03T03:09:32Z</dcterms:created>
  <dcterms:modified xsi:type="dcterms:W3CDTF">2024-03-09T05:32:13Z</dcterms:modified>
</cp:coreProperties>
</file>