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DCB351D-B106-4B68-8D50-2FAF3DCF23B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2" i="1"/>
  <c r="Q23" i="1"/>
  <c r="C21" i="1"/>
  <c r="Q21" i="1"/>
  <c r="C7" i="1"/>
  <c r="E22" i="1"/>
  <c r="F22" i="1"/>
  <c r="C8" i="1"/>
  <c r="E14" i="1"/>
  <c r="E15" i="1" s="1"/>
  <c r="C17" i="1"/>
  <c r="R22" i="1"/>
  <c r="E23" i="1"/>
  <c r="F23" i="1"/>
  <c r="G23" i="1"/>
  <c r="I23" i="1"/>
  <c r="E21" i="1"/>
  <c r="F21" i="1"/>
  <c r="G21" i="1"/>
  <c r="H21" i="1"/>
  <c r="G22" i="1"/>
  <c r="I22" i="1"/>
  <c r="C11" i="1"/>
  <c r="C12" i="1" l="1"/>
  <c r="C16" i="1" l="1"/>
  <c r="D18" i="1" s="1"/>
  <c r="O22" i="1"/>
  <c r="C15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<sst xmlns="http://schemas.openxmlformats.org/spreadsheetml/2006/main" count="50" uniqueCount="47">
  <si>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</si>
  <si>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</si>
  <si>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</si>
  <si>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</si>
  <si>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</si>
  <si>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</si>
  <si>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</si>
  <si>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</si>
  <si>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</si>
  <si>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</si>
  <si>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</si>
  <si>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</si>
  <si>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</si>
  <si>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</si>
  <si>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</si>
  <si>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</si>
  <si>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</si>
  <si>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</si>
  <si>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</si>
  <si>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</si>
  <si>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</si>
  <si>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</si>
  <si>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</si>
  <si>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</si>
  <si>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</si>
  <si>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</si>
  <si>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</si>
  <si>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</si>
  <si>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</si>
  <si>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</si>
  <si>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</si>
  <si>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</si>
  <si>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</si>
  <si>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</si>
  <si>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</si>
  <si>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</si>
  <si>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</si>
  <si>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</si>
  <si>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KZ Vir / GSC 00302-00091</t>
  </si>
  <si>
    <t>EW/KW</t>
  </si>
  <si>
    <t>Note:  Eclipse depth from Hipparcos data is approx 0.07 mag.</t>
  </si>
  <si>
    <t>Hipparcos</t>
  </si>
  <si>
    <t>IBVS 5592</t>
  </si>
  <si>
    <t>I</t>
  </si>
  <si>
    <t>IBVS 5990</t>
  </si>
  <si>
    <t>Hipp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</si>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</sst>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3" fillId="0" borderId="5" xfId="0" applyFont="1" applyBorder="1" applyAlignment="1">
      <alignment horizontal="left" vertical="center"/>
    </xf>
    <xf numFmtId="172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2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KZ Vir - O-C Diagr.</a:t>
            </a:r>
          </a:p>
        </c:rich>
      </c:tx>
      <c:layout>
        <c:manualLayout>
          <c:xMode val="edge"/>
          <c:yMode val="edge"/>
          <c:x val="0.3939849624060150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Hipp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4073</c:v>
                </c:pt>
                <c:pt idx="2">
                  <c:v>6031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97-4506-A8B8-141AB0347A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4073</c:v>
                </c:pt>
                <c:pt idx="2">
                  <c:v>6031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4.4539999995322432E-2</c:v>
                </c:pt>
                <c:pt idx="2">
                  <c:v>5.4580000003625173E-2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97-4506-A8B8-141AB0347A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4073</c:v>
                </c:pt>
                <c:pt idx="2">
                  <c:v>6031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97-4506-A8B8-141AB0347A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4073</c:v>
                </c:pt>
                <c:pt idx="2">
                  <c:v>6031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97-4506-A8B8-141AB0347A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4073</c:v>
                </c:pt>
                <c:pt idx="2">
                  <c:v>6031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97-4506-A8B8-141AB0347A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4073</c:v>
                </c:pt>
                <c:pt idx="2">
                  <c:v>6031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97-4506-A8B8-141AB0347A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4073</c:v>
                </c:pt>
                <c:pt idx="2">
                  <c:v>6031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97-4506-A8B8-141AB0347A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4073</c:v>
                </c:pt>
                <c:pt idx="2">
                  <c:v>6031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2.3654954012780519E-2</c:v>
                </c:pt>
                <c:pt idx="1">
                  <c:v>4.4539999995322432E-2</c:v>
                </c:pt>
                <c:pt idx="2">
                  <c:v>5.4580000003625173E-2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97-4506-A8B8-141AB0347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85296"/>
        <c:axId val="1"/>
      </c:scatterChart>
      <c:valAx>
        <c:axId val="739585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85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466165413533833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73799E-C82D-6F13-02BD-74A3AC7BD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4" customFormat="1" ht="20.25" x14ac:dyDescent="0.2">
      <c r="A1" s="33" t="s">
        <v>38</v>
      </c>
      <c r="B1" s="33"/>
    </row>
    <row r="2" spans="1:7" s="4" customFormat="1" ht="12.95" customHeight="1" x14ac:dyDescent="0.2">
      <c r="A2" s="4" t="s">
        <v>23</v>
      </c>
      <c r="B2" s="5" t="s">
        <v>39</v>
      </c>
      <c r="C2" s="6"/>
    </row>
    <row r="3" spans="1:7" s="4" customFormat="1" ht="12.95" customHeight="1" thickBot="1" x14ac:dyDescent="0.25">
      <c r="C3" s="7" t="s">
        <v>40</v>
      </c>
    </row>
    <row r="4" spans="1:7" s="4" customFormat="1" ht="12.95" customHeight="1" thickTop="1" thickBot="1" x14ac:dyDescent="0.25">
      <c r="A4" s="8" t="s">
        <v>41</v>
      </c>
      <c r="B4" s="8"/>
      <c r="C4" s="9">
        <v>48500.316500000001</v>
      </c>
      <c r="D4" s="10">
        <v>1.13182</v>
      </c>
    </row>
    <row r="5" spans="1:7" s="4" customFormat="1" ht="12.95" customHeight="1" x14ac:dyDescent="0.2"/>
    <row r="6" spans="1:7" s="4" customFormat="1" ht="12.95" customHeight="1" x14ac:dyDescent="0.2">
      <c r="A6" s="8" t="s">
        <v>0</v>
      </c>
    </row>
    <row r="7" spans="1:7" s="4" customFormat="1" ht="12.95" customHeight="1" x14ac:dyDescent="0.2">
      <c r="A7" s="4" t="s">
        <v>1</v>
      </c>
      <c r="C7" s="4">
        <f>+C4</f>
        <v>48500.316500000001</v>
      </c>
    </row>
    <row r="8" spans="1:7" s="4" customFormat="1" ht="12.95" customHeight="1" x14ac:dyDescent="0.2">
      <c r="A8" s="4" t="s">
        <v>2</v>
      </c>
      <c r="C8" s="4">
        <f>+D4</f>
        <v>1.13182</v>
      </c>
    </row>
    <row r="9" spans="1:7" s="4" customFormat="1" ht="12.95" customHeight="1" x14ac:dyDescent="0.2">
      <c r="A9" s="11" t="s">
        <v>29</v>
      </c>
      <c r="C9" s="12">
        <v>-9.5</v>
      </c>
      <c r="D9" s="4" t="s">
        <v>30</v>
      </c>
    </row>
    <row r="10" spans="1:7" s="4" customFormat="1" ht="12.95" customHeight="1" thickBot="1" x14ac:dyDescent="0.25">
      <c r="C10" s="13" t="s">
        <v>19</v>
      </c>
      <c r="D10" s="13" t="s">
        <v>20</v>
      </c>
    </row>
    <row r="11" spans="1:7" s="4" customFormat="1" ht="12.95" customHeight="1" x14ac:dyDescent="0.2">
      <c r="A11" s="4" t="s">
        <v>14</v>
      </c>
      <c r="C11" s="14">
        <f ca="1">INTERCEPT(INDIRECT($G$11):G992,INDIRECT($F$11):F992)</f>
        <v>2.3654954012780519E-2</v>
      </c>
      <c r="D11" s="15"/>
      <c r="F11" s="16" t="str">
        <f>"F"&amp;E19</f>
        <v>F22</v>
      </c>
      <c r="G11" s="14" t="str">
        <f>"G"&amp;E19</f>
        <v>G22</v>
      </c>
    </row>
    <row r="12" spans="1:7" s="4" customFormat="1" ht="12.95" customHeight="1" x14ac:dyDescent="0.2">
      <c r="A12" s="4" t="s">
        <v>15</v>
      </c>
      <c r="C12" s="14">
        <f ca="1">SLOPE(INDIRECT($G$11):G992,INDIRECT($F$11):F992)</f>
        <v>5.1276813116970079E-6</v>
      </c>
      <c r="D12" s="15"/>
    </row>
    <row r="13" spans="1:7" s="4" customFormat="1" ht="12.95" customHeight="1" x14ac:dyDescent="0.2">
      <c r="A13" s="4" t="s">
        <v>18</v>
      </c>
      <c r="C13" s="15" t="s">
        <v>12</v>
      </c>
      <c r="D13" s="17" t="s">
        <v>35</v>
      </c>
      <c r="E13" s="12">
        <v>1</v>
      </c>
    </row>
    <row r="14" spans="1:7" s="4" customFormat="1" ht="12.95" customHeight="1" x14ac:dyDescent="0.2">
      <c r="D14" s="17" t="s">
        <v>31</v>
      </c>
      <c r="E14" s="18">
        <f ca="1">NOW()+15018.5+$C$9/24</f>
        <v>60378.795030208334</v>
      </c>
    </row>
    <row r="15" spans="1:7" s="4" customFormat="1" ht="12.95" customHeight="1" x14ac:dyDescent="0.2">
      <c r="A15" s="19" t="s">
        <v>16</v>
      </c>
      <c r="C15" s="20">
        <f ca="1">(C7+C11)+(C8+C12)*INT(MAX(F21:F3533))</f>
        <v>55326.377500000002</v>
      </c>
      <c r="D15" s="17" t="s">
        <v>36</v>
      </c>
      <c r="E15" s="18">
        <f ca="1">ROUND(2*(E14-$C$7)/$C$8,0)/2+E13</f>
        <v>10496</v>
      </c>
    </row>
    <row r="16" spans="1:7" s="4" customFormat="1" ht="12.95" customHeight="1" x14ac:dyDescent="0.2">
      <c r="A16" s="8" t="s">
        <v>3</v>
      </c>
      <c r="C16" s="21">
        <f ca="1">+C8+C12</f>
        <v>1.1318251276813118</v>
      </c>
      <c r="D16" s="17" t="s">
        <v>37</v>
      </c>
      <c r="E16" s="14">
        <f ca="1">ROUND(2*(E14-$C$15)/$C$16,0)/2+E13</f>
        <v>4465</v>
      </c>
    </row>
    <row r="17" spans="1:18" s="4" customFormat="1" ht="12.95" customHeight="1" thickBot="1" x14ac:dyDescent="0.25">
      <c r="A17" s="17" t="s">
        <v>28</v>
      </c>
      <c r="C17" s="4">
        <f>COUNT(C21:C2191)</f>
        <v>3</v>
      </c>
      <c r="D17" s="17" t="s">
        <v>32</v>
      </c>
      <c r="E17" s="22">
        <f ca="1">+$C$15+$C$16*E16-15018.5-$C$9/24</f>
        <v>45361.872528430395</v>
      </c>
    </row>
    <row r="18" spans="1:18" s="4" customFormat="1" ht="12.95" customHeight="1" thickTop="1" thickBot="1" x14ac:dyDescent="0.25">
      <c r="A18" s="8" t="s">
        <v>4</v>
      </c>
      <c r="C18" s="9">
        <f ca="1">+C15</f>
        <v>55326.377500000002</v>
      </c>
      <c r="D18" s="10">
        <f ca="1">+C16</f>
        <v>1.1318251276813118</v>
      </c>
      <c r="E18" s="23" t="s">
        <v>33</v>
      </c>
    </row>
    <row r="19" spans="1:18" s="4" customFormat="1" ht="12.95" customHeight="1" thickTop="1" x14ac:dyDescent="0.2">
      <c r="A19" s="24" t="s">
        <v>34</v>
      </c>
      <c r="E19" s="25">
        <v>22</v>
      </c>
    </row>
    <row r="20" spans="1:18" s="4" customFormat="1" ht="12.95" customHeight="1" thickBot="1" x14ac:dyDescent="0.25">
      <c r="A20" s="13" t="s">
        <v>5</v>
      </c>
      <c r="B20" s="13" t="s">
        <v>6</v>
      </c>
      <c r="C20" s="13" t="s">
        <v>7</v>
      </c>
      <c r="D20" s="13" t="s">
        <v>11</v>
      </c>
      <c r="E20" s="13" t="s">
        <v>8</v>
      </c>
      <c r="F20" s="13" t="s">
        <v>9</v>
      </c>
      <c r="G20" s="13" t="s">
        <v>10</v>
      </c>
      <c r="H20" s="26" t="s">
        <v>45</v>
      </c>
      <c r="I20" s="26" t="s">
        <v>46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3" t="s">
        <v>13</v>
      </c>
    </row>
    <row r="21" spans="1:18" s="4" customFormat="1" ht="12.95" customHeight="1" x14ac:dyDescent="0.2">
      <c r="A21" s="4" t="s">
        <v>41</v>
      </c>
      <c r="C21" s="28">
        <f>+C4</f>
        <v>48500.316500000001</v>
      </c>
      <c r="D21" s="28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2.3654954012780519E-2</v>
      </c>
      <c r="Q21" s="29">
        <f>+C21-15018.5</f>
        <v>33481.816500000001</v>
      </c>
    </row>
    <row r="22" spans="1:18" s="4" customFormat="1" ht="12.95" customHeight="1" x14ac:dyDescent="0.2">
      <c r="A22" s="3" t="s">
        <v>42</v>
      </c>
      <c r="B22" s="4" t="s">
        <v>43</v>
      </c>
      <c r="C22" s="28">
        <v>53110.263899999998</v>
      </c>
      <c r="D22" s="28">
        <v>8.9999999999999998E-4</v>
      </c>
      <c r="E22" s="4">
        <f>+(C22-C$7)/C$8</f>
        <v>4073.0393525472223</v>
      </c>
      <c r="F22" s="4">
        <f>ROUND(2*E22,0)/2</f>
        <v>4073</v>
      </c>
      <c r="G22" s="4">
        <f>+C22-(C$7+F22*C$8)</f>
        <v>4.4539999995322432E-2</v>
      </c>
      <c r="I22" s="4">
        <f>+G22</f>
        <v>4.4539999995322432E-2</v>
      </c>
      <c r="O22" s="4">
        <f ca="1">+C$11+C$12*$F22</f>
        <v>4.4539999995322432E-2</v>
      </c>
      <c r="Q22" s="29">
        <f>+C22-15018.5</f>
        <v>38091.763899999998</v>
      </c>
      <c r="R22" s="4" t="str">
        <f>IF(ABS(C22-C21)&lt;0.00001,1,"")</f>
        <v/>
      </c>
    </row>
    <row r="23" spans="1:18" s="4" customFormat="1" ht="12.95" customHeight="1" x14ac:dyDescent="0.2">
      <c r="A23" s="30" t="s">
        <v>44</v>
      </c>
      <c r="B23" s="31" t="s">
        <v>43</v>
      </c>
      <c r="C23" s="30">
        <v>55326.377500000002</v>
      </c>
      <c r="D23" s="30">
        <v>5.9999999999999995E-4</v>
      </c>
      <c r="E23" s="4">
        <f>+(C23-C$7)/C$8</f>
        <v>6031.0482232157065</v>
      </c>
      <c r="F23" s="4">
        <f>ROUND(2*E23,0)/2</f>
        <v>6031</v>
      </c>
      <c r="G23" s="4">
        <f>+C23-(C$7+F23*C$8)</f>
        <v>5.4580000003625173E-2</v>
      </c>
      <c r="I23" s="4">
        <f>+G23</f>
        <v>5.4580000003625173E-2</v>
      </c>
      <c r="O23" s="4">
        <f ca="1">+C$11+C$12*$F23</f>
        <v>5.4580000003625173E-2</v>
      </c>
      <c r="Q23" s="29">
        <f>+C23-15018.5</f>
        <v>40307.877500000002</v>
      </c>
    </row>
    <row r="24" spans="1:18" s="4" customFormat="1" ht="12.95" customHeight="1" x14ac:dyDescent="0.2">
      <c r="C24" s="32"/>
      <c r="D24" s="32"/>
      <c r="Q24" s="29"/>
    </row>
    <row r="25" spans="1:18" s="4" customFormat="1" ht="12.95" customHeight="1" x14ac:dyDescent="0.2">
      <c r="C25" s="32"/>
      <c r="D25" s="32"/>
      <c r="Q25" s="29"/>
    </row>
    <row r="26" spans="1:18" s="4" customFormat="1" ht="12.95" customHeight="1" x14ac:dyDescent="0.2">
      <c r="C26" s="32"/>
      <c r="D26" s="32"/>
      <c r="Q26" s="29"/>
    </row>
    <row r="27" spans="1:18" s="4" customFormat="1" ht="12.95" customHeight="1" x14ac:dyDescent="0.2">
      <c r="C27" s="32"/>
      <c r="D27" s="32"/>
      <c r="Q27" s="29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2024-03-09T06:04:50Z</dcterms:modified>
</cp:coreProperties>
</file>