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AA0F6AE-552C-49F7-BEE6-A6738056E0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2" i="1"/>
  <c r="F22" i="1"/>
  <c r="G22" i="1"/>
  <c r="I22" i="1"/>
  <c r="E23" i="1"/>
  <c r="F23" i="1"/>
  <c r="G23" i="1"/>
  <c r="I23" i="1"/>
  <c r="E9" i="1"/>
  <c r="D9" i="1"/>
  <c r="Q22" i="1"/>
  <c r="Q23" i="1"/>
  <c r="C21" i="1"/>
  <c r="F16" i="1"/>
  <c r="E21" i="1"/>
  <c r="F21" i="1"/>
  <c r="Q21" i="1"/>
  <c r="C17" i="1"/>
  <c r="G21" i="1"/>
  <c r="H21" i="1"/>
  <c r="C12" i="1"/>
  <c r="C11" i="1"/>
  <c r="O26" i="1" l="1"/>
  <c r="O25" i="1"/>
  <c r="O24" i="1"/>
  <c r="O21" i="1"/>
  <c r="C15" i="1"/>
  <c r="O22" i="1"/>
  <c r="O23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<sst xmlns="http://schemas.openxmlformats.org/spreadsheetml/2006/main" count="62" uniqueCount="52">
  <si>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</si>
  <si>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</si>
  <si>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</si>
  <si>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</si>
  <si>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</si>
  <si>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</si>
  <si>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</si>
  <si>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</si>
  <si>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</si>
  <si>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</si>
  <si>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</si>
  <si>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</si>
  <si>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</si>
  <si>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</si>
  <si>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</si>
  <si>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</si>
  <si>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</si>
  <si>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</si>
  <si>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</si>
  <si>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</si>
  <si>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</si>
  <si>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</si>
  <si>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</si>
  <si>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</si>
  <si>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</si>
  <si>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</si>
  <si>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</si>
  <si>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</si>
  <si>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</si>
  <si>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</si>
  <si>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</si>
  <si>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</si>
  <si>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</si>
  <si>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</si>
  <si>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</si>
  <si>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</si>
  <si>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</si>
  <si>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</si>
  <si>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</si>
  <si>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</si>
  <si>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</si>
  <si>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LV Vir / GSC 6125-0036</t>
  </si>
  <si>
    <t>EW</t>
  </si>
  <si>
    <t>F6V</t>
  </si>
  <si>
    <t>IBVS 6114</t>
  </si>
  <si>
    <t>I</t>
  </si>
  <si>
    <t>II</t>
  </si>
  <si>
    <t>VSB, 91</t>
  </si>
  <si>
    <t>V</t>
  </si>
  <si>
    <t>Ic</t>
  </si>
  <si>
    <t>Ha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</si>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</sst>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LV Vir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4-4F96-8DF7-2A68E2679E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1.1207499999727588E-2</c:v>
                </c:pt>
                <c:pt idx="2">
                  <c:v>1.0098350001499057E-2</c:v>
                </c:pt>
                <c:pt idx="3">
                  <c:v>1.6823200014187023E-2</c:v>
                </c:pt>
                <c:pt idx="4">
                  <c:v>1.9223200128180906E-2</c:v>
                </c:pt>
                <c:pt idx="5">
                  <c:v>2.0623200078262016E-2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94-4F96-8DF7-2A68E2679E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94-4F96-8DF7-2A68E2679E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94-4F96-8DF7-2A68E2679E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94-4F96-8DF7-2A68E2679E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94-4F96-8DF7-2A68E2679E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94-4F96-8DF7-2A68E2679E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-3.2500108700547203E-3</c:v>
                </c:pt>
                <c:pt idx="1">
                  <c:v>1.0605990250915524E-2</c:v>
                </c:pt>
                <c:pt idx="2">
                  <c:v>1.0707310162260149E-2</c:v>
                </c:pt>
                <c:pt idx="3">
                  <c:v>1.8887383269560305E-2</c:v>
                </c:pt>
                <c:pt idx="4">
                  <c:v>1.8887383269560305E-2</c:v>
                </c:pt>
                <c:pt idx="5">
                  <c:v>1.8887383269560305E-2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94-4F96-8DF7-2A68E2679E2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94-4F96-8DF7-2A68E2679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636480"/>
        <c:axId val="1"/>
      </c:scatterChart>
      <c:valAx>
        <c:axId val="842636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636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97937099967764"/>
          <c:w val="0.7338345864661655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1FAA14-E367-8CF0-BCAE-E8896ED76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5" customFormat="1" ht="20.25" x14ac:dyDescent="0.2">
      <c r="A1" s="34" t="s">
        <v>41</v>
      </c>
    </row>
    <row r="2" spans="1:6" s="5" customFormat="1" ht="12.95" customHeight="1" x14ac:dyDescent="0.2">
      <c r="A2" s="5" t="s">
        <v>24</v>
      </c>
      <c r="B2" s="5" t="s">
        <v>42</v>
      </c>
      <c r="C2" s="6"/>
      <c r="D2" s="6"/>
      <c r="E2" s="5" t="s">
        <v>43</v>
      </c>
    </row>
    <row r="3" spans="1:6" s="5" customFormat="1" ht="12.95" customHeight="1" thickBot="1" x14ac:dyDescent="0.25"/>
    <row r="4" spans="1:6" s="5" customFormat="1" ht="12.95" customHeight="1" thickTop="1" thickBot="1" x14ac:dyDescent="0.25">
      <c r="A4" s="7" t="s">
        <v>0</v>
      </c>
      <c r="C4" s="8" t="s">
        <v>39</v>
      </c>
      <c r="D4" s="9" t="s">
        <v>39</v>
      </c>
    </row>
    <row r="5" spans="1:6" s="5" customFormat="1" ht="12.95" customHeight="1" thickTop="1" x14ac:dyDescent="0.2">
      <c r="A5" s="10" t="s">
        <v>30</v>
      </c>
      <c r="C5" s="11">
        <v>-9.5</v>
      </c>
      <c r="D5" s="5" t="s">
        <v>31</v>
      </c>
    </row>
    <row r="6" spans="1:6" s="5" customFormat="1" ht="12.95" customHeight="1" x14ac:dyDescent="0.2">
      <c r="A6" s="7" t="s">
        <v>1</v>
      </c>
    </row>
    <row r="7" spans="1:6" s="5" customFormat="1" ht="12.95" customHeight="1" x14ac:dyDescent="0.2">
      <c r="A7" s="5" t="s">
        <v>2</v>
      </c>
      <c r="C7" s="35">
        <v>52500.029900000001</v>
      </c>
      <c r="D7" s="13" t="s">
        <v>40</v>
      </c>
    </row>
    <row r="8" spans="1:6" s="5" customFormat="1" ht="12.95" customHeight="1" x14ac:dyDescent="0.2">
      <c r="A8" s="5" t="s">
        <v>3</v>
      </c>
      <c r="C8" s="35">
        <v>0.40944330000000001</v>
      </c>
      <c r="D8" s="13" t="s">
        <v>40</v>
      </c>
    </row>
    <row r="9" spans="1:6" s="5" customFormat="1" ht="12.95" customHeight="1" x14ac:dyDescent="0.2">
      <c r="A9" s="14" t="s">
        <v>34</v>
      </c>
      <c r="C9" s="15">
        <v>22</v>
      </c>
      <c r="D9" s="16" t="str">
        <f>"F"&amp;C9</f>
        <v>F22</v>
      </c>
      <c r="E9" s="17" t="str">
        <f>"G"&amp;C9</f>
        <v>G22</v>
      </c>
    </row>
    <row r="10" spans="1:6" s="5" customFormat="1" ht="12.95" customHeight="1" thickBot="1" x14ac:dyDescent="0.25">
      <c r="C10" s="18" t="s">
        <v>20</v>
      </c>
      <c r="D10" s="18" t="s">
        <v>21</v>
      </c>
    </row>
    <row r="11" spans="1:6" s="5" customFormat="1" ht="12.95" customHeight="1" x14ac:dyDescent="0.2">
      <c r="A11" s="5" t="s">
        <v>15</v>
      </c>
      <c r="C11" s="17">
        <f ca="1">INTERCEPT(INDIRECT($E$9):G992,INDIRECT($D$9):F992)</f>
        <v>-3.2500108700547203E-3</v>
      </c>
      <c r="D11" s="6"/>
    </row>
    <row r="12" spans="1:6" s="5" customFormat="1" ht="12.95" customHeight="1" x14ac:dyDescent="0.2">
      <c r="A12" s="5" t="s">
        <v>16</v>
      </c>
      <c r="C12" s="17">
        <f ca="1">SLOPE(INDIRECT($E$9):G992,INDIRECT($D$9):F992)</f>
        <v>1.3419855807235104E-6</v>
      </c>
      <c r="D12" s="6"/>
    </row>
    <row r="13" spans="1:6" s="5" customFormat="1" ht="12.95" customHeight="1" x14ac:dyDescent="0.2">
      <c r="A13" s="5" t="s">
        <v>19</v>
      </c>
      <c r="C13" s="6" t="s">
        <v>13</v>
      </c>
    </row>
    <row r="14" spans="1:6" s="5" customFormat="1" ht="12.95" customHeight="1" x14ac:dyDescent="0.2"/>
    <row r="15" spans="1:6" s="5" customFormat="1" ht="12.95" customHeight="1" x14ac:dyDescent="0.2">
      <c r="A15" s="19" t="s">
        <v>17</v>
      </c>
      <c r="C15" s="20">
        <f ca="1">(C7+C11)+(C8+C12)*INT(MAX(F21:F3533))</f>
        <v>59254.22546418327</v>
      </c>
      <c r="E15" s="21" t="s">
        <v>36</v>
      </c>
      <c r="F15" s="11">
        <v>1</v>
      </c>
    </row>
    <row r="16" spans="1:6" s="5" customFormat="1" ht="12.95" customHeight="1" x14ac:dyDescent="0.2">
      <c r="A16" s="7" t="s">
        <v>4</v>
      </c>
      <c r="C16" s="22">
        <f ca="1">+C8+C12</f>
        <v>0.40944464198558073</v>
      </c>
      <c r="E16" s="21" t="s">
        <v>32</v>
      </c>
      <c r="F16" s="23">
        <f ca="1">NOW()+15018.5+$C$5/24</f>
        <v>60378.796086342591</v>
      </c>
    </row>
    <row r="17" spans="1:18" s="5" customFormat="1" ht="12.95" customHeight="1" thickBot="1" x14ac:dyDescent="0.25">
      <c r="A17" s="21" t="s">
        <v>29</v>
      </c>
      <c r="C17" s="5">
        <f>COUNT(C21:C2191)</f>
        <v>6</v>
      </c>
      <c r="E17" s="21" t="s">
        <v>37</v>
      </c>
      <c r="F17" s="23">
        <f ca="1">ROUND(2*(F16-$C$7)/$C$8,0)/2+F15</f>
        <v>19243.5</v>
      </c>
    </row>
    <row r="18" spans="1:18" s="5" customFormat="1" ht="12.95" customHeight="1" thickTop="1" thickBot="1" x14ac:dyDescent="0.25">
      <c r="A18" s="7" t="s">
        <v>5</v>
      </c>
      <c r="C18" s="24">
        <f ca="1">+C15</f>
        <v>59254.22546418327</v>
      </c>
      <c r="D18" s="25">
        <f ca="1">+C16</f>
        <v>0.40944464198558073</v>
      </c>
      <c r="E18" s="21" t="s">
        <v>38</v>
      </c>
      <c r="F18" s="17">
        <f ca="1">ROUND(2*(F16-$C$15)/$C$16,0)/2+F15</f>
        <v>2747.5</v>
      </c>
    </row>
    <row r="19" spans="1:18" s="5" customFormat="1" ht="12.95" customHeight="1" thickTop="1" x14ac:dyDescent="0.2">
      <c r="E19" s="21" t="s">
        <v>33</v>
      </c>
      <c r="F19" s="26">
        <f ca="1">+$C$15+$C$16*F18-15018.5-$C$5/24</f>
        <v>45361.07045137199</v>
      </c>
    </row>
    <row r="20" spans="1:18" s="5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27" t="s">
        <v>40</v>
      </c>
      <c r="I20" s="27" t="s">
        <v>51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8" t="s">
        <v>14</v>
      </c>
      <c r="R20" s="29" t="s">
        <v>35</v>
      </c>
    </row>
    <row r="21" spans="1:18" s="5" customFormat="1" ht="12.95" customHeight="1" x14ac:dyDescent="0.2">
      <c r="A21" s="5" t="s">
        <v>40</v>
      </c>
      <c r="C21" s="12">
        <f>C$7</f>
        <v>52500.029900000001</v>
      </c>
      <c r="D21" s="12"/>
      <c r="E21" s="5">
        <f>+(C21-C$7)/C$8</f>
        <v>0</v>
      </c>
      <c r="F21" s="30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-3.2500108700547203E-3</v>
      </c>
      <c r="Q21" s="31">
        <f>+C21-15018.5</f>
        <v>37481.529900000001</v>
      </c>
    </row>
    <row r="22" spans="1:18" s="5" customFormat="1" ht="12.95" customHeight="1" x14ac:dyDescent="0.2">
      <c r="A22" s="32" t="s">
        <v>44</v>
      </c>
      <c r="B22" s="33" t="s">
        <v>45</v>
      </c>
      <c r="C22" s="32">
        <v>56727.543180000001</v>
      </c>
      <c r="D22" s="32">
        <v>3.8000000000000002E-4</v>
      </c>
      <c r="E22" s="5">
        <f>+(C22-C$7)/C$8</f>
        <v>10325.02737253241</v>
      </c>
      <c r="F22" s="30">
        <f>ROUND(2*E22,0)/2</f>
        <v>10325</v>
      </c>
      <c r="G22" s="5">
        <f>+C22-(C$7+F22*C$8)</f>
        <v>1.1207499999727588E-2</v>
      </c>
      <c r="I22" s="5">
        <f>+G22</f>
        <v>1.1207499999727588E-2</v>
      </c>
      <c r="O22" s="5">
        <f ca="1">+C$11+C$12*$F22</f>
        <v>1.0605990250915524E-2</v>
      </c>
      <c r="Q22" s="31">
        <f>+C22-15018.5</f>
        <v>41709.043180000001</v>
      </c>
    </row>
    <row r="23" spans="1:18" s="5" customFormat="1" ht="12.95" customHeight="1" x14ac:dyDescent="0.2">
      <c r="A23" s="32" t="s">
        <v>44</v>
      </c>
      <c r="B23" s="33" t="s">
        <v>46</v>
      </c>
      <c r="C23" s="32">
        <v>56758.455040000001</v>
      </c>
      <c r="D23" s="32">
        <v>3.2000000000000003E-4</v>
      </c>
      <c r="E23" s="5">
        <f>+(C23-C$7)/C$8</f>
        <v>10400.52466361032</v>
      </c>
      <c r="F23" s="30">
        <f>ROUND(2*E23,0)/2</f>
        <v>10400.5</v>
      </c>
      <c r="G23" s="5">
        <f>+C23-(C$7+F23*C$8)</f>
        <v>1.0098350001499057E-2</v>
      </c>
      <c r="I23" s="5">
        <f>+G23</f>
        <v>1.0098350001499057E-2</v>
      </c>
      <c r="O23" s="5">
        <f ca="1">+C$11+C$12*$F23</f>
        <v>1.0707310162260149E-2</v>
      </c>
      <c r="Q23" s="31">
        <f>+C23-15018.5</f>
        <v>41739.955040000001</v>
      </c>
    </row>
    <row r="24" spans="1:18" s="5" customFormat="1" ht="12.95" customHeight="1" x14ac:dyDescent="0.2">
      <c r="A24" s="2" t="s">
        <v>47</v>
      </c>
      <c r="B24" s="3" t="s">
        <v>45</v>
      </c>
      <c r="C24" s="4">
        <v>59254.223400000017</v>
      </c>
      <c r="D24" s="2" t="s">
        <v>48</v>
      </c>
      <c r="E24" s="5">
        <f t="shared" ref="E24:E26" si="0">+(C24-C$7)/C$8</f>
        <v>16496.041087984628</v>
      </c>
      <c r="F24" s="30">
        <f t="shared" ref="F24:F26" si="1">ROUND(2*E24,0)/2</f>
        <v>16496</v>
      </c>
      <c r="G24" s="5">
        <f t="shared" ref="G24:G26" si="2">+C24-(C$7+F24*C$8)</f>
        <v>1.6823200014187023E-2</v>
      </c>
      <c r="I24" s="5">
        <f t="shared" ref="I24:I26" si="3">+G24</f>
        <v>1.6823200014187023E-2</v>
      </c>
      <c r="O24" s="5">
        <f t="shared" ref="O24:O26" ca="1" si="4">+C$11+C$12*$F24</f>
        <v>1.8887383269560305E-2</v>
      </c>
      <c r="Q24" s="31">
        <f t="shared" ref="Q24:Q26" si="5">+C24-15018.5</f>
        <v>44235.723400000017</v>
      </c>
    </row>
    <row r="25" spans="1:18" s="5" customFormat="1" ht="12.95" customHeight="1" x14ac:dyDescent="0.2">
      <c r="A25" s="2" t="s">
        <v>47</v>
      </c>
      <c r="B25" s="3" t="s">
        <v>45</v>
      </c>
      <c r="C25" s="4">
        <v>59254.225800000131</v>
      </c>
      <c r="D25" s="2" t="s">
        <v>49</v>
      </c>
      <c r="E25" s="5">
        <f t="shared" si="0"/>
        <v>16496.046949602372</v>
      </c>
      <c r="F25" s="30">
        <f t="shared" si="1"/>
        <v>16496</v>
      </c>
      <c r="G25" s="5">
        <f t="shared" si="2"/>
        <v>1.9223200128180906E-2</v>
      </c>
      <c r="I25" s="5">
        <f t="shared" si="3"/>
        <v>1.9223200128180906E-2</v>
      </c>
      <c r="O25" s="5">
        <f t="shared" ca="1" si="4"/>
        <v>1.8887383269560305E-2</v>
      </c>
      <c r="Q25" s="31">
        <f t="shared" si="5"/>
        <v>44235.725800000131</v>
      </c>
    </row>
    <row r="26" spans="1:18" s="5" customFormat="1" ht="12.95" customHeight="1" x14ac:dyDescent="0.2">
      <c r="A26" s="2" t="s">
        <v>47</v>
      </c>
      <c r="B26" s="3" t="s">
        <v>45</v>
      </c>
      <c r="C26" s="4">
        <v>59254.227200000081</v>
      </c>
      <c r="D26" s="2" t="s">
        <v>50</v>
      </c>
      <c r="E26" s="5">
        <f t="shared" si="0"/>
        <v>16496.05036887911</v>
      </c>
      <c r="F26" s="30">
        <f t="shared" si="1"/>
        <v>16496</v>
      </c>
      <c r="G26" s="5">
        <f t="shared" si="2"/>
        <v>2.0623200078262016E-2</v>
      </c>
      <c r="I26" s="5">
        <f t="shared" si="3"/>
        <v>2.0623200078262016E-2</v>
      </c>
      <c r="O26" s="5">
        <f t="shared" ca="1" si="4"/>
        <v>1.8887383269560305E-2</v>
      </c>
      <c r="Q26" s="31">
        <f t="shared" si="5"/>
        <v>44235.727200000081</v>
      </c>
    </row>
    <row r="27" spans="1:18" s="5" customFormat="1" ht="12.95" customHeight="1" x14ac:dyDescent="0.2">
      <c r="C27" s="12"/>
      <c r="D27" s="12"/>
      <c r="Q27" s="31"/>
    </row>
    <row r="28" spans="1:18" s="5" customFormat="1" ht="12.95" customHeight="1" x14ac:dyDescent="0.2">
      <c r="C28" s="12"/>
      <c r="D28" s="12"/>
      <c r="Q28" s="31"/>
    </row>
    <row r="29" spans="1:18" s="5" customFormat="1" ht="12.95" customHeight="1" x14ac:dyDescent="0.2">
      <c r="C29" s="12"/>
      <c r="D29" s="12"/>
      <c r="Q29" s="31"/>
    </row>
    <row r="30" spans="1:18" s="5" customFormat="1" ht="12.95" customHeight="1" x14ac:dyDescent="0.2">
      <c r="C30" s="12"/>
      <c r="D30" s="12"/>
      <c r="Q30" s="31"/>
    </row>
    <row r="31" spans="1:18" s="5" customFormat="1" ht="12.95" customHeight="1" x14ac:dyDescent="0.2">
      <c r="C31" s="12"/>
      <c r="D31" s="12"/>
      <c r="Q31" s="31"/>
    </row>
    <row r="32" spans="1:18" s="5" customFormat="1" ht="12.95" customHeight="1" x14ac:dyDescent="0.2">
      <c r="C32" s="12"/>
      <c r="D32" s="12"/>
      <c r="Q32" s="31"/>
    </row>
    <row r="33" spans="3:17" s="5" customFormat="1" ht="12.95" customHeight="1" x14ac:dyDescent="0.2">
      <c r="C33" s="12"/>
      <c r="D33" s="12"/>
      <c r="Q33" s="31"/>
    </row>
    <row r="34" spans="3:17" s="5" customFormat="1" ht="12.95" customHeight="1" x14ac:dyDescent="0.2">
      <c r="C34" s="12"/>
      <c r="D34" s="12"/>
    </row>
    <row r="35" spans="3:17" s="5" customFormat="1" ht="12.95" customHeight="1" x14ac:dyDescent="0.2">
      <c r="C35" s="12"/>
      <c r="D35" s="12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2024-03-09T06:06:21Z</dcterms:modified>
</cp:coreProperties>
</file>