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ADEB8F-592B-446A-81EF-1D321849855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E27" i="1"/>
  <c r="F27" i="1"/>
  <c r="Q22" i="1"/>
  <c r="Q26" i="1"/>
  <c r="Q27" i="1"/>
  <c r="D9" i="1"/>
  <c r="C9" i="1"/>
  <c r="Q24" i="1"/>
  <c r="Q25" i="1"/>
  <c r="C21" i="1"/>
  <c r="E21" i="1"/>
  <c r="F21" i="1"/>
  <c r="F16" i="1"/>
  <c r="F17" i="1" s="1"/>
  <c r="C17" i="1"/>
  <c r="Q23" i="1"/>
  <c r="C7" i="1"/>
  <c r="E22" i="1"/>
  <c r="F22" i="1"/>
  <c r="C8" i="1"/>
  <c r="Q21" i="1"/>
  <c r="E25" i="1"/>
  <c r="F25" i="1"/>
  <c r="G25" i="1"/>
  <c r="J25" i="1"/>
  <c r="E26" i="1"/>
  <c r="F26" i="1"/>
  <c r="G26" i="1"/>
  <c r="K26" i="1"/>
  <c r="U22" i="1"/>
  <c r="G21" i="1"/>
  <c r="I21" i="1"/>
  <c r="G27" i="1"/>
  <c r="K27" i="1"/>
  <c r="E24" i="1"/>
  <c r="F24" i="1"/>
  <c r="G24" i="1"/>
  <c r="J24" i="1"/>
  <c r="G23" i="1"/>
  <c r="K23" i="1"/>
  <c r="C12" i="1"/>
  <c r="C11" i="1"/>
  <c r="O21" i="1" l="1"/>
  <c r="C15" i="1"/>
  <c r="F18" i="1" s="1"/>
  <c r="O22" i="1"/>
  <c r="O24" i="1"/>
  <c r="O27" i="1"/>
  <c r="O26" i="1"/>
  <c r="O25" i="1"/>
  <c r="O23" i="1"/>
  <c r="C16" i="1"/>
  <c r="D18" i="1" s="1"/>
  <c r="C18" i="1" l="1"/>
  <c r="F19" i="1"/>
</calcChain>
</file>

<file path=xl/sharedStrings.xml><?xml version="1.0" encoding="utf-8"?>
<sst xmlns="http://schemas.openxmlformats.org/spreadsheetml/2006/main" count="57" uniqueCount="52">
  <si>
    <t>BAD?</t>
  </si>
  <si>
    <t>IBVS 5329</t>
  </si>
  <si>
    <t>OEJV 0160</t>
  </si>
  <si>
    <t>??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</si>
  <si>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</si>
  <si>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</si>
  <si>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</si>
  <si>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</si>
  <si>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</si>
  <si>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</si>
  <si>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</si>
  <si>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</si>
  <si>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</si>
  <si>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</si>
  <si>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</si>
  <si>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</si>
  <si>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</si>
  <si>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</si>
  <si>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</si>
  <si>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</si>
  <si>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</si>
  <si>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</si>
  <si>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</si>
  <si>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</si>
  <si>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</si>
  <si>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</si>
  <si>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</si>
  <si>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</si>
  <si>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</si>
  <si>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</si>
  <si>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</si>
  <si>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</si>
  <si>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</si>
  <si>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</si>
  <si>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</si>
  <si>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</si>
  <si>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</si>
  <si>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</si>
  <si>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</si>
  <si>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PT Vir / GSC 0876-0362</t>
  </si>
  <si>
    <t>EW</t>
  </si>
  <si>
    <t>OEJV 0094</t>
  </si>
  <si>
    <t>I</t>
  </si>
  <si>
    <t>Add cycle</t>
  </si>
  <si>
    <t>Old Cycle</t>
  </si>
  <si>
    <t>IBVS 5918</t>
  </si>
  <si>
    <t>OEJV 0179</t>
  </si>
  <si>
    <t>II</t>
  </si>
  <si>
    <t>pg</t>
  </si>
  <si>
    <t>vis</t>
  </si>
  <si>
    <t>PE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</si>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</sst>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3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4" applyNumberFormat="0" applyFill="0" applyAlignment="0" applyProtection="0"/>
    <xf numFmtId="0" fontId="26" fillId="22" borderId="0" applyNumberFormat="0" applyBorder="0" applyAlignment="0" applyProtection="0"/>
    <xf numFmtId="0" fontId="27" fillId="0" borderId="0"/>
    <xf numFmtId="0" fontId="6" fillId="0" borderId="0"/>
    <xf numFmtId="0" fontId="16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4" fillId="0" borderId="0" xfId="42" applyFont="1" applyAlignment="1">
      <alignment horizontal="left" vertical="center"/>
    </xf>
    <xf numFmtId="0" fontId="14" fillId="0" borderId="0" xfId="42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/>
    <cellStyle name="Normal_A_2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PT Vir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0E-4C2B-B5E3-CFBFD98B2D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0E-4C2B-B5E3-CFBFD98B2D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7.5015000002167653E-2</c:v>
                </c:pt>
                <c:pt idx="4">
                  <c:v>7.7129999997850973E-2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0E-4C2B-B5E3-CFBFD98B2D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2">
                  <c:v>7.3179999999410938E-2</c:v>
                </c:pt>
                <c:pt idx="5">
                  <c:v>8.6620000001857989E-2</c:v>
                </c:pt>
                <c:pt idx="6">
                  <c:v>0.1601749999972526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0E-4C2B-B5E3-CFBFD98B2D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0E-4C2B-B5E3-CFBFD98B2D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0E-4C2B-B5E3-CFBFD98B2D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6.0000000000000001E-3</c:v>
                  </c:pt>
                  <c:pt idx="2">
                    <c:v>8.0000000000000004E-4</c:v>
                  </c:pt>
                  <c:pt idx="3">
                    <c:v>1.6999999999999999E-3</c:v>
                  </c:pt>
                  <c:pt idx="4">
                    <c:v>2.2000000000000001E-3</c:v>
                  </c:pt>
                  <c:pt idx="5">
                    <c:v>0.02</c:v>
                  </c:pt>
                  <c:pt idx="6">
                    <c:v>3.3E-3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0E-4C2B-B5E3-CFBFD98B2D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-1.4464382117210933E-3</c:v>
                </c:pt>
                <c:pt idx="1">
                  <c:v>-1.4511772348655041E-3</c:v>
                </c:pt>
                <c:pt idx="2">
                  <c:v>6.3790954394237057E-2</c:v>
                </c:pt>
                <c:pt idx="3">
                  <c:v>7.7131304545753274E-2</c:v>
                </c:pt>
                <c:pt idx="4">
                  <c:v>7.713604356889768E-2</c:v>
                </c:pt>
                <c:pt idx="5">
                  <c:v>9.8935550033187047E-2</c:v>
                </c:pt>
                <c:pt idx="6">
                  <c:v>0.15512614745646514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0E-4C2B-B5E3-CFBFD98B2D9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-0.5</c:v>
                </c:pt>
                <c:pt idx="2">
                  <c:v>6883</c:v>
                </c:pt>
                <c:pt idx="3">
                  <c:v>8290.5</c:v>
                </c:pt>
                <c:pt idx="4">
                  <c:v>8291</c:v>
                </c:pt>
                <c:pt idx="5">
                  <c:v>10591</c:v>
                </c:pt>
                <c:pt idx="6">
                  <c:v>16519.5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  <c:pt idx="1">
                  <c:v>0.15408500000194181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0E-4C2B-B5E3-CFBFD98B2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1662672"/>
        <c:axId val="1"/>
      </c:scatterChart>
      <c:valAx>
        <c:axId val="39166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1662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451127819548873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4736EEB-0E63-7DC0-8AE7-9833A817B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bulletin.html" TargetMode="Externa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s="7" customFormat="1" ht="20.25" x14ac:dyDescent="0.2">
      <c r="A1" s="35" t="s">
        <v>39</v>
      </c>
    </row>
    <row r="2" spans="1:6" s="7" customFormat="1" ht="12.95" customHeight="1" x14ac:dyDescent="0.2">
      <c r="A2" s="7" t="s">
        <v>28</v>
      </c>
      <c r="B2" s="7" t="s">
        <v>40</v>
      </c>
      <c r="C2" s="8"/>
      <c r="D2" s="8"/>
    </row>
    <row r="3" spans="1:6" s="7" customFormat="1" ht="12.95" customHeight="1" thickBot="1" x14ac:dyDescent="0.25"/>
    <row r="4" spans="1:6" s="7" customFormat="1" ht="12.95" customHeight="1" thickTop="1" thickBot="1" x14ac:dyDescent="0.25">
      <c r="A4" s="9" t="s">
        <v>4</v>
      </c>
      <c r="C4" s="10">
        <v>52386.421999999999</v>
      </c>
      <c r="D4" s="11">
        <v>0.30817</v>
      </c>
    </row>
    <row r="5" spans="1:6" s="7" customFormat="1" ht="12.95" customHeight="1" thickTop="1" x14ac:dyDescent="0.2">
      <c r="A5" s="12" t="s">
        <v>33</v>
      </c>
      <c r="C5" s="13">
        <v>-9.5</v>
      </c>
      <c r="D5" s="7" t="s">
        <v>34</v>
      </c>
    </row>
    <row r="6" spans="1:6" s="7" customFormat="1" ht="12.95" customHeight="1" x14ac:dyDescent="0.2">
      <c r="A6" s="9" t="s">
        <v>5</v>
      </c>
    </row>
    <row r="7" spans="1:6" s="7" customFormat="1" ht="12.95" customHeight="1" x14ac:dyDescent="0.2">
      <c r="A7" s="7" t="s">
        <v>6</v>
      </c>
      <c r="C7" s="7">
        <f>+C4</f>
        <v>52386.421999999999</v>
      </c>
    </row>
    <row r="8" spans="1:6" s="7" customFormat="1" ht="12.95" customHeight="1" x14ac:dyDescent="0.2">
      <c r="A8" s="7" t="s">
        <v>7</v>
      </c>
      <c r="C8" s="7">
        <f>+D4</f>
        <v>0.30817</v>
      </c>
    </row>
    <row r="9" spans="1:6" s="7" customFormat="1" ht="12.95" customHeight="1" x14ac:dyDescent="0.2">
      <c r="A9" s="14" t="s">
        <v>38</v>
      </c>
      <c r="B9" s="15">
        <v>22</v>
      </c>
      <c r="C9" s="16" t="str">
        <f>"F"&amp;B9</f>
        <v>F22</v>
      </c>
      <c r="D9" s="17" t="str">
        <f>"G"&amp;B9</f>
        <v>G22</v>
      </c>
    </row>
    <row r="10" spans="1:6" s="7" customFormat="1" ht="12.95" customHeight="1" thickBot="1" x14ac:dyDescent="0.25">
      <c r="C10" s="18" t="s">
        <v>24</v>
      </c>
      <c r="D10" s="18" t="s">
        <v>25</v>
      </c>
    </row>
    <row r="11" spans="1:6" s="7" customFormat="1" ht="12.95" customHeight="1" x14ac:dyDescent="0.2">
      <c r="A11" s="7" t="s">
        <v>20</v>
      </c>
      <c r="C11" s="17">
        <f ca="1">INTERCEPT(INDIRECT($D$9):G992,INDIRECT($C$9):F992)</f>
        <v>-1.4464382117210933E-3</v>
      </c>
      <c r="D11" s="8"/>
    </row>
    <row r="12" spans="1:6" s="7" customFormat="1" ht="12.95" customHeight="1" x14ac:dyDescent="0.2">
      <c r="A12" s="7" t="s">
        <v>21</v>
      </c>
      <c r="C12" s="17">
        <f ca="1">SLOPE(INDIRECT($D$9):G992,INDIRECT($C$9):F992)</f>
        <v>9.478046288821466E-6</v>
      </c>
      <c r="D12" s="8"/>
    </row>
    <row r="13" spans="1:6" s="7" customFormat="1" ht="12.95" customHeight="1" x14ac:dyDescent="0.2">
      <c r="A13" s="7" t="s">
        <v>23</v>
      </c>
      <c r="C13" s="8" t="s">
        <v>18</v>
      </c>
    </row>
    <row r="14" spans="1:6" s="7" customFormat="1" ht="12.95" customHeight="1" x14ac:dyDescent="0.2"/>
    <row r="15" spans="1:6" s="7" customFormat="1" ht="12.95" customHeight="1" x14ac:dyDescent="0.2">
      <c r="A15" s="19" t="s">
        <v>22</v>
      </c>
      <c r="C15" s="20">
        <f ca="1">(C7+C11)+(C8+C12)*INT(MAX(F21:F3533))</f>
        <v>57477.237351408432</v>
      </c>
      <c r="E15" s="21" t="s">
        <v>43</v>
      </c>
      <c r="F15" s="13">
        <v>1</v>
      </c>
    </row>
    <row r="16" spans="1:6" s="7" customFormat="1" ht="12.95" customHeight="1" x14ac:dyDescent="0.2">
      <c r="A16" s="9" t="s">
        <v>8</v>
      </c>
      <c r="C16" s="22">
        <f ca="1">+C8+C12</f>
        <v>0.30817947804628881</v>
      </c>
      <c r="E16" s="21" t="s">
        <v>35</v>
      </c>
      <c r="F16" s="23">
        <f ca="1">NOW()+15018.5+$C$5/24</f>
        <v>60378.799765393516</v>
      </c>
    </row>
    <row r="17" spans="1:21" s="7" customFormat="1" ht="12.95" customHeight="1" thickBot="1" x14ac:dyDescent="0.25">
      <c r="A17" s="21" t="s">
        <v>32</v>
      </c>
      <c r="C17" s="7">
        <f>COUNT(C21:C2191)</f>
        <v>7</v>
      </c>
      <c r="E17" s="21" t="s">
        <v>44</v>
      </c>
      <c r="F17" s="23">
        <f ca="1">ROUND(2*(F16-$C$7)/$C$8,0)/2+F15</f>
        <v>25936</v>
      </c>
    </row>
    <row r="18" spans="1:21" s="7" customFormat="1" ht="12.95" customHeight="1" thickTop="1" thickBot="1" x14ac:dyDescent="0.25">
      <c r="A18" s="9" t="s">
        <v>9</v>
      </c>
      <c r="C18" s="24">
        <f ca="1">+C15</f>
        <v>57477.237351408432</v>
      </c>
      <c r="D18" s="25">
        <f ca="1">+C16</f>
        <v>0.30817947804628881</v>
      </c>
      <c r="E18" s="21" t="s">
        <v>36</v>
      </c>
      <c r="F18" s="17">
        <f ca="1">ROUND(2*(F16-$C$15)/$C$16,0)/2+F15</f>
        <v>9416</v>
      </c>
    </row>
    <row r="19" spans="1:21" s="7" customFormat="1" ht="12.95" customHeight="1" thickTop="1" x14ac:dyDescent="0.2">
      <c r="E19" s="21" t="s">
        <v>37</v>
      </c>
      <c r="F19" s="26">
        <f ca="1">+$C$15+$C$16*F18-15018.5-$C$5/24</f>
        <v>45360.951150025627</v>
      </c>
    </row>
    <row r="20" spans="1:21" s="7" customFormat="1" ht="12.95" customHeight="1" thickBot="1" x14ac:dyDescent="0.25">
      <c r="A20" s="18" t="s">
        <v>10</v>
      </c>
      <c r="B20" s="18" t="s">
        <v>11</v>
      </c>
      <c r="C20" s="18" t="s">
        <v>12</v>
      </c>
      <c r="D20" s="18" t="s">
        <v>17</v>
      </c>
      <c r="E20" s="18" t="s">
        <v>13</v>
      </c>
      <c r="F20" s="18" t="s">
        <v>14</v>
      </c>
      <c r="G20" s="18" t="s">
        <v>15</v>
      </c>
      <c r="H20" s="27" t="s">
        <v>48</v>
      </c>
      <c r="I20" s="27" t="s">
        <v>49</v>
      </c>
      <c r="J20" s="27" t="s">
        <v>50</v>
      </c>
      <c r="K20" s="27" t="s">
        <v>51</v>
      </c>
      <c r="L20" s="27" t="s">
        <v>29</v>
      </c>
      <c r="M20" s="27" t="s">
        <v>30</v>
      </c>
      <c r="N20" s="27" t="s">
        <v>31</v>
      </c>
      <c r="O20" s="27" t="s">
        <v>27</v>
      </c>
      <c r="P20" s="28" t="s">
        <v>26</v>
      </c>
      <c r="Q20" s="18" t="s">
        <v>19</v>
      </c>
      <c r="U20" s="29" t="s">
        <v>0</v>
      </c>
    </row>
    <row r="21" spans="1:21" s="7" customFormat="1" ht="12.95" customHeight="1" x14ac:dyDescent="0.2">
      <c r="A21" s="7" t="s">
        <v>16</v>
      </c>
      <c r="C21" s="30">
        <f>+C4</f>
        <v>52386.421999999999</v>
      </c>
      <c r="D21" s="30" t="s">
        <v>18</v>
      </c>
      <c r="E21" s="7">
        <f t="shared" ref="E21:E27" si="0">+(C21-C$7)/C$8</f>
        <v>0</v>
      </c>
      <c r="F21" s="7">
        <f>ROUND(2*E21,0)/2</f>
        <v>0</v>
      </c>
      <c r="G21" s="7">
        <f>+C21-(C$7+F21*C$8)</f>
        <v>0</v>
      </c>
      <c r="I21" s="7">
        <f>+G21</f>
        <v>0</v>
      </c>
      <c r="O21" s="7">
        <f t="shared" ref="O21:O27" ca="1" si="1">+C$11+C$12*$F21</f>
        <v>-1.4464382117210933E-3</v>
      </c>
      <c r="Q21" s="31">
        <f t="shared" ref="Q21:Q27" si="2">+C21-15018.5</f>
        <v>37367.921999999999</v>
      </c>
    </row>
    <row r="22" spans="1:21" s="7" customFormat="1" ht="12.95" customHeight="1" x14ac:dyDescent="0.2">
      <c r="A22" s="5" t="s">
        <v>1</v>
      </c>
      <c r="B22" s="6" t="s">
        <v>3</v>
      </c>
      <c r="C22" s="5">
        <v>52386.421999999999</v>
      </c>
      <c r="D22" s="5">
        <v>6.0000000000000001E-3</v>
      </c>
      <c r="E22" s="7">
        <f t="shared" si="0"/>
        <v>0</v>
      </c>
      <c r="F22" s="7">
        <f>ROUND(2*E22,0)/2-0.5</f>
        <v>-0.5</v>
      </c>
      <c r="O22" s="7">
        <f t="shared" ca="1" si="1"/>
        <v>-1.4511772348655041E-3</v>
      </c>
      <c r="Q22" s="31">
        <f t="shared" si="2"/>
        <v>37367.921999999999</v>
      </c>
      <c r="U22" s="7">
        <f>+C22-(C$7+F22*C$8)</f>
        <v>0.15408500000194181</v>
      </c>
    </row>
    <row r="23" spans="1:21" s="7" customFormat="1" ht="12.95" customHeight="1" x14ac:dyDescent="0.2">
      <c r="A23" s="3" t="s">
        <v>41</v>
      </c>
      <c r="B23" s="4" t="s">
        <v>42</v>
      </c>
      <c r="C23" s="3">
        <v>54507.629289999997</v>
      </c>
      <c r="D23" s="3">
        <v>8.0000000000000004E-4</v>
      </c>
      <c r="E23" s="7">
        <f t="shared" si="0"/>
        <v>6883.2374663335122</v>
      </c>
      <c r="F23" s="7">
        <f>ROUND(2*E23,0)/2</f>
        <v>6883</v>
      </c>
      <c r="G23" s="7">
        <f>+C23-(C$7+F23*C$8)</f>
        <v>7.3179999999410938E-2</v>
      </c>
      <c r="K23" s="7">
        <f>+G23</f>
        <v>7.3179999999410938E-2</v>
      </c>
      <c r="O23" s="7">
        <f t="shared" ca="1" si="1"/>
        <v>6.3790954394237057E-2</v>
      </c>
      <c r="Q23" s="31">
        <f t="shared" si="2"/>
        <v>39489.129289999997</v>
      </c>
    </row>
    <row r="24" spans="1:21" s="7" customFormat="1" ht="12.95" customHeight="1" x14ac:dyDescent="0.2">
      <c r="A24" s="3" t="s">
        <v>45</v>
      </c>
      <c r="B24" s="4" t="s">
        <v>42</v>
      </c>
      <c r="C24" s="3">
        <v>54941.380400000002</v>
      </c>
      <c r="D24" s="3">
        <v>1.6999999999999999E-3</v>
      </c>
      <c r="E24" s="7">
        <f t="shared" si="0"/>
        <v>8290.7434208391569</v>
      </c>
      <c r="F24" s="7">
        <f>ROUND(2*E24,0)/2</f>
        <v>8290.5</v>
      </c>
      <c r="G24" s="7">
        <f>+C24-(C$7+F24*C$8)</f>
        <v>7.5015000002167653E-2</v>
      </c>
      <c r="J24" s="7">
        <f>+G24</f>
        <v>7.5015000002167653E-2</v>
      </c>
      <c r="O24" s="7">
        <f t="shared" ca="1" si="1"/>
        <v>7.7131304545753274E-2</v>
      </c>
      <c r="Q24" s="31">
        <f t="shared" si="2"/>
        <v>39922.880400000002</v>
      </c>
    </row>
    <row r="25" spans="1:21" s="7" customFormat="1" ht="12.95" customHeight="1" x14ac:dyDescent="0.2">
      <c r="A25" s="3" t="s">
        <v>45</v>
      </c>
      <c r="B25" s="4" t="s">
        <v>42</v>
      </c>
      <c r="C25" s="3">
        <v>54941.536599999999</v>
      </c>
      <c r="D25" s="3">
        <v>2.2000000000000001E-3</v>
      </c>
      <c r="E25" s="7">
        <f t="shared" si="0"/>
        <v>8291.2502839341942</v>
      </c>
      <c r="F25" s="7">
        <f>ROUND(2*E25,0)/2-0.5</f>
        <v>8291</v>
      </c>
      <c r="G25" s="7">
        <f>+C25-(C$7+F25*C$8)</f>
        <v>7.7129999997850973E-2</v>
      </c>
      <c r="J25" s="7">
        <f>+G25</f>
        <v>7.7129999997850973E-2</v>
      </c>
      <c r="O25" s="7">
        <f t="shared" ca="1" si="1"/>
        <v>7.713604356889768E-2</v>
      </c>
      <c r="Q25" s="31">
        <f t="shared" si="2"/>
        <v>39923.036599999999</v>
      </c>
    </row>
    <row r="26" spans="1:21" s="7" customFormat="1" ht="12.95" customHeight="1" x14ac:dyDescent="0.2">
      <c r="A26" s="5" t="s">
        <v>2</v>
      </c>
      <c r="B26" s="6" t="s">
        <v>42</v>
      </c>
      <c r="C26" s="5">
        <v>55650.337090000001</v>
      </c>
      <c r="D26" s="5">
        <v>0.02</v>
      </c>
      <c r="E26" s="7">
        <f t="shared" si="0"/>
        <v>10591.281078625441</v>
      </c>
      <c r="F26" s="7">
        <f>ROUND(2*E26,0)/2-0.5</f>
        <v>10591</v>
      </c>
      <c r="G26" s="7">
        <f>+C26-(C$7+F26*C$8)</f>
        <v>8.6620000001857989E-2</v>
      </c>
      <c r="K26" s="7">
        <f>+G26</f>
        <v>8.6620000001857989E-2</v>
      </c>
      <c r="O26" s="7">
        <f t="shared" ca="1" si="1"/>
        <v>9.8935550033187047E-2</v>
      </c>
      <c r="Q26" s="31">
        <f t="shared" si="2"/>
        <v>40631.837090000001</v>
      </c>
    </row>
    <row r="27" spans="1:21" s="7" customFormat="1" ht="12.95" customHeight="1" x14ac:dyDescent="0.2">
      <c r="A27" s="32" t="s">
        <v>46</v>
      </c>
      <c r="B27" s="33" t="s">
        <v>47</v>
      </c>
      <c r="C27" s="34">
        <v>57477.396489999999</v>
      </c>
      <c r="D27" s="34">
        <v>3.3E-3</v>
      </c>
      <c r="E27" s="7">
        <f t="shared" si="0"/>
        <v>16520.019761819778</v>
      </c>
      <c r="F27" s="7">
        <f>ROUND(2*E27,0)/2-0.5</f>
        <v>16519.5</v>
      </c>
      <c r="G27" s="7">
        <f>+C27-(C$7+F27*C$8)</f>
        <v>0.1601749999972526</v>
      </c>
      <c r="K27" s="7">
        <f>+G27</f>
        <v>0.1601749999972526</v>
      </c>
      <c r="O27" s="7">
        <f t="shared" ca="1" si="1"/>
        <v>0.15512614745646514</v>
      </c>
      <c r="Q27" s="31">
        <f t="shared" si="2"/>
        <v>42458.896489999999</v>
      </c>
    </row>
    <row r="28" spans="1:21" s="7" customFormat="1" ht="12.95" customHeight="1" x14ac:dyDescent="0.2">
      <c r="C28" s="30"/>
      <c r="D28" s="30"/>
      <c r="Q28" s="31"/>
    </row>
    <row r="29" spans="1:21" s="7" customFormat="1" ht="12.95" customHeight="1" x14ac:dyDescent="0.2">
      <c r="C29" s="30"/>
      <c r="D29" s="30"/>
      <c r="Q29" s="31"/>
    </row>
    <row r="30" spans="1:21" s="7" customFormat="1" ht="12.95" customHeight="1" x14ac:dyDescent="0.2">
      <c r="C30" s="30"/>
      <c r="D30" s="30"/>
      <c r="Q30" s="31"/>
    </row>
    <row r="31" spans="1:21" s="7" customFormat="1" ht="12.95" customHeight="1" x14ac:dyDescent="0.2">
      <c r="C31" s="30"/>
      <c r="D31" s="30"/>
      <c r="Q31" s="31"/>
    </row>
    <row r="32" spans="1:21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8" type="noConversion"/>
  <hyperlinks>
    <hyperlink ref="L5078" r:id="rId1" display="http://vsolj.cetus-net.org/bulletin.html"/>
    <hyperlink ref="L5071" r:id="rId2" display="http://vsolj.cetus-net.org/bulletin.html"/>
    <hyperlink ref="L5075" r:id="rId3" display="http://vsolj.cetus-net.org/bulletin.html"/>
    <hyperlink ref="L5068" r:id="rId4" display="http://vsolj.cetus-net.org/bulletin.html"/>
  </hyperlinks>
  <pageMargins left="0.75" right="0.75" top="1" bottom="1" header="0.5" footer="0.5"/>
  <headerFooter alignWithMargins="0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2024-03-09T06:11:39Z</dcterms:modified>
</cp:coreProperties>
</file>