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DF4F052-0434-4B98-A2C4-82CB88DB324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C7" i="1"/>
  <c r="E21" i="1"/>
  <c r="F21" i="1"/>
  <c r="G21" i="1"/>
  <c r="H21" i="1"/>
  <c r="C8" i="1"/>
  <c r="E22" i="1"/>
  <c r="F22" i="1"/>
  <c r="G22" i="1"/>
  <c r="I22" i="1"/>
  <c r="E23" i="1"/>
  <c r="F23" i="1"/>
  <c r="G23" i="1"/>
  <c r="I23" i="1"/>
  <c r="E24" i="1"/>
  <c r="F24" i="1"/>
  <c r="G24" i="1"/>
  <c r="I24" i="1"/>
  <c r="E14" i="1"/>
  <c r="E15" i="1" s="1"/>
  <c r="Q22" i="1"/>
  <c r="Q23" i="1"/>
  <c r="Q24" i="1"/>
  <c r="C17" i="1"/>
  <c r="Q21" i="1"/>
  <c r="C12" i="1"/>
  <c r="C16" i="1" l="1"/>
  <c r="D18" i="1" s="1"/>
  <c r="C11" i="1"/>
  <c r="O24" i="1" l="1"/>
  <c r="O22" i="1"/>
  <c r="O23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<sst xmlns="http://schemas.openxmlformats.org/spreadsheetml/2006/main" count="50" uniqueCount="46">
  <si>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</si>
  <si>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</si>
  <si>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</si>
  <si>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</si>
  <si>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</si>
  <si>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</si>
  <si>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</si>
  <si>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</si>
  <si>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</si>
  <si>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</si>
  <si>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</si>
  <si>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</si>
  <si>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</si>
  <si>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</si>
  <si>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</si>
  <si>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</si>
  <si>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</si>
  <si>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</si>
  <si>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</si>
  <si>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</si>
  <si>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</si>
  <si>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</si>
  <si>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</si>
  <si>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</si>
  <si>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</si>
  <si>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</si>
  <si>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</si>
  <si>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</si>
  <si>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</si>
  <si>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</si>
  <si>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</si>
  <si>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# of data points:</t>
  </si>
  <si>
    <t>QU Vir / GSC 0316-0779</t>
  </si>
  <si>
    <t>IBVS 5329</t>
  </si>
  <si>
    <t xml:space="preserve">EW      </t>
  </si>
  <si>
    <t>OEJV 0160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</si>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</sst>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QU Vir - O-C Diagr.</a:t>
            </a:r>
          </a:p>
        </c:rich>
      </c:tx>
      <c:layout>
        <c:manualLayout>
          <c:xMode val="edge"/>
          <c:yMode val="edge"/>
          <c:x val="0.3828759450302960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723926380368099"/>
          <c:w val="0.8109861001442757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8099</c:v>
                </c:pt>
                <c:pt idx="2">
                  <c:v>8099</c:v>
                </c:pt>
                <c:pt idx="3">
                  <c:v>8099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2D-45FC-BA4A-7092D06D05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8099</c:v>
                </c:pt>
                <c:pt idx="2">
                  <c:v>8099</c:v>
                </c:pt>
                <c:pt idx="3">
                  <c:v>8099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3.0649000000266824E-2</c:v>
                </c:pt>
                <c:pt idx="2">
                  <c:v>3.1599000001733657E-2</c:v>
                </c:pt>
                <c:pt idx="3">
                  <c:v>3.2439000002341345E-2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2D-45FC-BA4A-7092D06D05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8099</c:v>
                </c:pt>
                <c:pt idx="2">
                  <c:v>8099</c:v>
                </c:pt>
                <c:pt idx="3">
                  <c:v>8099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2D-45FC-BA4A-7092D06D05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8099</c:v>
                </c:pt>
                <c:pt idx="2">
                  <c:v>8099</c:v>
                </c:pt>
                <c:pt idx="3">
                  <c:v>8099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2D-45FC-BA4A-7092D06D05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8099</c:v>
                </c:pt>
                <c:pt idx="2">
                  <c:v>8099</c:v>
                </c:pt>
                <c:pt idx="3">
                  <c:v>8099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2D-45FC-BA4A-7092D06D05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8099</c:v>
                </c:pt>
                <c:pt idx="2">
                  <c:v>8099</c:v>
                </c:pt>
                <c:pt idx="3">
                  <c:v>8099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2D-45FC-BA4A-7092D06D05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4.0000000000000001E-3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8099</c:v>
                </c:pt>
                <c:pt idx="2">
                  <c:v>8099</c:v>
                </c:pt>
                <c:pt idx="3">
                  <c:v>8099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2D-45FC-BA4A-7092D06D05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8099</c:v>
                </c:pt>
                <c:pt idx="2">
                  <c:v>8099</c:v>
                </c:pt>
                <c:pt idx="3">
                  <c:v>8099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3.1562333334780611E-2</c:v>
                </c:pt>
                <c:pt idx="2">
                  <c:v>3.1562333334780611E-2</c:v>
                </c:pt>
                <c:pt idx="3">
                  <c:v>3.1562333334780611E-2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2D-45FC-BA4A-7092D06D0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73416"/>
        <c:axId val="1"/>
      </c:scatterChart>
      <c:valAx>
        <c:axId val="739573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73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516979804018842"/>
          <c:y val="0.92024539877300615"/>
          <c:w val="0.7285950160914861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28575</xdr:rowOff>
    </xdr:from>
    <xdr:to>
      <xdr:col>15</xdr:col>
      <xdr:colOff>257175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B87E28-DD73-561E-A680-8359B8FFC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6:E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>
      <c r="A1" s="31" t="s">
        <v>32</v>
      </c>
    </row>
    <row r="2" spans="1:7" s="3" customFormat="1" ht="12.95" customHeight="1">
      <c r="A2" s="3" t="s">
        <v>26</v>
      </c>
      <c r="B2" s="4" t="s">
        <v>34</v>
      </c>
      <c r="C2" s="5"/>
      <c r="D2" s="5"/>
    </row>
    <row r="3" spans="1:7" s="3" customFormat="1" ht="12.95" customHeight="1" thickBot="1"/>
    <row r="4" spans="1:7" s="3" customFormat="1" ht="12.95" customHeight="1" thickBot="1">
      <c r="A4" s="6" t="s">
        <v>0</v>
      </c>
      <c r="C4" s="7">
        <v>52415.017999999996</v>
      </c>
      <c r="D4" s="8">
        <v>0.39924900000000002</v>
      </c>
    </row>
    <row r="5" spans="1:7" s="3" customFormat="1" ht="12.95" customHeight="1"/>
    <row r="6" spans="1:7" s="3" customFormat="1" ht="12.95" customHeight="1">
      <c r="A6" s="6" t="s">
        <v>1</v>
      </c>
    </row>
    <row r="7" spans="1:7" s="3" customFormat="1" ht="12.95" customHeight="1">
      <c r="A7" s="3" t="s">
        <v>2</v>
      </c>
      <c r="C7" s="3">
        <f>+C4</f>
        <v>52415.017999999996</v>
      </c>
    </row>
    <row r="8" spans="1:7" s="3" customFormat="1" ht="12.95" customHeight="1">
      <c r="A8" s="3" t="s">
        <v>3</v>
      </c>
      <c r="C8" s="3">
        <f>+D4</f>
        <v>0.39924900000000002</v>
      </c>
    </row>
    <row r="9" spans="1:7" s="3" customFormat="1" ht="12.95" customHeight="1">
      <c r="A9" s="9" t="s">
        <v>37</v>
      </c>
      <c r="C9" s="10">
        <v>-9.5</v>
      </c>
      <c r="D9" s="3" t="s">
        <v>38</v>
      </c>
    </row>
    <row r="10" spans="1:7" s="3" customFormat="1" ht="12.95" customHeight="1" thickBot="1">
      <c r="C10" s="11" t="s">
        <v>21</v>
      </c>
      <c r="D10" s="11" t="s">
        <v>22</v>
      </c>
    </row>
    <row r="11" spans="1:7" s="3" customFormat="1" ht="12.95" customHeight="1">
      <c r="A11" s="3" t="s">
        <v>16</v>
      </c>
      <c r="C11" s="12">
        <f ca="1">INTERCEPT(INDIRECT($G$11):G992,INDIRECT($F$11):F992)</f>
        <v>0</v>
      </c>
      <c r="D11" s="5"/>
      <c r="F11" s="13" t="str">
        <f>"F"&amp;E19</f>
        <v>F21</v>
      </c>
      <c r="G11" s="12" t="str">
        <f>"G"&amp;E19</f>
        <v>G21</v>
      </c>
    </row>
    <row r="12" spans="1:7" s="3" customFormat="1" ht="12.95" customHeight="1">
      <c r="A12" s="3" t="s">
        <v>17</v>
      </c>
      <c r="C12" s="12">
        <f ca="1">SLOPE(INDIRECT($G$11):G992,INDIRECT($F$11):F992)</f>
        <v>3.8970654815138423E-6</v>
      </c>
      <c r="D12" s="5"/>
    </row>
    <row r="13" spans="1:7" s="3" customFormat="1" ht="12.95" customHeight="1">
      <c r="A13" s="3" t="s">
        <v>20</v>
      </c>
      <c r="C13" s="5" t="s">
        <v>14</v>
      </c>
      <c r="D13" s="14" t="s">
        <v>40</v>
      </c>
      <c r="E13" s="10">
        <v>1</v>
      </c>
    </row>
    <row r="14" spans="1:7" s="3" customFormat="1" ht="12.95" customHeight="1">
      <c r="A14" s="3" t="s">
        <v>25</v>
      </c>
      <c r="D14" s="14" t="s">
        <v>41</v>
      </c>
      <c r="E14" s="15">
        <f ca="1">NOW()+15018.5+$C$9/24</f>
        <v>60378.802674768514</v>
      </c>
    </row>
    <row r="15" spans="1:7" s="3" customFormat="1" ht="12.95" customHeight="1">
      <c r="A15" s="16" t="s">
        <v>18</v>
      </c>
      <c r="C15" s="17">
        <f ca="1">($C$7+C$11)+($C$8+C$12)*INT(MAX($F21:$F3533))</f>
        <v>55648.567213333328</v>
      </c>
      <c r="D15" s="14" t="s">
        <v>42</v>
      </c>
      <c r="E15" s="15">
        <f ca="1">ROUND(2*(E14-$C$7)/$C$8,0)/2+E13</f>
        <v>19948</v>
      </c>
    </row>
    <row r="16" spans="1:7" s="3" customFormat="1" ht="12.95" customHeight="1">
      <c r="A16" s="6" t="s">
        <v>4</v>
      </c>
      <c r="C16" s="18">
        <f ca="1">+$C$8+C$12</f>
        <v>0.39925289706548156</v>
      </c>
      <c r="D16" s="14" t="s">
        <v>43</v>
      </c>
      <c r="E16" s="12">
        <f ca="1">ROUND(2*(E14-$C$15)/$C$16,0)/2+E13</f>
        <v>11848.5</v>
      </c>
    </row>
    <row r="17" spans="1:17" s="3" customFormat="1" ht="12.95" customHeight="1" thickBot="1">
      <c r="A17" s="14" t="s">
        <v>31</v>
      </c>
      <c r="C17" s="3">
        <f>COUNT(C21:C2191)</f>
        <v>4</v>
      </c>
      <c r="D17" s="14" t="s">
        <v>44</v>
      </c>
      <c r="E17" s="19">
        <f ca="1">+$C$15+$C$16*E16-15018.5-$C$9/24</f>
        <v>45361.010997547019</v>
      </c>
    </row>
    <row r="18" spans="1:17" s="3" customFormat="1" ht="12.95" customHeight="1" thickTop="1" thickBot="1">
      <c r="A18" s="6" t="s">
        <v>5</v>
      </c>
      <c r="C18" s="20">
        <f ca="1">+C15</f>
        <v>55648.567213333328</v>
      </c>
      <c r="D18" s="21">
        <f ca="1">+C16</f>
        <v>0.39925289706548156</v>
      </c>
    </row>
    <row r="19" spans="1:17" s="3" customFormat="1" ht="12.95" customHeight="1" thickTop="1">
      <c r="A19" s="22" t="s">
        <v>39</v>
      </c>
      <c r="E19" s="23">
        <v>21</v>
      </c>
    </row>
    <row r="20" spans="1:17" s="3" customFormat="1" ht="12.95" customHeight="1" thickBot="1">
      <c r="A20" s="11" t="s">
        <v>6</v>
      </c>
      <c r="B20" s="11" t="s">
        <v>7</v>
      </c>
      <c r="C20" s="11" t="s">
        <v>8</v>
      </c>
      <c r="D20" s="11" t="s">
        <v>13</v>
      </c>
      <c r="E20" s="11" t="s">
        <v>9</v>
      </c>
      <c r="F20" s="11" t="s">
        <v>10</v>
      </c>
      <c r="G20" s="11" t="s">
        <v>11</v>
      </c>
      <c r="H20" s="24" t="s">
        <v>12</v>
      </c>
      <c r="I20" s="24" t="s">
        <v>45</v>
      </c>
      <c r="J20" s="24" t="s">
        <v>19</v>
      </c>
      <c r="K20" s="24" t="s">
        <v>27</v>
      </c>
      <c r="L20" s="24" t="s">
        <v>28</v>
      </c>
      <c r="M20" s="24" t="s">
        <v>29</v>
      </c>
      <c r="N20" s="24" t="s">
        <v>30</v>
      </c>
      <c r="O20" s="24" t="s">
        <v>24</v>
      </c>
      <c r="P20" s="25" t="s">
        <v>23</v>
      </c>
      <c r="Q20" s="11" t="s">
        <v>15</v>
      </c>
    </row>
    <row r="21" spans="1:17" s="3" customFormat="1" ht="12.95" customHeight="1">
      <c r="A21" s="3" t="s">
        <v>33</v>
      </c>
      <c r="C21" s="26">
        <v>52415.017999999996</v>
      </c>
      <c r="D21" s="26">
        <v>4.0000000000000001E-3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7">
        <f>+C21-15018.5</f>
        <v>37396.517999999996</v>
      </c>
    </row>
    <row r="22" spans="1:17" s="3" customFormat="1" ht="12.95" customHeight="1">
      <c r="A22" s="28" t="s">
        <v>35</v>
      </c>
      <c r="B22" s="29" t="s">
        <v>36</v>
      </c>
      <c r="C22" s="30">
        <v>55648.566299999999</v>
      </c>
      <c r="D22" s="30">
        <v>4.0000000000000002E-4</v>
      </c>
      <c r="E22" s="3">
        <f>+(C22-C$7)/C$8</f>
        <v>8099.0767666293514</v>
      </c>
      <c r="F22" s="3">
        <f>ROUND(2*E22,0)/2</f>
        <v>8099</v>
      </c>
      <c r="G22" s="3">
        <f>+C22-(C$7+F22*C$8)</f>
        <v>3.0649000000266824E-2</v>
      </c>
      <c r="I22" s="3">
        <f>+G22</f>
        <v>3.0649000000266824E-2</v>
      </c>
      <c r="O22" s="3">
        <f ca="1">+C$11+C$12*$F22</f>
        <v>3.1562333334780611E-2</v>
      </c>
      <c r="Q22" s="27">
        <f>+C22-15018.5</f>
        <v>40630.066299999999</v>
      </c>
    </row>
    <row r="23" spans="1:17" s="3" customFormat="1" ht="12.95" customHeight="1">
      <c r="A23" s="28" t="s">
        <v>35</v>
      </c>
      <c r="B23" s="29" t="s">
        <v>36</v>
      </c>
      <c r="C23" s="30">
        <v>55648.56725</v>
      </c>
      <c r="D23" s="30">
        <v>4.0000000000000002E-4</v>
      </c>
      <c r="E23" s="3">
        <f>+(C23-C$7)/C$8</f>
        <v>8099.0791460968057</v>
      </c>
      <c r="F23" s="3">
        <f>ROUND(2*E23,0)/2</f>
        <v>8099</v>
      </c>
      <c r="G23" s="3">
        <f>+C23-(C$7+F23*C$8)</f>
        <v>3.1599000001733657E-2</v>
      </c>
      <c r="I23" s="3">
        <f>+G23</f>
        <v>3.1599000001733657E-2</v>
      </c>
      <c r="O23" s="3">
        <f ca="1">+C$11+C$12*$F23</f>
        <v>3.1562333334780611E-2</v>
      </c>
      <c r="Q23" s="27">
        <f>+C23-15018.5</f>
        <v>40630.06725</v>
      </c>
    </row>
    <row r="24" spans="1:17" s="3" customFormat="1" ht="12.95" customHeight="1">
      <c r="A24" s="28" t="s">
        <v>35</v>
      </c>
      <c r="B24" s="29" t="s">
        <v>36</v>
      </c>
      <c r="C24" s="30">
        <v>55648.568090000001</v>
      </c>
      <c r="D24" s="30">
        <v>2.0000000000000001E-4</v>
      </c>
      <c r="E24" s="3">
        <f>+(C24-C$7)/C$8</f>
        <v>8099.0812500469738</v>
      </c>
      <c r="F24" s="3">
        <f>ROUND(2*E24,0)/2</f>
        <v>8099</v>
      </c>
      <c r="G24" s="3">
        <f>+C24-(C$7+F24*C$8)</f>
        <v>3.2439000002341345E-2</v>
      </c>
      <c r="I24" s="3">
        <f>+G24</f>
        <v>3.2439000002341345E-2</v>
      </c>
      <c r="O24" s="3">
        <f ca="1">+C$11+C$12*$F24</f>
        <v>3.1562333334780611E-2</v>
      </c>
      <c r="Q24" s="27">
        <f>+C24-15018.5</f>
        <v>40630.068090000001</v>
      </c>
    </row>
    <row r="25" spans="1:17" s="3" customFormat="1" ht="12.95" customHeight="1">
      <c r="C25" s="26"/>
      <c r="D25" s="26"/>
      <c r="Q25" s="27"/>
    </row>
    <row r="26" spans="1:17" s="3" customFormat="1" ht="12.95" customHeight="1">
      <c r="C26" s="26"/>
      <c r="D26" s="26"/>
      <c r="Q26" s="27"/>
    </row>
    <row r="27" spans="1:17" s="3" customFormat="1" ht="12.95" customHeight="1">
      <c r="C27" s="26"/>
      <c r="D27" s="26"/>
      <c r="Q27" s="27"/>
    </row>
    <row r="28" spans="1:17" s="3" customFormat="1" ht="12.95" customHeight="1">
      <c r="C28" s="26"/>
      <c r="D28" s="26"/>
      <c r="Q28" s="27"/>
    </row>
    <row r="29" spans="1:17" s="3" customFormat="1" ht="12.95" customHeight="1">
      <c r="C29" s="26"/>
      <c r="D29" s="26"/>
      <c r="Q29" s="27"/>
    </row>
    <row r="30" spans="1:17" s="3" customFormat="1" ht="12.95" customHeight="1">
      <c r="C30" s="26"/>
      <c r="D30" s="26"/>
      <c r="Q30" s="27"/>
    </row>
    <row r="31" spans="1:17" s="3" customFormat="1" ht="12.95" customHeight="1">
      <c r="C31" s="26"/>
      <c r="D31" s="26"/>
      <c r="Q31" s="27"/>
    </row>
    <row r="32" spans="1:17" s="3" customFormat="1" ht="12.95" customHeight="1">
      <c r="C32" s="26"/>
      <c r="D32" s="26"/>
      <c r="Q32" s="27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2024-03-09T06:15:51Z</dcterms:modified>
</cp:coreProperties>
</file>