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C1E852B-99E0-4ECC-98A2-533459E1169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Q24" i="1"/>
  <c r="F11" i="1"/>
  <c r="Q22" i="1"/>
  <c r="G11" i="1"/>
  <c r="C7" i="1"/>
  <c r="C8" i="1"/>
  <c r="E15" i="1"/>
  <c r="C17" i="1"/>
  <c r="Q21" i="1"/>
  <c r="G24" i="1"/>
  <c r="I24" i="1"/>
  <c r="E22" i="1"/>
  <c r="F22" i="1"/>
  <c r="G22" i="1"/>
  <c r="I22" i="1"/>
  <c r="E23" i="1"/>
  <c r="F23" i="1"/>
  <c r="G23" i="1"/>
  <c r="I23" i="1"/>
  <c r="E24" i="1"/>
  <c r="F24" i="1"/>
  <c r="E21" i="1"/>
  <c r="F21" i="1"/>
  <c r="G21" i="1"/>
  <c r="H21" i="1"/>
  <c r="C11" i="1"/>
  <c r="C12" i="1" l="1"/>
  <c r="C16" i="1" l="1"/>
  <c r="D18" i="1" s="1"/>
  <c r="O24" i="1"/>
  <c r="O23" i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<sst xmlns="http://schemas.openxmlformats.org/spreadsheetml/2006/main" count="49" uniqueCount="45">
  <si>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</si>
  <si>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</si>
  <si>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</si>
  <si>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</si>
  <si>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</si>
  <si>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</si>
  <si>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</si>
  <si>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</si>
  <si>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</si>
  <si>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</si>
  <si>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</si>
  <si>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</si>
  <si>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</si>
  <si>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</si>
  <si>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</si>
  <si>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</si>
  <si>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</si>
  <si>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</si>
  <si>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</si>
  <si>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</si>
  <si>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</si>
  <si>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</si>
  <si>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</si>
  <si>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</si>
  <si>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</si>
  <si>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</si>
  <si>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</si>
  <si>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</si>
  <si>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</si>
  <si>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</si>
  <si>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</si>
  <si>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</si>
  <si>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</si>
  <si>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</si>
  <si>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</si>
  <si>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</si>
  <si>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</si>
  <si>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</si>
  <si>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IBVS 5600 Eph.</t>
  </si>
  <si>
    <t>IBVS 5600</t>
  </si>
  <si>
    <t>IBVS 6029</t>
  </si>
  <si>
    <t>I</t>
  </si>
  <si>
    <t>V0591 Vir / GSC 0329-0639</t>
  </si>
  <si>
    <t>IBVS 6149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</si>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</sst>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8" fillId="0" borderId="0" xfId="0" applyFont="1" applyAlignment="1">
      <alignment horizontal="left"/>
    </xf>
    <xf numFmtId="0" fontId="4" fillId="0" borderId="0" xfId="0" applyFont="1" applyAlignment="1"/>
    <xf numFmtId="0" fontId="10" fillId="0" borderId="0" xfId="0" applyFont="1" applyAlignment="1"/>
    <xf numFmtId="0" fontId="9" fillId="0" borderId="0" xfId="0" applyFont="1" applyAlignment="1"/>
    <xf numFmtId="22" fontId="8" fillId="0" borderId="0" xfId="0" applyNumberFormat="1" applyFont="1" applyAlignment="1"/>
    <xf numFmtId="0" fontId="0" fillId="0" borderId="3" xfId="0" applyBorder="1" applyAlignment="1"/>
    <xf numFmtId="0" fontId="0" fillId="0" borderId="4" xfId="0" applyBorder="1" applyAlignment="1"/>
    <xf numFmtId="0" fontId="13" fillId="0" borderId="0" xfId="0" applyFont="1" applyAlignment="1"/>
    <xf numFmtId="0" fontId="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V0591 Vir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5.3E-3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5.3E-3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9259.5</c:v>
                </c:pt>
                <c:pt idx="2">
                  <c:v>11352.5</c:v>
                </c:pt>
                <c:pt idx="3">
                  <c:v>11353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E9-4777-B3D9-9374E451A2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5.3E-3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5.3E-3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9259.5</c:v>
                </c:pt>
                <c:pt idx="2">
                  <c:v>11352.5</c:v>
                </c:pt>
                <c:pt idx="3">
                  <c:v>11353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-5.2862999873468652E-2</c:v>
                </c:pt>
                <c:pt idx="2">
                  <c:v>-6.5984999877400696E-2</c:v>
                </c:pt>
                <c:pt idx="3">
                  <c:v>-6.3561999872035813E-2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E9-4777-B3D9-9374E451A2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5.3E-3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5.3E-3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9259.5</c:v>
                </c:pt>
                <c:pt idx="2">
                  <c:v>11352.5</c:v>
                </c:pt>
                <c:pt idx="3">
                  <c:v>11353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E9-4777-B3D9-9374E451A2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5.3E-3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5.3E-3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9259.5</c:v>
                </c:pt>
                <c:pt idx="2">
                  <c:v>11352.5</c:v>
                </c:pt>
                <c:pt idx="3">
                  <c:v>11353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E9-4777-B3D9-9374E451A2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5.3E-3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5.3E-3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9259.5</c:v>
                </c:pt>
                <c:pt idx="2">
                  <c:v>11352.5</c:v>
                </c:pt>
                <c:pt idx="3">
                  <c:v>11353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E9-4777-B3D9-9374E451A2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5.3E-3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5.3E-3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9259.5</c:v>
                </c:pt>
                <c:pt idx="2">
                  <c:v>11352.5</c:v>
                </c:pt>
                <c:pt idx="3">
                  <c:v>11353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E9-4777-B3D9-9374E451A2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5.3E-3</c:v>
                  </c:pt>
                  <c:pt idx="3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5.3E-3</c:v>
                  </c:pt>
                  <c:pt idx="3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9259.5</c:v>
                </c:pt>
                <c:pt idx="2">
                  <c:v>11352.5</c:v>
                </c:pt>
                <c:pt idx="3">
                  <c:v>11353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E9-4777-B3D9-9374E451A2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9259.5</c:v>
                </c:pt>
                <c:pt idx="2">
                  <c:v>11352.5</c:v>
                </c:pt>
                <c:pt idx="3">
                  <c:v>11353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-4.4545934333659054E-6</c:v>
                </c:pt>
                <c:pt idx="1">
                  <c:v>-5.2839130090905767E-2</c:v>
                </c:pt>
                <c:pt idx="2">
                  <c:v>-6.4781780970133568E-2</c:v>
                </c:pt>
                <c:pt idx="3">
                  <c:v>-6.4784633968432481E-2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E9-4777-B3D9-9374E451A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121240"/>
        <c:axId val="1"/>
      </c:scatterChart>
      <c:valAx>
        <c:axId val="616121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121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19050</xdr:rowOff>
    </xdr:from>
    <xdr:to>
      <xdr:col>16</xdr:col>
      <xdr:colOff>495300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7B91D1B-4CB9-74C1-E5B0-B93764705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24" t="s">
        <v>42</v>
      </c>
    </row>
    <row r="2" spans="1:7" ht="12.95" customHeight="1" x14ac:dyDescent="0.2">
      <c r="A2" t="s">
        <v>23</v>
      </c>
      <c r="B2" s="15" t="s">
        <v>37</v>
      </c>
      <c r="C2" s="2"/>
      <c r="D2" s="2"/>
    </row>
    <row r="3" spans="1:7" ht="12.95" customHeight="1" thickBot="1" x14ac:dyDescent="0.25"/>
    <row r="4" spans="1:7" ht="12.95" customHeight="1" thickTop="1" thickBot="1" x14ac:dyDescent="0.25">
      <c r="A4" s="16" t="s">
        <v>38</v>
      </c>
      <c r="C4" s="7">
        <v>52766.288999999873</v>
      </c>
      <c r="D4" s="8">
        <v>0.35095399999999999</v>
      </c>
    </row>
    <row r="5" spans="1:7" ht="12.95" customHeight="1" x14ac:dyDescent="0.2"/>
    <row r="6" spans="1:7" ht="12.95" customHeight="1" x14ac:dyDescent="0.2">
      <c r="A6" s="4" t="s">
        <v>0</v>
      </c>
    </row>
    <row r="7" spans="1:7" ht="12.95" customHeight="1" x14ac:dyDescent="0.2">
      <c r="A7" t="s">
        <v>1</v>
      </c>
      <c r="C7">
        <f>+C4</f>
        <v>52766.288999999873</v>
      </c>
    </row>
    <row r="8" spans="1:7" ht="12.95" customHeight="1" x14ac:dyDescent="0.2">
      <c r="A8" t="s">
        <v>2</v>
      </c>
      <c r="C8">
        <f>+D4</f>
        <v>0.35095399999999999</v>
      </c>
    </row>
    <row r="9" spans="1:7" ht="12.95" customHeight="1" x14ac:dyDescent="0.2">
      <c r="A9" s="25" t="s">
        <v>30</v>
      </c>
      <c r="C9" s="26">
        <v>-9.5</v>
      </c>
      <c r="D9" t="s">
        <v>31</v>
      </c>
    </row>
    <row r="10" spans="1:7" ht="12.95" customHeight="1" thickBot="1" x14ac:dyDescent="0.25">
      <c r="C10" s="3" t="s">
        <v>19</v>
      </c>
      <c r="D10" s="3" t="s">
        <v>20</v>
      </c>
    </row>
    <row r="11" spans="1:7" ht="12.95" customHeight="1" x14ac:dyDescent="0.2">
      <c r="A11" t="s">
        <v>14</v>
      </c>
      <c r="C11" s="13">
        <f ca="1">INTERCEPT(INDIRECT($G$11):G992,INDIRECT($F$11):F992)</f>
        <v>-4.4545934333659054E-6</v>
      </c>
      <c r="D11" s="2"/>
      <c r="F11" s="27" t="str">
        <f>"F"&amp;E19</f>
        <v>F21</v>
      </c>
      <c r="G11" s="13" t="str">
        <f>"G"&amp;E19</f>
        <v>G21</v>
      </c>
    </row>
    <row r="12" spans="1:7" ht="12.95" customHeight="1" x14ac:dyDescent="0.2">
      <c r="A12" t="s">
        <v>15</v>
      </c>
      <c r="C12" s="13">
        <f ca="1">SLOPE(INDIRECT($G$11):G992,INDIRECT($F$11):F992)</f>
        <v>-5.7059965978154762E-6</v>
      </c>
      <c r="D12" s="2"/>
    </row>
    <row r="13" spans="1:7" ht="12.95" customHeight="1" x14ac:dyDescent="0.2">
      <c r="A13" t="s">
        <v>18</v>
      </c>
      <c r="C13" s="2" t="s">
        <v>12</v>
      </c>
      <c r="D13" s="2"/>
    </row>
    <row r="14" spans="1:7" ht="12.95" customHeight="1" x14ac:dyDescent="0.2"/>
    <row r="15" spans="1:7" ht="12.95" customHeight="1" x14ac:dyDescent="0.2">
      <c r="A15" s="28" t="s">
        <v>16</v>
      </c>
      <c r="C15" s="10">
        <f ca="1">(C7+C11)+(C8+C12)*INT(MAX(F21:F3533))</f>
        <v>56750.604977365903</v>
      </c>
      <c r="D15" s="29" t="s">
        <v>32</v>
      </c>
      <c r="E15" s="30">
        <f ca="1">TODAY()+15018.5-B9/24</f>
        <v>60378.5</v>
      </c>
    </row>
    <row r="16" spans="1:7" ht="12.95" customHeight="1" x14ac:dyDescent="0.2">
      <c r="A16" s="4" t="s">
        <v>3</v>
      </c>
      <c r="C16" s="11">
        <f ca="1">+C8+C12</f>
        <v>0.35094829400340216</v>
      </c>
      <c r="D16" s="29" t="s">
        <v>33</v>
      </c>
      <c r="E16" s="30">
        <f ca="1">ROUND(2*(E15-C15)/C16,0)/2+1</f>
        <v>10338.5</v>
      </c>
    </row>
    <row r="17" spans="1:17" ht="12.95" customHeight="1" thickBot="1" x14ac:dyDescent="0.25">
      <c r="A17" s="29" t="s">
        <v>29</v>
      </c>
      <c r="C17">
        <f>COUNT(C21:C2191)</f>
        <v>4</v>
      </c>
      <c r="D17" s="29" t="s">
        <v>34</v>
      </c>
      <c r="E17" s="31">
        <f ca="1">+C15+C16*E16-15018.5-C9/24</f>
        <v>45360.779748253415</v>
      </c>
    </row>
    <row r="18" spans="1:17" ht="12.95" customHeight="1" thickTop="1" thickBot="1" x14ac:dyDescent="0.25">
      <c r="A18" s="4" t="s">
        <v>4</v>
      </c>
      <c r="C18" s="32">
        <f ca="1">+C15</f>
        <v>56750.604977365903</v>
      </c>
      <c r="D18" s="33">
        <f ca="1">+C16</f>
        <v>0.35094829400340216</v>
      </c>
      <c r="E18" s="12" t="s">
        <v>35</v>
      </c>
    </row>
    <row r="19" spans="1:17" ht="12.95" customHeight="1" thickTop="1" x14ac:dyDescent="0.2">
      <c r="A19" s="34" t="s">
        <v>36</v>
      </c>
      <c r="E19" s="14">
        <v>21</v>
      </c>
    </row>
    <row r="20" spans="1:17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44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ht="12.95" customHeight="1" x14ac:dyDescent="0.2">
      <c r="A21" s="35" t="s">
        <v>39</v>
      </c>
      <c r="C21" s="9">
        <v>52766.288999999873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-4.4545934333659054E-6</v>
      </c>
      <c r="Q21" s="1">
        <f>+C21-15018.5</f>
        <v>37747.788999999873</v>
      </c>
    </row>
    <row r="22" spans="1:17" ht="12.95" customHeight="1" x14ac:dyDescent="0.2">
      <c r="A22" s="17" t="s">
        <v>40</v>
      </c>
      <c r="B22" s="18" t="s">
        <v>41</v>
      </c>
      <c r="C22" s="17">
        <v>56015.894699999997</v>
      </c>
      <c r="D22" s="17">
        <v>8.0000000000000004E-4</v>
      </c>
      <c r="E22">
        <f>+(C22-C$7)/C$8</f>
        <v>9259.3493734225103</v>
      </c>
      <c r="F22">
        <f>ROUND(2*E22,0)/2</f>
        <v>9259.5</v>
      </c>
      <c r="G22">
        <f>+C22-(C$7+F22*C$8)</f>
        <v>-5.2862999873468652E-2</v>
      </c>
      <c r="I22">
        <f>+G22</f>
        <v>-5.2862999873468652E-2</v>
      </c>
      <c r="O22">
        <f ca="1">+C$11+C$12*$F22</f>
        <v>-5.2839130090905767E-2</v>
      </c>
      <c r="Q22" s="1">
        <f>+C22-15018.5</f>
        <v>40997.394699999997</v>
      </c>
    </row>
    <row r="23" spans="1:17" s="19" customFormat="1" ht="12.95" customHeight="1" x14ac:dyDescent="0.2">
      <c r="A23" s="22" t="s">
        <v>43</v>
      </c>
      <c r="B23" s="23" t="s">
        <v>41</v>
      </c>
      <c r="C23" s="22">
        <v>56750.4283</v>
      </c>
      <c r="D23" s="22">
        <v>5.3E-3</v>
      </c>
      <c r="E23" s="19">
        <f>+(C23-C$7)/C$8</f>
        <v>11352.311983907082</v>
      </c>
      <c r="F23" s="19">
        <f>ROUND(2*E23,0)/2</f>
        <v>11352.5</v>
      </c>
      <c r="G23" s="19">
        <f>+C23-(C$7+F23*C$8)</f>
        <v>-6.5984999877400696E-2</v>
      </c>
      <c r="I23" s="19">
        <f>+G23</f>
        <v>-6.5984999877400696E-2</v>
      </c>
      <c r="O23" s="19">
        <f ca="1">+C$11+C$12*$F23</f>
        <v>-6.4781780970133568E-2</v>
      </c>
      <c r="Q23" s="21">
        <f>+C23-15018.5</f>
        <v>41731.9283</v>
      </c>
    </row>
    <row r="24" spans="1:17" s="19" customFormat="1" ht="12.95" customHeight="1" x14ac:dyDescent="0.2">
      <c r="A24" s="22" t="s">
        <v>43</v>
      </c>
      <c r="B24" s="23" t="s">
        <v>41</v>
      </c>
      <c r="C24" s="22">
        <v>56750.606200000002</v>
      </c>
      <c r="D24" s="22">
        <v>3.0999999999999999E-3</v>
      </c>
      <c r="E24" s="19">
        <f>+(C24-C$7)/C$8</f>
        <v>11352.818887945796</v>
      </c>
      <c r="F24" s="19">
        <f>ROUND(2*E24,0)/2</f>
        <v>11353</v>
      </c>
      <c r="G24" s="19">
        <f>+C24-(C$7+F24*C$8)</f>
        <v>-6.3561999872035813E-2</v>
      </c>
      <c r="I24" s="19">
        <f>+G24</f>
        <v>-6.3561999872035813E-2</v>
      </c>
      <c r="O24" s="19">
        <f ca="1">+C$11+C$12*$F24</f>
        <v>-6.4784633968432481E-2</v>
      </c>
      <c r="Q24" s="21">
        <f>+C24-15018.5</f>
        <v>41732.106200000002</v>
      </c>
    </row>
    <row r="25" spans="1:17" s="19" customFormat="1" ht="12.95" customHeight="1" x14ac:dyDescent="0.2">
      <c r="C25" s="20"/>
      <c r="D25" s="20"/>
      <c r="Q25" s="21"/>
    </row>
    <row r="26" spans="1:17" s="19" customFormat="1" ht="12.95" customHeight="1" x14ac:dyDescent="0.2">
      <c r="C26" s="20"/>
      <c r="D26" s="20"/>
      <c r="Q26" s="21"/>
    </row>
    <row r="27" spans="1:17" s="19" customFormat="1" ht="12.95" customHeight="1" x14ac:dyDescent="0.2">
      <c r="C27" s="20"/>
      <c r="D27" s="20"/>
      <c r="Q27" s="21"/>
    </row>
    <row r="28" spans="1:17" s="19" customFormat="1" ht="12.95" customHeight="1" x14ac:dyDescent="0.2">
      <c r="C28" s="20"/>
      <c r="D28" s="20"/>
      <c r="Q28" s="21"/>
    </row>
    <row r="29" spans="1:17" s="19" customFormat="1" ht="12.95" customHeight="1" x14ac:dyDescent="0.2">
      <c r="C29" s="20"/>
      <c r="D29" s="20"/>
      <c r="Q29" s="21"/>
    </row>
    <row r="30" spans="1:17" s="19" customFormat="1" ht="12.95" customHeight="1" x14ac:dyDescent="0.2">
      <c r="C30" s="20"/>
      <c r="D30" s="20"/>
      <c r="Q30" s="21"/>
    </row>
    <row r="31" spans="1:17" s="19" customFormat="1" ht="12.95" customHeight="1" x14ac:dyDescent="0.2">
      <c r="C31" s="20"/>
      <c r="D31" s="20"/>
      <c r="Q31" s="21"/>
    </row>
    <row r="32" spans="1:17" s="19" customFormat="1" ht="12.95" customHeight="1" x14ac:dyDescent="0.2">
      <c r="C32" s="20"/>
      <c r="D32" s="20"/>
      <c r="Q32" s="21"/>
    </row>
    <row r="33" spans="3:17" s="19" customFormat="1" ht="12.95" customHeight="1" x14ac:dyDescent="0.2">
      <c r="C33" s="20"/>
      <c r="D33" s="20"/>
      <c r="Q33" s="2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2024-03-09T06:32:04Z</dcterms:modified>
</cp:coreProperties>
</file>