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87FDCC6-93BC-49D6-9696-EE91F734D312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G24" i="1" l="1"/>
  <c r="R24" i="1"/>
  <c r="Q22" i="1"/>
  <c r="Q23" i="1"/>
  <c r="Q24" i="1"/>
  <c r="Q25" i="1"/>
  <c r="Q26" i="1"/>
  <c r="E26" i="1"/>
  <c r="F26" i="1"/>
  <c r="G26" i="1"/>
  <c r="E25" i="1"/>
  <c r="F25" i="1"/>
  <c r="G25" i="1"/>
  <c r="E24" i="1"/>
  <c r="F24" i="1"/>
  <c r="E23" i="1"/>
  <c r="F23" i="1"/>
  <c r="G23" i="1"/>
  <c r="E22" i="1"/>
  <c r="F22" i="1"/>
  <c r="G22" i="1"/>
  <c r="C21" i="1"/>
  <c r="E21" i="1"/>
  <c r="F21" i="1"/>
  <c r="G21" i="1"/>
  <c r="A21" i="1"/>
  <c r="C13" i="1"/>
  <c r="F12" i="1"/>
  <c r="D14" i="1"/>
  <c r="D13" i="1"/>
  <c r="C14" i="1"/>
  <c r="C17" i="1"/>
  <c r="Q21" i="1"/>
  <c r="H21" i="1"/>
  <c r="R21" i="1"/>
  <c r="R26" i="1"/>
  <c r="I26" i="1"/>
  <c r="I22" i="1"/>
  <c r="S22" i="1"/>
  <c r="I23" i="1"/>
  <c r="S23" i="1"/>
  <c r="S25" i="1"/>
  <c r="I25" i="1"/>
  <c r="I24" i="1"/>
  <c r="S19" i="1"/>
  <c r="E19" i="1"/>
  <c r="R19" i="1"/>
  <c r="E18" i="1"/>
  <c r="D12" i="1"/>
  <c r="D11" i="1"/>
  <c r="C12" i="1"/>
  <c r="C16" i="1" l="1"/>
  <c r="D18" i="1" s="1"/>
  <c r="D15" i="1"/>
  <c r="C19" i="1" s="1"/>
  <c r="P21" i="1"/>
  <c r="P23" i="1"/>
  <c r="P26" i="1"/>
  <c r="P25" i="1"/>
  <c r="P22" i="1"/>
  <c r="P24" i="1"/>
  <c r="D16" i="1"/>
  <c r="D19" i="1" s="1"/>
  <c r="F13" i="1"/>
  <c r="C11" i="1"/>
  <c r="C15" i="1" l="1"/>
  <c r="O24" i="1"/>
  <c r="O26" i="1"/>
  <c r="O25" i="1"/>
  <c r="O21" i="1"/>
  <c r="O23" i="1"/>
  <c r="O22" i="1"/>
  <c r="C18" i="1" l="1"/>
  <c r="F14" i="1"/>
  <c r="F15" i="1" s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<sst xmlns="http://schemas.openxmlformats.org/spreadsheetml/2006/main" count="64" uniqueCount="53">
  <si>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</si>
  <si>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</si>
  <si>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</si>
  <si>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</si>
  <si>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</si>
  <si>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</si>
  <si>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</si>
  <si>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</si>
  <si>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</si>
  <si>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</si>
  <si>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</si>
  <si>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</si>
  <si>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</si>
  <si>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</si>
  <si>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</si>
  <si>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</si>
  <si>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</si>
  <si>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</si>
  <si>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</si>
  <si>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</si>
  <si>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</si>
  <si>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</si>
  <si>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</si>
  <si>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</si>
  <si>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</si>
  <si>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</si>
  <si>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</si>
  <si>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na</t>
  </si>
  <si>
    <t># of data points =</t>
  </si>
  <si>
    <t>Start of Lin fit (row)</t>
  </si>
  <si>
    <t>Start cell (x)</t>
  </si>
  <si>
    <t>Start cell (y)</t>
  </si>
  <si>
    <t>S3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</si>
  <si>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</si>
  <si>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</si>
  <si>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</si>
  <si>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</si>
  <si>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</si>
  <si>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</si>
  <si>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</si>
  <si>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</si>
  <si>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ESD</t>
  </si>
  <si>
    <t>Constell:</t>
  </si>
  <si>
    <t>Vir</t>
  </si>
  <si>
    <t>not avail.</t>
  </si>
  <si>
    <t>VSX</t>
  </si>
  <si>
    <t>IBVS 5945</t>
  </si>
  <si>
    <t>I</t>
  </si>
  <si>
    <t>IBVS 5992</t>
  </si>
  <si>
    <t>IBVS 6029</t>
  </si>
  <si>
    <t>G0274-0437_Vir.xls</t>
  </si>
  <si>
    <t>V0606 Vir / GSC 0274-0437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</si>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</sst>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/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V0606 Vir - O-C Diagr.</a:t>
            </a:r>
          </a:p>
        </c:rich>
      </c:tx>
      <c:layout>
        <c:manualLayout>
          <c:xMode val="edge"/>
          <c:yMode val="edge"/>
          <c:x val="0.3323001904173743"/>
          <c:y val="3.3434538261967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1274767124697"/>
          <c:y val="0.11820120407797689"/>
          <c:w val="0.83902591220215117"/>
          <c:h val="0.65991417244951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14-4341-BC80-A66821B51A5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1.3551000003644731E-2</c:v>
                </c:pt>
                <c:pt idx="2">
                  <c:v>1.5777000000525732E-2</c:v>
                </c:pt>
                <c:pt idx="3">
                  <c:v>1.111799999489449E-2</c:v>
                </c:pt>
                <c:pt idx="4">
                  <c:v>1.7889000002469402E-2</c:v>
                </c:pt>
                <c:pt idx="5">
                  <c:v>1.3887999994040001E-2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14-4341-BC80-A66821B51A5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14-4341-BC80-A66821B51A5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14-4341-BC80-A66821B51A5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14-4341-BC80-A66821B51A5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14-4341-BC80-A66821B51A5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14-4341-BC80-A66821B51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606064"/>
        <c:axId val="1"/>
      </c:scatterChart>
      <c:valAx>
        <c:axId val="73360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60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806451612903228"/>
          <c:y val="0.92097264437689974"/>
          <c:w val="0.3774193548387097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V606 Vir - Prim. O-C Diagr.</a:t>
            </a:r>
          </a:p>
        </c:rich>
      </c:tx>
      <c:layout>
        <c:manualLayout>
          <c:xMode val="edge"/>
          <c:yMode val="edge"/>
          <c:x val="0.2349274531951697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3">
                  <c:v>1.111799999489449E-2</c:v>
                </c:pt>
                <c:pt idx="5">
                  <c:v>1.3887999994040001E-2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C4-49D4-8249-51E674D27A66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-3.9846979449795206E-5</c:v>
                </c:pt>
                <c:pt idx="1">
                  <c:v>8.8096860134468779E-3</c:v>
                </c:pt>
                <c:pt idx="2">
                  <c:v>1.0928539033476662E-2</c:v>
                </c:pt>
                <c:pt idx="3">
                  <c:v>1.1351610346056865E-2</c:v>
                </c:pt>
                <c:pt idx="4">
                  <c:v>1.3278158224004738E-2</c:v>
                </c:pt>
                <c:pt idx="5">
                  <c:v>1.3694236622327419E-2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C4-49D4-8249-51E674D2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603184"/>
        <c:axId val="1"/>
      </c:scatterChart>
      <c:valAx>
        <c:axId val="73360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60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V606 Vir - Sec. O-C Diagr.</a:t>
            </a:r>
          </a:p>
        </c:rich>
      </c:tx>
      <c:layout>
        <c:manualLayout>
          <c:xMode val="edge"/>
          <c:yMode val="edge"/>
          <c:x val="0.244898173442605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51037897638211"/>
          <c:y val="0.1458966565349544"/>
          <c:w val="0.7673477034316240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1.3551000003644731E-2</c:v>
                </c:pt>
                <c:pt idx="2">
                  <c:v>1.5777000000525732E-2</c:v>
                </c:pt>
                <c:pt idx="4">
                  <c:v>1.7889000002469402E-2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1E-4768-8FBA-7E298831C0D8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1265.5</c:v>
                </c:pt>
                <c:pt idx="2">
                  <c:v>1568.5</c:v>
                </c:pt>
                <c:pt idx="3">
                  <c:v>1629</c:v>
                </c:pt>
                <c:pt idx="4">
                  <c:v>1904.5</c:v>
                </c:pt>
                <c:pt idx="5">
                  <c:v>1964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5.0305678764102201E-3</c:v>
                </c:pt>
                <c:pt idx="1">
                  <c:v>1.3610194881920687E-2</c:v>
                </c:pt>
                <c:pt idx="2">
                  <c:v>1.5664424026661634E-2</c:v>
                </c:pt>
                <c:pt idx="3">
                  <c:v>1.6074591892195719E-2</c:v>
                </c:pt>
                <c:pt idx="4">
                  <c:v>1.7942381098057542E-2</c:v>
                </c:pt>
                <c:pt idx="5">
                  <c:v>1.8345769329450565E-2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1E-4768-8FBA-7E298831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599944"/>
        <c:axId val="1"/>
      </c:scatterChart>
      <c:valAx>
        <c:axId val="733599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126734158229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599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87797953827197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</xdr:rowOff>
    </xdr:from>
    <xdr:to>
      <xdr:col>19</xdr:col>
      <xdr:colOff>342900</xdr:colOff>
      <xdr:row>18</xdr:row>
      <xdr:rowOff>76201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80B7CA34-955B-F129-8ACE-18A78C49A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9524</xdr:rowOff>
    </xdr:from>
    <xdr:to>
      <xdr:col>12</xdr:col>
      <xdr:colOff>285750</xdr:colOff>
      <xdr:row>20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FA66A6-9742-087D-3F5B-4E67497E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20</xdr:row>
      <xdr:rowOff>95250</xdr:rowOff>
    </xdr:from>
    <xdr:to>
      <xdr:col>12</xdr:col>
      <xdr:colOff>247650</xdr:colOff>
      <xdr:row>40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B9F5CEF-EEAA-71B6-2ED8-2EF62511B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28515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0" t="s">
        <v>51</v>
      </c>
      <c r="F1" t="s">
        <v>50</v>
      </c>
    </row>
    <row r="2" spans="1:6" s="11" customFormat="1" ht="12.95" customHeight="1" x14ac:dyDescent="0.2">
      <c r="A2" s="11" t="s">
        <v>16</v>
      </c>
      <c r="B2" s="11" t="s">
        <v>41</v>
      </c>
      <c r="C2" s="12" t="s">
        <v>42</v>
      </c>
      <c r="D2" s="13" t="s">
        <v>43</v>
      </c>
    </row>
    <row r="3" spans="1:6" s="11" customFormat="1" ht="12.95" customHeight="1" thickBot="1" x14ac:dyDescent="0.25"/>
    <row r="4" spans="1:6" s="11" customFormat="1" ht="12.95" customHeight="1" thickTop="1" thickBot="1" x14ac:dyDescent="0.25">
      <c r="A4" s="14" t="s">
        <v>0</v>
      </c>
      <c r="C4" s="15" t="s">
        <v>44</v>
      </c>
      <c r="D4" s="16" t="s">
        <v>44</v>
      </c>
    </row>
    <row r="5" spans="1:6" s="11" customFormat="1" ht="12.95" customHeight="1" thickTop="1" x14ac:dyDescent="0.2">
      <c r="A5" s="17" t="s">
        <v>33</v>
      </c>
      <c r="C5" s="18">
        <v>-9.5</v>
      </c>
      <c r="D5" s="11" t="s">
        <v>34</v>
      </c>
    </row>
    <row r="6" spans="1:6" s="11" customFormat="1" ht="12.95" customHeight="1" x14ac:dyDescent="0.2">
      <c r="A6" s="14" t="s">
        <v>1</v>
      </c>
    </row>
    <row r="7" spans="1:6" s="11" customFormat="1" ht="12.95" customHeight="1" x14ac:dyDescent="0.2">
      <c r="A7" s="11" t="s">
        <v>2</v>
      </c>
      <c r="C7" s="42">
        <v>53899.548999999999</v>
      </c>
      <c r="D7" s="20" t="s">
        <v>45</v>
      </c>
    </row>
    <row r="8" spans="1:6" s="11" customFormat="1" ht="12.95" customHeight="1" x14ac:dyDescent="0.2">
      <c r="A8" s="11" t="s">
        <v>3</v>
      </c>
      <c r="C8" s="42">
        <v>1.0891580000000001</v>
      </c>
      <c r="D8" s="20" t="s">
        <v>45</v>
      </c>
    </row>
    <row r="9" spans="1:6" s="11" customFormat="1" ht="12.95" customHeight="1" x14ac:dyDescent="0.2">
      <c r="A9" s="21" t="s">
        <v>29</v>
      </c>
      <c r="B9" s="21"/>
      <c r="C9" s="22">
        <v>21</v>
      </c>
      <c r="D9" s="22">
        <v>21</v>
      </c>
    </row>
    <row r="10" spans="1:6" s="11" customFormat="1" ht="12.95" customHeight="1" thickBot="1" x14ac:dyDescent="0.25">
      <c r="C10" s="23" t="s">
        <v>18</v>
      </c>
      <c r="D10" s="23" t="s">
        <v>19</v>
      </c>
    </row>
    <row r="11" spans="1:6" s="11" customFormat="1" ht="12.95" customHeight="1" x14ac:dyDescent="0.2">
      <c r="A11" s="11" t="s">
        <v>13</v>
      </c>
      <c r="C11" s="24">
        <f ca="1">INTERCEPT(INDIRECT(C14):R$935,INDIRECT(C13):$F$935)</f>
        <v>-3.9846979449795206E-5</v>
      </c>
      <c r="D11" s="24">
        <f ca="1">INTERCEPT(INDIRECT(D14):S$935,INDIRECT(D13):$F$935)</f>
        <v>5.0305678764102201E-3</v>
      </c>
      <c r="E11" s="21" t="s">
        <v>36</v>
      </c>
      <c r="F11" s="11">
        <v>1</v>
      </c>
    </row>
    <row r="12" spans="1:6" s="11" customFormat="1" ht="12.95" customHeight="1" x14ac:dyDescent="0.2">
      <c r="A12" s="11" t="s">
        <v>14</v>
      </c>
      <c r="C12" s="24">
        <f ca="1">SLOPE(INDIRECT(C14):R$935,INDIRECT(C13):$F$935)</f>
        <v>6.9929142575240397E-6</v>
      </c>
      <c r="D12" s="24">
        <f ca="1">SLOPE(INDIRECT(D14):S$935,INDIRECT(D13):$F$935)</f>
        <v>6.7796341410592393E-6</v>
      </c>
      <c r="E12" s="21" t="s">
        <v>37</v>
      </c>
      <c r="F12" s="25">
        <f ca="1">NOW()+15018.5+$C$5/24</f>
        <v>60378.815723726846</v>
      </c>
    </row>
    <row r="13" spans="1:6" s="11" customFormat="1" ht="12.95" customHeight="1" x14ac:dyDescent="0.2">
      <c r="A13" s="21" t="s">
        <v>30</v>
      </c>
      <c r="B13" s="21"/>
      <c r="C13" s="22" t="str">
        <f>"F"&amp;C9</f>
        <v>F21</v>
      </c>
      <c r="D13" s="22" t="str">
        <f>"F"&amp;D9</f>
        <v>F21</v>
      </c>
      <c r="E13" s="21" t="s">
        <v>38</v>
      </c>
      <c r="F13" s="25">
        <f ca="1">ROUND(2*(F12-$C$7)/$C$8,0)/2+F11</f>
        <v>5950</v>
      </c>
    </row>
    <row r="14" spans="1:6" s="11" customFormat="1" ht="12.95" customHeight="1" x14ac:dyDescent="0.2">
      <c r="A14" s="21" t="s">
        <v>31</v>
      </c>
      <c r="B14" s="21"/>
      <c r="C14" s="22" t="str">
        <f>"R"&amp;C9</f>
        <v>R21</v>
      </c>
      <c r="D14" s="22" t="str">
        <f>"S"&amp;D9</f>
        <v>S21</v>
      </c>
      <c r="E14" s="21" t="s">
        <v>39</v>
      </c>
      <c r="F14" s="24">
        <f ca="1">ROUND(2*(F12-$C$15)/$C$16,0)/2+F11</f>
        <v>3986</v>
      </c>
    </row>
    <row r="15" spans="1:6" s="11" customFormat="1" ht="12.95" customHeight="1" x14ac:dyDescent="0.2">
      <c r="A15" s="26" t="s">
        <v>15</v>
      </c>
      <c r="C15" s="27">
        <f ca="1">($C7+C11)+($C8+C12)*INT(MAX($F21:$F3533))</f>
        <v>56038.669006236625</v>
      </c>
      <c r="D15" s="27">
        <f ca="1">($C7+D11)+($C8+D12)*INT(MAX($F21:$F3533))</f>
        <v>56038.673657769323</v>
      </c>
      <c r="E15" s="21" t="s">
        <v>40</v>
      </c>
      <c r="F15" s="28">
        <f ca="1">+$C$15+$C$16*F14-15018.5-$C$5/24</f>
        <v>45361.976501326193</v>
      </c>
    </row>
    <row r="16" spans="1:6" s="11" customFormat="1" ht="12.95" customHeight="1" x14ac:dyDescent="0.2">
      <c r="A16" s="14" t="s">
        <v>4</v>
      </c>
      <c r="C16" s="29">
        <f ca="1">+$C8+C12</f>
        <v>1.0891649929142575</v>
      </c>
      <c r="D16" s="24">
        <f ca="1">+$C8+D12</f>
        <v>1.089164779634141</v>
      </c>
      <c r="E16" s="30"/>
      <c r="F16" s="30" t="s">
        <v>35</v>
      </c>
    </row>
    <row r="17" spans="1:19" s="11" customFormat="1" ht="12.95" customHeight="1" thickBot="1" x14ac:dyDescent="0.25">
      <c r="A17" s="21" t="s">
        <v>28</v>
      </c>
      <c r="C17" s="11">
        <f>COUNT(C21:C1247)</f>
        <v>6</v>
      </c>
    </row>
    <row r="18" spans="1:19" s="11" customFormat="1" ht="12.95" customHeight="1" thickTop="1" thickBot="1" x14ac:dyDescent="0.25">
      <c r="A18" s="14" t="s">
        <v>21</v>
      </c>
      <c r="C18" s="31">
        <f ca="1">+C15</f>
        <v>56038.669006236625</v>
      </c>
      <c r="D18" s="32">
        <f ca="1">+C16</f>
        <v>1.0891649929142575</v>
      </c>
      <c r="E18" s="33">
        <f>R19</f>
        <v>3</v>
      </c>
    </row>
    <row r="19" spans="1:19" s="11" customFormat="1" ht="12.95" customHeight="1" thickTop="1" thickBot="1" x14ac:dyDescent="0.25">
      <c r="A19" s="14" t="s">
        <v>22</v>
      </c>
      <c r="C19" s="31">
        <f ca="1">+D15</f>
        <v>56038.673657769323</v>
      </c>
      <c r="D19" s="32">
        <f ca="1">+D16</f>
        <v>1.089164779634141</v>
      </c>
      <c r="E19" s="33">
        <f>S19</f>
        <v>3</v>
      </c>
      <c r="R19" s="11">
        <f>COUNT(R21:R322)</f>
        <v>3</v>
      </c>
      <c r="S19" s="11">
        <f>COUNT(S21:S322)</f>
        <v>3</v>
      </c>
    </row>
    <row r="20" spans="1:19" s="11" customFormat="1" ht="12.95" customHeight="1" thickTop="1" thickBot="1" x14ac:dyDescent="0.25">
      <c r="A20" s="23" t="s">
        <v>5</v>
      </c>
      <c r="B20" s="23" t="s">
        <v>6</v>
      </c>
      <c r="C20" s="23" t="s">
        <v>7</v>
      </c>
      <c r="D20" s="23" t="s">
        <v>11</v>
      </c>
      <c r="E20" s="23" t="s">
        <v>8</v>
      </c>
      <c r="F20" s="23" t="s">
        <v>9</v>
      </c>
      <c r="G20" s="23" t="s">
        <v>10</v>
      </c>
      <c r="H20" s="34" t="s">
        <v>45</v>
      </c>
      <c r="I20" s="34" t="s">
        <v>52</v>
      </c>
      <c r="J20" s="34" t="s">
        <v>32</v>
      </c>
      <c r="K20" s="34" t="s">
        <v>25</v>
      </c>
      <c r="L20" s="34" t="s">
        <v>26</v>
      </c>
      <c r="M20" s="34" t="s">
        <v>17</v>
      </c>
      <c r="N20" s="34" t="s">
        <v>20</v>
      </c>
      <c r="O20" s="34" t="s">
        <v>23</v>
      </c>
      <c r="P20" s="35" t="s">
        <v>24</v>
      </c>
      <c r="Q20" s="23" t="s">
        <v>12</v>
      </c>
      <c r="R20" s="36" t="s">
        <v>18</v>
      </c>
      <c r="S20" s="36" t="s">
        <v>19</v>
      </c>
    </row>
    <row r="21" spans="1:19" s="11" customFormat="1" ht="12.95" customHeight="1" x14ac:dyDescent="0.2">
      <c r="A21" s="11" t="str">
        <f>D7</f>
        <v>VSX</v>
      </c>
      <c r="C21" s="19">
        <f>C$7</f>
        <v>53899.548999999999</v>
      </c>
      <c r="D21" s="19" t="s">
        <v>27</v>
      </c>
      <c r="E21" s="11">
        <f t="shared" ref="E21:E26" si="0">+(C21-C$7)/C$8</f>
        <v>0</v>
      </c>
      <c r="F21" s="11">
        <f t="shared" ref="F21:F26" si="1">ROUND(2*E21,0)/2</f>
        <v>0</v>
      </c>
      <c r="G21" s="11">
        <f t="shared" ref="G21:G26" si="2">+C21-(C$7+F21*C$8)</f>
        <v>0</v>
      </c>
      <c r="H21" s="11">
        <f t="shared" ref="H21:H26" si="3">+G21</f>
        <v>0</v>
      </c>
      <c r="O21" s="11">
        <f t="shared" ref="O21:P26" ca="1" si="4">+C$11+C$12*$F21</f>
        <v>-3.9846979449795206E-5</v>
      </c>
      <c r="P21" s="11">
        <f t="shared" ca="1" si="4"/>
        <v>5.0305678764102201E-3</v>
      </c>
      <c r="Q21" s="37">
        <f t="shared" ref="Q21:Q26" si="5">+C21-15018.5</f>
        <v>38881.048999999999</v>
      </c>
      <c r="R21" s="11">
        <f>G21</f>
        <v>0</v>
      </c>
    </row>
    <row r="22" spans="1:19" s="11" customFormat="1" ht="12.95" customHeight="1" x14ac:dyDescent="0.2">
      <c r="A22" s="8" t="s">
        <v>46</v>
      </c>
      <c r="B22" s="9" t="s">
        <v>47</v>
      </c>
      <c r="C22" s="8">
        <v>55277.892</v>
      </c>
      <c r="D22" s="8">
        <v>5.0000000000000001E-4</v>
      </c>
      <c r="E22" s="11">
        <f t="shared" si="0"/>
        <v>1265.5124417210366</v>
      </c>
      <c r="F22" s="24">
        <f t="shared" si="1"/>
        <v>1265.5</v>
      </c>
      <c r="G22" s="11">
        <f t="shared" si="2"/>
        <v>1.3551000003644731E-2</v>
      </c>
      <c r="I22" s="11">
        <f>+G22</f>
        <v>1.3551000003644731E-2</v>
      </c>
      <c r="O22" s="11">
        <f t="shared" ca="1" si="4"/>
        <v>8.8096860134468779E-3</v>
      </c>
      <c r="P22" s="11">
        <f t="shared" ca="1" si="4"/>
        <v>1.3610194881920687E-2</v>
      </c>
      <c r="Q22" s="37">
        <f t="shared" si="5"/>
        <v>40259.392</v>
      </c>
      <c r="S22" s="11">
        <f>G22</f>
        <v>1.3551000003644731E-2</v>
      </c>
    </row>
    <row r="23" spans="1:19" s="11" customFormat="1" ht="12.95" customHeight="1" x14ac:dyDescent="0.2">
      <c r="A23" s="8" t="s">
        <v>48</v>
      </c>
      <c r="B23" s="9" t="s">
        <v>47</v>
      </c>
      <c r="C23" s="8">
        <v>55607.909099999997</v>
      </c>
      <c r="D23" s="8">
        <v>6.9999999999999999E-4</v>
      </c>
      <c r="E23" s="11">
        <f t="shared" si="0"/>
        <v>1568.5144855016424</v>
      </c>
      <c r="F23" s="24">
        <f t="shared" si="1"/>
        <v>1568.5</v>
      </c>
      <c r="G23" s="11">
        <f t="shared" si="2"/>
        <v>1.5777000000525732E-2</v>
      </c>
      <c r="I23" s="11">
        <f>+G23</f>
        <v>1.5777000000525732E-2</v>
      </c>
      <c r="O23" s="11">
        <f t="shared" ca="1" si="4"/>
        <v>1.0928539033476662E-2</v>
      </c>
      <c r="P23" s="11">
        <f t="shared" ca="1" si="4"/>
        <v>1.5664424026661634E-2</v>
      </c>
      <c r="Q23" s="37">
        <f t="shared" si="5"/>
        <v>40589.409099999997</v>
      </c>
      <c r="S23" s="11">
        <f>G23</f>
        <v>1.5777000000525732E-2</v>
      </c>
    </row>
    <row r="24" spans="1:19" s="11" customFormat="1" ht="12.95" customHeight="1" x14ac:dyDescent="0.2">
      <c r="A24" s="8" t="s">
        <v>48</v>
      </c>
      <c r="B24" s="9" t="s">
        <v>47</v>
      </c>
      <c r="C24" s="8">
        <v>55673.798499999997</v>
      </c>
      <c r="D24" s="8">
        <v>2.0000000000000001E-4</v>
      </c>
      <c r="E24" s="11">
        <f t="shared" si="0"/>
        <v>1629.0102078853554</v>
      </c>
      <c r="F24" s="11">
        <f t="shared" si="1"/>
        <v>1629</v>
      </c>
      <c r="G24" s="11">
        <f t="shared" si="2"/>
        <v>1.111799999489449E-2</v>
      </c>
      <c r="I24" s="11">
        <f>+G24</f>
        <v>1.111799999489449E-2</v>
      </c>
      <c r="O24" s="11">
        <f t="shared" ca="1" si="4"/>
        <v>1.1351610346056865E-2</v>
      </c>
      <c r="P24" s="11">
        <f t="shared" ca="1" si="4"/>
        <v>1.6074591892195719E-2</v>
      </c>
      <c r="Q24" s="37">
        <f t="shared" si="5"/>
        <v>40655.298499999997</v>
      </c>
      <c r="R24" s="11">
        <f>G24</f>
        <v>1.111799999489449E-2</v>
      </c>
    </row>
    <row r="25" spans="1:19" s="11" customFormat="1" ht="12.95" customHeight="1" x14ac:dyDescent="0.2">
      <c r="A25" s="8" t="s">
        <v>49</v>
      </c>
      <c r="B25" s="9" t="s">
        <v>47</v>
      </c>
      <c r="C25" s="8">
        <v>55973.868300000002</v>
      </c>
      <c r="D25" s="8">
        <v>8.0000000000000004E-4</v>
      </c>
      <c r="E25" s="11">
        <f t="shared" si="0"/>
        <v>1904.5164246142458</v>
      </c>
      <c r="F25" s="24">
        <f t="shared" si="1"/>
        <v>1904.5</v>
      </c>
      <c r="G25" s="11">
        <f t="shared" si="2"/>
        <v>1.7889000002469402E-2</v>
      </c>
      <c r="I25" s="11">
        <f>+G25</f>
        <v>1.7889000002469402E-2</v>
      </c>
      <c r="O25" s="11">
        <f t="shared" ca="1" si="4"/>
        <v>1.3278158224004738E-2</v>
      </c>
      <c r="P25" s="11">
        <f t="shared" ca="1" si="4"/>
        <v>1.7942381098057542E-2</v>
      </c>
      <c r="Q25" s="37">
        <f t="shared" si="5"/>
        <v>40955.368300000002</v>
      </c>
      <c r="S25" s="11">
        <f>G25</f>
        <v>1.7889000002469402E-2</v>
      </c>
    </row>
    <row r="26" spans="1:19" s="11" customFormat="1" ht="12.95" customHeight="1" x14ac:dyDescent="0.2">
      <c r="A26" s="8" t="s">
        <v>49</v>
      </c>
      <c r="B26" s="9" t="s">
        <v>47</v>
      </c>
      <c r="C26" s="8">
        <v>56038.669199999997</v>
      </c>
      <c r="D26" s="8">
        <v>5.9999999999999995E-4</v>
      </c>
      <c r="E26" s="11">
        <f t="shared" si="0"/>
        <v>1964.0127511343601</v>
      </c>
      <c r="F26" s="11">
        <f t="shared" si="1"/>
        <v>1964</v>
      </c>
      <c r="G26" s="11">
        <f t="shared" si="2"/>
        <v>1.3887999994040001E-2</v>
      </c>
      <c r="I26" s="11">
        <f>+G26</f>
        <v>1.3887999994040001E-2</v>
      </c>
      <c r="O26" s="11">
        <f t="shared" ca="1" si="4"/>
        <v>1.3694236622327419E-2</v>
      </c>
      <c r="P26" s="11">
        <f t="shared" ca="1" si="4"/>
        <v>1.8345769329450565E-2</v>
      </c>
      <c r="Q26" s="37">
        <f t="shared" si="5"/>
        <v>41020.169199999997</v>
      </c>
      <c r="R26" s="11">
        <f>G26</f>
        <v>1.3887999994040001E-2</v>
      </c>
    </row>
    <row r="27" spans="1:19" s="11" customFormat="1" ht="12.95" customHeight="1" x14ac:dyDescent="0.2">
      <c r="A27" s="5"/>
      <c r="B27" s="5"/>
      <c r="C27" s="38"/>
      <c r="D27" s="38"/>
      <c r="Q27" s="37"/>
    </row>
    <row r="28" spans="1:19" s="11" customFormat="1" ht="12.95" customHeight="1" x14ac:dyDescent="0.2">
      <c r="A28" s="5"/>
      <c r="B28" s="5"/>
      <c r="C28" s="38"/>
      <c r="D28" s="38"/>
      <c r="Q28" s="37"/>
    </row>
    <row r="29" spans="1:19" s="11" customFormat="1" ht="12.95" customHeight="1" x14ac:dyDescent="0.2">
      <c r="A29" s="5"/>
      <c r="B29" s="39"/>
      <c r="C29" s="40"/>
      <c r="D29" s="40"/>
      <c r="Q29" s="37"/>
    </row>
    <row r="30" spans="1:19" s="11" customFormat="1" ht="12.95" customHeight="1" x14ac:dyDescent="0.2">
      <c r="A30" s="41"/>
      <c r="B30" s="13"/>
      <c r="C30" s="38"/>
      <c r="D30" s="19"/>
      <c r="Q30" s="37"/>
    </row>
    <row r="31" spans="1:19" x14ac:dyDescent="0.2">
      <c r="A31" s="5"/>
      <c r="B31" s="6"/>
      <c r="C31" s="2"/>
      <c r="D31" s="2"/>
      <c r="Q31" s="1"/>
    </row>
    <row r="32" spans="1:19" x14ac:dyDescent="0.2">
      <c r="A32" s="5"/>
      <c r="B32" s="6"/>
      <c r="C32" s="2"/>
      <c r="D32" s="2"/>
      <c r="Q32" s="1"/>
    </row>
    <row r="33" spans="1:17" x14ac:dyDescent="0.2">
      <c r="A33" s="7"/>
      <c r="B33" s="3"/>
      <c r="C33" s="2"/>
      <c r="D33" s="4"/>
      <c r="Q33" s="1"/>
    </row>
    <row r="34" spans="1:17" x14ac:dyDescent="0.2">
      <c r="A34" s="7"/>
      <c r="B34" s="3"/>
      <c r="C34" s="2"/>
      <c r="D34" s="4"/>
      <c r="Q34" s="1"/>
    </row>
    <row r="35" spans="1:17" x14ac:dyDescent="0.2">
      <c r="A35" s="7"/>
      <c r="B35" s="3"/>
      <c r="C35" s="2"/>
      <c r="D35" s="4"/>
      <c r="Q35" s="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2024-03-09T06:34:38Z</dcterms:modified>
</cp:coreProperties>
</file>