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B0A576C-0663-4471-A2CB-2955FAE446E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/>
  <c r="G26" i="1"/>
  <c r="I26" i="1"/>
  <c r="Q26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F11" i="1"/>
  <c r="Q22" i="1"/>
  <c r="Q23" i="1"/>
  <c r="Q24" i="1"/>
  <c r="Q25" i="1"/>
  <c r="C21" i="1"/>
  <c r="A21" i="1"/>
  <c r="H20" i="1"/>
  <c r="G11" i="1"/>
  <c r="E14" i="1"/>
  <c r="E15" i="1" s="1"/>
  <c r="C17" i="1"/>
  <c r="E21" i="1"/>
  <c r="F21" i="1"/>
  <c r="G21" i="1"/>
  <c r="Q21" i="1"/>
  <c r="H21" i="1"/>
  <c r="C11" i="1"/>
  <c r="C12" i="1" l="1"/>
  <c r="C16" i="1" l="1"/>
  <c r="D18" i="1" s="1"/>
  <c r="C15" i="1"/>
  <c r="O22" i="1"/>
  <c r="S22" i="1" s="1"/>
  <c r="O21" i="1"/>
  <c r="S21" i="1" s="1"/>
  <c r="O26" i="1"/>
  <c r="S26" i="1" s="1"/>
  <c r="O25" i="1"/>
  <c r="S25" i="1" s="1"/>
  <c r="O23" i="1"/>
  <c r="S23" i="1" s="1"/>
  <c r="O24" i="1"/>
  <c r="S24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<sst xmlns="http://schemas.openxmlformats.org/spreadsheetml/2006/main" count="62" uniqueCount="54">
  <si>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</si>
  <si>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</si>
  <si>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</si>
  <si>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</si>
  <si>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</si>
  <si>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</si>
  <si>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</si>
  <si>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</si>
  <si>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</si>
  <si>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</si>
  <si>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</si>
  <si>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</si>
  <si>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</si>
  <si>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</si>
  <si>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</si>
  <si>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</si>
  <si>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</si>
  <si>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</si>
  <si>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</si>
  <si>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</si>
  <si>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</si>
  <si>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</si>
  <si>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</si>
  <si>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</si>
  <si>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</si>
  <si>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</si>
  <si>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</si>
  <si>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</si>
  <si>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</si>
  <si>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</si>
  <si>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</si>
  <si>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</si>
  <si>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</si>
  <si>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</si>
  <si>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</si>
  <si>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</si>
  <si>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</si>
  <si>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</si>
  <si>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</si>
  <si>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</si>
  <si>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</si>
  <si>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</si>
  <si>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G0873-0411</t>
  </si>
  <si>
    <t>G0873-0411_Vir.xls</t>
  </si>
  <si>
    <t>EB / EW</t>
  </si>
  <si>
    <t>Vir</t>
  </si>
  <si>
    <t>VSX</t>
  </si>
  <si>
    <t>IBVS 5945</t>
  </si>
  <si>
    <t>I</t>
  </si>
  <si>
    <t>IBVS 5992</t>
  </si>
  <si>
    <t>II</t>
  </si>
  <si>
    <t>IBVS 6029</t>
  </si>
  <si>
    <t>V0620 Vir / GSC 0873-0411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</si>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</sst>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7">
    <xf numFmtId="0" fontId="0" fillId="0" borderId="0" xfId="0" applyAlignment="1"/>
    <xf numFmtId="0" fontId="0" fillId="0" borderId="0" xfId="0" applyAlignment="1">
      <alignment horizontal="lef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V0620 Vir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15037593984962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7435</c:v>
                </c:pt>
                <c:pt idx="2">
                  <c:v>8462.5</c:v>
                </c:pt>
                <c:pt idx="3">
                  <c:v>9557.5</c:v>
                </c:pt>
                <c:pt idx="4">
                  <c:v>9741</c:v>
                </c:pt>
                <c:pt idx="5">
                  <c:v>8652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E65-47F6-99D8-6FD2769BCD2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7435</c:v>
                </c:pt>
                <c:pt idx="2">
                  <c:v>8462.5</c:v>
                </c:pt>
                <c:pt idx="3">
                  <c:v>9557.5</c:v>
                </c:pt>
                <c:pt idx="4">
                  <c:v>9741</c:v>
                </c:pt>
                <c:pt idx="5">
                  <c:v>8652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-1.1550000635907054E-3</c:v>
                </c:pt>
                <c:pt idx="2">
                  <c:v>-2.1125000712345354E-3</c:v>
                </c:pt>
                <c:pt idx="3">
                  <c:v>-1.947500066307839E-3</c:v>
                </c:pt>
                <c:pt idx="4">
                  <c:v>-1.1530000701895915E-3</c:v>
                </c:pt>
                <c:pt idx="5">
                  <c:v>-2.0160000640316866E-3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E65-47F6-99D8-6FD2769BCD2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7435</c:v>
                </c:pt>
                <c:pt idx="2">
                  <c:v>8462.5</c:v>
                </c:pt>
                <c:pt idx="3">
                  <c:v>9557.5</c:v>
                </c:pt>
                <c:pt idx="4">
                  <c:v>9741</c:v>
                </c:pt>
                <c:pt idx="5">
                  <c:v>8652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E65-47F6-99D8-6FD2769BCD2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7435</c:v>
                </c:pt>
                <c:pt idx="2">
                  <c:v>8462.5</c:v>
                </c:pt>
                <c:pt idx="3">
                  <c:v>9557.5</c:v>
                </c:pt>
                <c:pt idx="4">
                  <c:v>9741</c:v>
                </c:pt>
                <c:pt idx="5">
                  <c:v>8652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E65-47F6-99D8-6FD2769BCD2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7435</c:v>
                </c:pt>
                <c:pt idx="2">
                  <c:v>8462.5</c:v>
                </c:pt>
                <c:pt idx="3">
                  <c:v>9557.5</c:v>
                </c:pt>
                <c:pt idx="4">
                  <c:v>9741</c:v>
                </c:pt>
                <c:pt idx="5">
                  <c:v>8652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E65-47F6-99D8-6FD2769BCD2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7435</c:v>
                </c:pt>
                <c:pt idx="2">
                  <c:v>8462.5</c:v>
                </c:pt>
                <c:pt idx="3">
                  <c:v>9557.5</c:v>
                </c:pt>
                <c:pt idx="4">
                  <c:v>9741</c:v>
                </c:pt>
                <c:pt idx="5">
                  <c:v>8652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E65-47F6-99D8-6FD2769BCD2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2.0000000000000001E-4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7435</c:v>
                </c:pt>
                <c:pt idx="2">
                  <c:v>8462.5</c:v>
                </c:pt>
                <c:pt idx="3">
                  <c:v>9557.5</c:v>
                </c:pt>
                <c:pt idx="4">
                  <c:v>9741</c:v>
                </c:pt>
                <c:pt idx="5">
                  <c:v>8652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E65-47F6-99D8-6FD2769BCD2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7435</c:v>
                </c:pt>
                <c:pt idx="2">
                  <c:v>8462.5</c:v>
                </c:pt>
                <c:pt idx="3">
                  <c:v>9557.5</c:v>
                </c:pt>
                <c:pt idx="4">
                  <c:v>9741</c:v>
                </c:pt>
                <c:pt idx="5">
                  <c:v>8652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-4.6872252535052434E-5</c:v>
                </c:pt>
                <c:pt idx="1">
                  <c:v>-1.4208019940915877E-3</c:v>
                </c:pt>
                <c:pt idx="2">
                  <c:v>-1.6106759429079078E-3</c:v>
                </c:pt>
                <c:pt idx="3">
                  <c:v>-1.8130233628143512E-3</c:v>
                </c:pt>
                <c:pt idx="4">
                  <c:v>-1.8469327249630565E-3</c:v>
                </c:pt>
                <c:pt idx="5">
                  <c:v>-1.6456940580424019E-3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E65-47F6-99D8-6FD2769BCD2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7435</c:v>
                </c:pt>
                <c:pt idx="2">
                  <c:v>8462.5</c:v>
                </c:pt>
                <c:pt idx="3">
                  <c:v>9557.5</c:v>
                </c:pt>
                <c:pt idx="4">
                  <c:v>9741</c:v>
                </c:pt>
                <c:pt idx="5">
                  <c:v>8652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E65-47F6-99D8-6FD2769BC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593216"/>
        <c:axId val="1"/>
      </c:scatterChart>
      <c:valAx>
        <c:axId val="7395932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593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13A6CF7-C040-3D24-A2CA-9AC9A1E362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12" sqref="E12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7" customFormat="1" ht="20.25" x14ac:dyDescent="0.2">
      <c r="A1" s="35" t="s">
        <v>52</v>
      </c>
      <c r="E1" s="7" t="s">
        <v>43</v>
      </c>
    </row>
    <row r="2" spans="1:7" s="7" customFormat="1" ht="12.95" customHeight="1" x14ac:dyDescent="0.2">
      <c r="A2" s="7" t="s">
        <v>24</v>
      </c>
      <c r="B2" s="7" t="s">
        <v>44</v>
      </c>
      <c r="C2" s="8" t="s">
        <v>41</v>
      </c>
      <c r="D2" s="9" t="s">
        <v>45</v>
      </c>
      <c r="E2" s="2" t="s">
        <v>42</v>
      </c>
      <c r="F2" s="7" t="e">
        <v>#N/A</v>
      </c>
    </row>
    <row r="3" spans="1:7" s="7" customFormat="1" ht="12.95" customHeight="1" thickBot="1" x14ac:dyDescent="0.25"/>
    <row r="4" spans="1:7" s="7" customFormat="1" ht="12.95" customHeight="1" thickTop="1" thickBot="1" x14ac:dyDescent="0.25">
      <c r="A4" s="10" t="s">
        <v>0</v>
      </c>
      <c r="C4" s="11" t="s">
        <v>40</v>
      </c>
      <c r="D4" s="12" t="s">
        <v>40</v>
      </c>
    </row>
    <row r="5" spans="1:7" s="7" customFormat="1" ht="12.95" customHeight="1" x14ac:dyDescent="0.2"/>
    <row r="6" spans="1:7" s="7" customFormat="1" ht="12.95" customHeight="1" x14ac:dyDescent="0.2">
      <c r="A6" s="10" t="s">
        <v>1</v>
      </c>
    </row>
    <row r="7" spans="1:7" s="7" customFormat="1" ht="12.95" customHeight="1" x14ac:dyDescent="0.2">
      <c r="A7" s="7" t="s">
        <v>2</v>
      </c>
      <c r="C7" s="36">
        <v>52764.597000000067</v>
      </c>
      <c r="D7" s="14" t="s">
        <v>46</v>
      </c>
    </row>
    <row r="8" spans="1:7" s="7" customFormat="1" ht="12.95" customHeight="1" x14ac:dyDescent="0.2">
      <c r="A8" s="7" t="s">
        <v>3</v>
      </c>
      <c r="C8" s="36">
        <v>0.33693299999999998</v>
      </c>
      <c r="D8" s="14" t="s">
        <v>46</v>
      </c>
    </row>
    <row r="9" spans="1:7" s="7" customFormat="1" ht="12.95" customHeight="1" x14ac:dyDescent="0.2">
      <c r="A9" s="15" t="s">
        <v>30</v>
      </c>
      <c r="C9" s="16">
        <v>-9.5</v>
      </c>
      <c r="D9" s="7" t="s">
        <v>31</v>
      </c>
    </row>
    <row r="10" spans="1:7" s="7" customFormat="1" ht="12.95" customHeight="1" thickBot="1" x14ac:dyDescent="0.25">
      <c r="C10" s="17" t="s">
        <v>20</v>
      </c>
      <c r="D10" s="17" t="s">
        <v>21</v>
      </c>
    </row>
    <row r="11" spans="1:7" s="7" customFormat="1" ht="12.95" customHeight="1" x14ac:dyDescent="0.2">
      <c r="A11" s="7" t="s">
        <v>15</v>
      </c>
      <c r="C11" s="18">
        <f ca="1">INTERCEPT(INDIRECT($G$11):G992,INDIRECT($F$11):F992)</f>
        <v>-4.6872252535052434E-5</v>
      </c>
      <c r="D11" s="9"/>
      <c r="F11" s="19" t="str">
        <f>"F"&amp;E19</f>
        <v>F21</v>
      </c>
      <c r="G11" s="18" t="str">
        <f>"G"&amp;E19</f>
        <v>G21</v>
      </c>
    </row>
    <row r="12" spans="1:7" s="7" customFormat="1" ht="12.95" customHeight="1" x14ac:dyDescent="0.2">
      <c r="A12" s="7" t="s">
        <v>16</v>
      </c>
      <c r="C12" s="18">
        <f ca="1">SLOPE(INDIRECT($G$11):G992,INDIRECT($F$11):F992)</f>
        <v>-1.8479216429812176E-7</v>
      </c>
      <c r="D12" s="9"/>
    </row>
    <row r="13" spans="1:7" s="7" customFormat="1" ht="12.95" customHeight="1" x14ac:dyDescent="0.2">
      <c r="A13" s="7" t="s">
        <v>19</v>
      </c>
      <c r="C13" s="9" t="s">
        <v>13</v>
      </c>
      <c r="D13" s="20" t="s">
        <v>37</v>
      </c>
      <c r="E13" s="16">
        <v>1</v>
      </c>
    </row>
    <row r="14" spans="1:7" s="7" customFormat="1" ht="12.95" customHeight="1" x14ac:dyDescent="0.2">
      <c r="D14" s="20" t="s">
        <v>32</v>
      </c>
      <c r="E14" s="21">
        <f ca="1">NOW()+15018.5+$C$9/24</f>
        <v>60378.819209953705</v>
      </c>
    </row>
    <row r="15" spans="1:7" s="7" customFormat="1" ht="12.95" customHeight="1" x14ac:dyDescent="0.2">
      <c r="A15" s="22" t="s">
        <v>17</v>
      </c>
      <c r="C15" s="23">
        <f ca="1">(C7+C11)+(C8+C12)*INT(MAX(F21:F3533))</f>
        <v>56046.659506067343</v>
      </c>
      <c r="D15" s="20" t="s">
        <v>38</v>
      </c>
      <c r="E15" s="21">
        <f ca="1">ROUND(2*(E14-$C$7)/$C$8,0)/2+E13</f>
        <v>22599.5</v>
      </c>
    </row>
    <row r="16" spans="1:7" s="7" customFormat="1" ht="12.95" customHeight="1" x14ac:dyDescent="0.2">
      <c r="A16" s="10" t="s">
        <v>4</v>
      </c>
      <c r="C16" s="24">
        <f ca="1">+C8+C12</f>
        <v>0.33693281520783569</v>
      </c>
      <c r="D16" s="20" t="s">
        <v>39</v>
      </c>
      <c r="E16" s="18">
        <f ca="1">ROUND(2*(E14-$C$15)/$C$16,0)/2+E13</f>
        <v>12858.5</v>
      </c>
    </row>
    <row r="17" spans="1:19" s="7" customFormat="1" ht="12.95" customHeight="1" thickBot="1" x14ac:dyDescent="0.25">
      <c r="A17" s="20" t="s">
        <v>29</v>
      </c>
      <c r="C17" s="7">
        <f>COUNT(C21:C2191)</f>
        <v>6</v>
      </c>
      <c r="D17" s="20" t="s">
        <v>33</v>
      </c>
      <c r="E17" s="25">
        <f ca="1">+$C$15+$C$16*E16-15018.5-$C$9/24</f>
        <v>45361.005943750635</v>
      </c>
    </row>
    <row r="18" spans="1:19" s="7" customFormat="1" ht="12.95" customHeight="1" thickTop="1" thickBot="1" x14ac:dyDescent="0.25">
      <c r="A18" s="10" t="s">
        <v>5</v>
      </c>
      <c r="C18" s="26">
        <f ca="1">+C15</f>
        <v>56046.659506067343</v>
      </c>
      <c r="D18" s="27">
        <f ca="1">+C16</f>
        <v>0.33693281520783569</v>
      </c>
      <c r="E18" s="28" t="s">
        <v>34</v>
      </c>
    </row>
    <row r="19" spans="1:19" s="7" customFormat="1" ht="12.95" customHeight="1" thickTop="1" x14ac:dyDescent="0.2">
      <c r="A19" s="29" t="s">
        <v>35</v>
      </c>
      <c r="E19" s="30">
        <v>21</v>
      </c>
      <c r="S19" s="7">
        <f ca="1">SQRT(SUM(S21:S50)/(COUNT(S21:S50)-1))</f>
        <v>4.3850386116923659E-4</v>
      </c>
    </row>
    <row r="20" spans="1:19" s="7" customFormat="1" ht="12.95" customHeight="1" thickBot="1" x14ac:dyDescent="0.25">
      <c r="A20" s="17" t="s">
        <v>6</v>
      </c>
      <c r="B20" s="17" t="s">
        <v>7</v>
      </c>
      <c r="C20" s="17" t="s">
        <v>8</v>
      </c>
      <c r="D20" s="17" t="s">
        <v>12</v>
      </c>
      <c r="E20" s="17" t="s">
        <v>9</v>
      </c>
      <c r="F20" s="17" t="s">
        <v>10</v>
      </c>
      <c r="G20" s="17" t="s">
        <v>11</v>
      </c>
      <c r="H20" s="31" t="str">
        <f>A21</f>
        <v>VSX</v>
      </c>
      <c r="I20" s="31" t="s">
        <v>53</v>
      </c>
      <c r="J20" s="31" t="s">
        <v>18</v>
      </c>
      <c r="K20" s="31" t="s">
        <v>25</v>
      </c>
      <c r="L20" s="31" t="s">
        <v>26</v>
      </c>
      <c r="M20" s="31" t="s">
        <v>27</v>
      </c>
      <c r="N20" s="31" t="s">
        <v>28</v>
      </c>
      <c r="O20" s="31" t="s">
        <v>23</v>
      </c>
      <c r="P20" s="32" t="s">
        <v>22</v>
      </c>
      <c r="Q20" s="17" t="s">
        <v>14</v>
      </c>
      <c r="R20" s="33" t="s">
        <v>36</v>
      </c>
    </row>
    <row r="21" spans="1:19" s="7" customFormat="1" ht="12.95" customHeight="1" x14ac:dyDescent="0.2">
      <c r="A21" s="7" t="str">
        <f>D7</f>
        <v>VSX</v>
      </c>
      <c r="C21" s="13">
        <f>C$7</f>
        <v>52764.597000000067</v>
      </c>
      <c r="D21" s="13" t="s">
        <v>13</v>
      </c>
      <c r="E21" s="7">
        <f t="shared" ref="E21:E26" si="0">+(C21-C$7)/C$8</f>
        <v>0</v>
      </c>
      <c r="F21" s="7">
        <f t="shared" ref="F21:F26" si="1">ROUND(2*E21,0)/2</f>
        <v>0</v>
      </c>
      <c r="G21" s="7">
        <f t="shared" ref="G21:G26" si="2">+C21-(C$7+F21*C$8)</f>
        <v>0</v>
      </c>
      <c r="H21" s="7">
        <f>+G21</f>
        <v>0</v>
      </c>
      <c r="O21" s="7">
        <f t="shared" ref="O21:O26" ca="1" si="3">+C$11+C$12*$F21</f>
        <v>-4.6872252535052434E-5</v>
      </c>
      <c r="Q21" s="34">
        <f t="shared" ref="Q21:Q26" si="4">+C21-15018.5</f>
        <v>37746.097000000067</v>
      </c>
      <c r="S21" s="7">
        <f t="shared" ref="S21:S26" ca="1" si="5">+(O21-G21)^2</f>
        <v>2.1970080577097293E-9</v>
      </c>
    </row>
    <row r="22" spans="1:19" s="7" customFormat="1" ht="12.95" customHeight="1" x14ac:dyDescent="0.2">
      <c r="A22" s="5" t="s">
        <v>47</v>
      </c>
      <c r="B22" s="6" t="s">
        <v>48</v>
      </c>
      <c r="C22" s="5">
        <v>55269.6927</v>
      </c>
      <c r="D22" s="5">
        <v>5.0000000000000001E-4</v>
      </c>
      <c r="E22" s="7">
        <f t="shared" si="0"/>
        <v>7434.9965720185692</v>
      </c>
      <c r="F22" s="7">
        <f t="shared" si="1"/>
        <v>7435</v>
      </c>
      <c r="G22" s="7">
        <f t="shared" si="2"/>
        <v>-1.1550000635907054E-3</v>
      </c>
      <c r="I22" s="7">
        <f>+G22</f>
        <v>-1.1550000635907054E-3</v>
      </c>
      <c r="O22" s="7">
        <f t="shared" ca="1" si="3"/>
        <v>-1.4208019940915877E-3</v>
      </c>
      <c r="Q22" s="34">
        <f t="shared" si="4"/>
        <v>40251.1927</v>
      </c>
      <c r="S22" s="7">
        <f t="shared" ca="1" si="5"/>
        <v>7.0650666257995841E-8</v>
      </c>
    </row>
    <row r="23" spans="1:19" s="7" customFormat="1" ht="12.95" customHeight="1" x14ac:dyDescent="0.2">
      <c r="A23" s="5" t="s">
        <v>49</v>
      </c>
      <c r="B23" s="6" t="s">
        <v>50</v>
      </c>
      <c r="C23" s="5">
        <v>55615.890399999997</v>
      </c>
      <c r="D23" s="5">
        <v>2.0000000000000001E-4</v>
      </c>
      <c r="E23" s="7">
        <f t="shared" si="0"/>
        <v>8462.4937302072813</v>
      </c>
      <c r="F23" s="7">
        <f t="shared" si="1"/>
        <v>8462.5</v>
      </c>
      <c r="G23" s="7">
        <f t="shared" si="2"/>
        <v>-2.1125000712345354E-3</v>
      </c>
      <c r="I23" s="7">
        <f>+G23</f>
        <v>-2.1125000712345354E-3</v>
      </c>
      <c r="O23" s="7">
        <f t="shared" ca="1" si="3"/>
        <v>-1.6106759429079078E-3</v>
      </c>
      <c r="Q23" s="34">
        <f t="shared" si="4"/>
        <v>40597.390399999997</v>
      </c>
      <c r="S23" s="7">
        <f t="shared" ca="1" si="5"/>
        <v>2.5182745577077963E-7</v>
      </c>
    </row>
    <row r="24" spans="1:19" s="7" customFormat="1" ht="12.95" customHeight="1" x14ac:dyDescent="0.2">
      <c r="A24" s="5" t="s">
        <v>51</v>
      </c>
      <c r="B24" s="6" t="s">
        <v>50</v>
      </c>
      <c r="C24" s="5">
        <v>55984.832199999997</v>
      </c>
      <c r="D24" s="5">
        <v>2.9999999999999997E-4</v>
      </c>
      <c r="E24" s="7">
        <f t="shared" si="0"/>
        <v>9557.4942199188863</v>
      </c>
      <c r="F24" s="7">
        <f t="shared" si="1"/>
        <v>9557.5</v>
      </c>
      <c r="G24" s="7">
        <f t="shared" si="2"/>
        <v>-1.947500066307839E-3</v>
      </c>
      <c r="I24" s="7">
        <f>+G24</f>
        <v>-1.947500066307839E-3</v>
      </c>
      <c r="O24" s="7">
        <f t="shared" ca="1" si="3"/>
        <v>-1.8130233628143512E-3</v>
      </c>
      <c r="Q24" s="34">
        <f t="shared" si="4"/>
        <v>40966.332199999997</v>
      </c>
      <c r="S24" s="7">
        <f t="shared" ca="1" si="5"/>
        <v>1.8083983782475424E-8</v>
      </c>
    </row>
    <row r="25" spans="1:19" s="7" customFormat="1" ht="12.95" customHeight="1" x14ac:dyDescent="0.2">
      <c r="A25" s="5" t="s">
        <v>51</v>
      </c>
      <c r="B25" s="6" t="s">
        <v>48</v>
      </c>
      <c r="C25" s="5">
        <v>56046.660199999998</v>
      </c>
      <c r="D25" s="5">
        <v>2.9999999999999997E-4</v>
      </c>
      <c r="E25" s="7">
        <f t="shared" si="0"/>
        <v>9740.9965779544636</v>
      </c>
      <c r="F25" s="7">
        <f t="shared" si="1"/>
        <v>9741</v>
      </c>
      <c r="G25" s="7">
        <f t="shared" si="2"/>
        <v>-1.1530000701895915E-3</v>
      </c>
      <c r="I25" s="7">
        <f>+G25</f>
        <v>-1.1530000701895915E-3</v>
      </c>
      <c r="O25" s="7">
        <f t="shared" ca="1" si="3"/>
        <v>-1.8469327249630565E-3</v>
      </c>
      <c r="Q25" s="34">
        <f t="shared" si="4"/>
        <v>41028.160199999998</v>
      </c>
      <c r="S25" s="7">
        <f t="shared" ca="1" si="5"/>
        <v>4.8154252936094898E-7</v>
      </c>
    </row>
    <row r="26" spans="1:19" s="7" customFormat="1" ht="12.95" customHeight="1" x14ac:dyDescent="0.2">
      <c r="A26" s="3" t="s">
        <v>49</v>
      </c>
      <c r="B26" s="4" t="s">
        <v>48</v>
      </c>
      <c r="C26" s="3">
        <v>55679.739300000001</v>
      </c>
      <c r="D26" s="3">
        <v>8.9999999999999998E-4</v>
      </c>
      <c r="E26" s="7">
        <f t="shared" si="0"/>
        <v>8651.9940166143842</v>
      </c>
      <c r="F26" s="7">
        <f t="shared" si="1"/>
        <v>8652</v>
      </c>
      <c r="G26" s="7">
        <f t="shared" si="2"/>
        <v>-2.0160000640316866E-3</v>
      </c>
      <c r="I26" s="7">
        <f>+G26</f>
        <v>-2.0160000640316866E-3</v>
      </c>
      <c r="O26" s="7">
        <f t="shared" ca="1" si="3"/>
        <v>-1.6456940580424019E-3</v>
      </c>
      <c r="Q26" s="34">
        <f t="shared" si="4"/>
        <v>40661.239300000001</v>
      </c>
      <c r="S26" s="7">
        <f t="shared" ca="1" si="5"/>
        <v>1.3712653807173617E-7</v>
      </c>
    </row>
    <row r="27" spans="1:19" s="7" customFormat="1" ht="12.95" customHeight="1" x14ac:dyDescent="0.2">
      <c r="C27" s="13"/>
      <c r="D27" s="13"/>
      <c r="Q27" s="34"/>
    </row>
    <row r="28" spans="1:19" s="7" customFormat="1" ht="12.95" customHeight="1" x14ac:dyDescent="0.2">
      <c r="C28" s="13"/>
      <c r="D28" s="13"/>
      <c r="Q28" s="34"/>
    </row>
    <row r="29" spans="1:19" s="7" customFormat="1" ht="12.95" customHeight="1" x14ac:dyDescent="0.2">
      <c r="C29" s="13"/>
      <c r="D29" s="13"/>
      <c r="Q29" s="34"/>
    </row>
    <row r="30" spans="1:19" s="7" customFormat="1" ht="12.95" customHeight="1" x14ac:dyDescent="0.2">
      <c r="C30" s="13"/>
      <c r="D30" s="13"/>
      <c r="Q30" s="34"/>
    </row>
    <row r="31" spans="1:19" s="7" customFormat="1" ht="12.95" customHeight="1" x14ac:dyDescent="0.2">
      <c r="C31" s="13"/>
      <c r="D31" s="13"/>
      <c r="Q31" s="34"/>
    </row>
    <row r="32" spans="1:19" s="7" customFormat="1" ht="12.95" customHeight="1" x14ac:dyDescent="0.2">
      <c r="C32" s="13"/>
      <c r="D32" s="13"/>
      <c r="Q32" s="34"/>
    </row>
    <row r="33" spans="3:17" s="7" customFormat="1" ht="12.95" customHeight="1" x14ac:dyDescent="0.2">
      <c r="C33" s="13"/>
      <c r="D33" s="13"/>
      <c r="Q33" s="34"/>
    </row>
    <row r="34" spans="3:17" s="7" customFormat="1" ht="12.95" customHeight="1" x14ac:dyDescent="0.2">
      <c r="C34" s="13"/>
      <c r="D34" s="13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2024-03-09T06:39:39Z</dcterms:modified>
</cp:coreProperties>
</file>