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AE39ABD-92A6-4A0B-B419-F92FED7552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C21" i="1"/>
  <c r="F11" i="1"/>
  <c r="Q22" i="1"/>
  <c r="Q23" i="1"/>
  <c r="Q24" i="1"/>
  <c r="Q25" i="1"/>
  <c r="A21" i="1"/>
  <c r="H20" i="1"/>
  <c r="G11" i="1"/>
  <c r="E14" i="1"/>
  <c r="C17" i="1"/>
  <c r="E21" i="1"/>
  <c r="F21" i="1"/>
  <c r="G21" i="1"/>
  <c r="Q21" i="1"/>
  <c r="H21" i="1"/>
  <c r="C11" i="1"/>
  <c r="C12" i="1"/>
  <c r="C16" i="1" l="1"/>
  <c r="D18" i="1" s="1"/>
  <c r="O22" i="1"/>
  <c r="S22" i="1" s="1"/>
  <c r="O23" i="1"/>
  <c r="S23" i="1" s="1"/>
  <c r="O24" i="1"/>
  <c r="S24" i="1" s="1"/>
  <c r="O25" i="1"/>
  <c r="S25" i="1" s="1"/>
  <c r="C15" i="1"/>
  <c r="E16" i="1" s="1"/>
  <c r="O21" i="1"/>
  <c r="S21" i="1" s="1"/>
  <c r="E15" i="1"/>
  <c r="S19" i="1" l="1"/>
  <c r="C18" i="1"/>
  <c r="E17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<sst xmlns="http://schemas.openxmlformats.org/spreadsheetml/2006/main" count="59" uniqueCount="54">
  <si>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</si>
  <si>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</si>
  <si>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</si>
  <si>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</si>
  <si>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</si>
  <si>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</si>
  <si>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</si>
  <si>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</si>
  <si>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</si>
  <si>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</si>
  <si>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</si>
  <si>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</si>
  <si>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</si>
  <si>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</si>
  <si>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</si>
  <si>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</si>
  <si>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</si>
  <si>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</si>
  <si>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</si>
  <si>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</si>
  <si>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</si>
  <si>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</si>
  <si>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</si>
  <si>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</si>
  <si>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</si>
  <si>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</si>
  <si>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</si>
  <si>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</si>
  <si>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</si>
  <si>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</si>
  <si>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</si>
  <si>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</si>
  <si>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</si>
  <si>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</si>
  <si>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</si>
  <si>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</si>
  <si>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</si>
  <si>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</si>
  <si>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</si>
  <si>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</si>
  <si>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</si>
  <si>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G4955-0767</t>
  </si>
  <si>
    <t>G4955-0767_Vir.xls</t>
  </si>
  <si>
    <t>NSVS</t>
  </si>
  <si>
    <t>Vir</t>
  </si>
  <si>
    <t>VSX</t>
  </si>
  <si>
    <t>IBVS 5894</t>
  </si>
  <si>
    <t>I</t>
  </si>
  <si>
    <t>IBVS 5992</t>
  </si>
  <si>
    <t>II</t>
  </si>
  <si>
    <t>IBVS 6029</t>
  </si>
  <si>
    <t>as of 2019-07-16</t>
  </si>
  <si>
    <t>V0626 Vir / GSC 4955-0767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</si>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</sst>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V0626 Vir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</c:v>
                </c:pt>
                <c:pt idx="2">
                  <c:v>2552</c:v>
                </c:pt>
                <c:pt idx="3">
                  <c:v>3093</c:v>
                </c:pt>
                <c:pt idx="4">
                  <c:v>3179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7A-4EB8-8DEB-06195FC00C1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</c:v>
                </c:pt>
                <c:pt idx="2">
                  <c:v>2552</c:v>
                </c:pt>
                <c:pt idx="3">
                  <c:v>3093</c:v>
                </c:pt>
                <c:pt idx="4">
                  <c:v>3179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1.1459999950602651E-3</c:v>
                </c:pt>
                <c:pt idx="2">
                  <c:v>1.9719999982044101E-3</c:v>
                </c:pt>
                <c:pt idx="3">
                  <c:v>3.7230000016279519E-3</c:v>
                </c:pt>
                <c:pt idx="4">
                  <c:v>4.0690000023460016E-3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7A-4EB8-8DEB-06195FC00C1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</c:v>
                </c:pt>
                <c:pt idx="2">
                  <c:v>2552</c:v>
                </c:pt>
                <c:pt idx="3">
                  <c:v>3093</c:v>
                </c:pt>
                <c:pt idx="4">
                  <c:v>3179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7A-4EB8-8DEB-06195FC00C1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</c:v>
                </c:pt>
                <c:pt idx="2">
                  <c:v>2552</c:v>
                </c:pt>
                <c:pt idx="3">
                  <c:v>3093</c:v>
                </c:pt>
                <c:pt idx="4">
                  <c:v>3179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7A-4EB8-8DEB-06195FC00C1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</c:v>
                </c:pt>
                <c:pt idx="2">
                  <c:v>2552</c:v>
                </c:pt>
                <c:pt idx="3">
                  <c:v>3093</c:v>
                </c:pt>
                <c:pt idx="4">
                  <c:v>3179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7A-4EB8-8DEB-06195FC00C1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</c:v>
                </c:pt>
                <c:pt idx="2">
                  <c:v>2552</c:v>
                </c:pt>
                <c:pt idx="3">
                  <c:v>3093</c:v>
                </c:pt>
                <c:pt idx="4">
                  <c:v>3179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7A-4EB8-8DEB-06195FC00C1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</c:v>
                </c:pt>
                <c:pt idx="2">
                  <c:v>2552</c:v>
                </c:pt>
                <c:pt idx="3">
                  <c:v>3093</c:v>
                </c:pt>
                <c:pt idx="4">
                  <c:v>3179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7A-4EB8-8DEB-06195FC00C1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</c:v>
                </c:pt>
                <c:pt idx="2">
                  <c:v>2552</c:v>
                </c:pt>
                <c:pt idx="3">
                  <c:v>3093</c:v>
                </c:pt>
                <c:pt idx="4">
                  <c:v>3179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-3.2951812379470409E-4</c:v>
                </c:pt>
                <c:pt idx="1">
                  <c:v>1.4804314063402379E-3</c:v>
                </c:pt>
                <c:pt idx="2">
                  <c:v>2.7788205040009699E-3</c:v>
                </c:pt>
                <c:pt idx="3">
                  <c:v>3.4377590610689401E-3</c:v>
                </c:pt>
                <c:pt idx="4">
                  <c:v>3.5425071496231831E-3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7A-4EB8-8DEB-06195FC00C1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</c:v>
                </c:pt>
                <c:pt idx="2">
                  <c:v>2552</c:v>
                </c:pt>
                <c:pt idx="3">
                  <c:v>3093</c:v>
                </c:pt>
                <c:pt idx="4">
                  <c:v>3179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7A-4EB8-8DEB-06195FC00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73416"/>
        <c:axId val="1"/>
      </c:scatterChart>
      <c:valAx>
        <c:axId val="739573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73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D52A6F-9BD8-EF19-A808-5EB9AB2B4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4" t="s">
        <v>52</v>
      </c>
      <c r="E1" s="5" t="s">
        <v>42</v>
      </c>
    </row>
    <row r="2" spans="1:7" s="5" customFormat="1" ht="12.95" customHeight="1" x14ac:dyDescent="0.2">
      <c r="A2" s="5" t="s">
        <v>24</v>
      </c>
      <c r="B2" s="5" t="s">
        <v>43</v>
      </c>
      <c r="C2" s="6" t="s">
        <v>40</v>
      </c>
      <c r="D2" s="7" t="s">
        <v>44</v>
      </c>
      <c r="E2" s="2" t="s">
        <v>41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>
        <v>53871.595000000001</v>
      </c>
      <c r="D4" s="10">
        <v>0.68388899999999997</v>
      </c>
      <c r="E4" s="11" t="s">
        <v>51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5">
        <v>53871.595000000001</v>
      </c>
      <c r="D7" s="13" t="s">
        <v>45</v>
      </c>
    </row>
    <row r="8" spans="1:7" s="5" customFormat="1" ht="12.95" customHeight="1" x14ac:dyDescent="0.2">
      <c r="A8" s="5" t="s">
        <v>3</v>
      </c>
      <c r="C8" s="35">
        <v>0.68388899999999997</v>
      </c>
      <c r="D8" s="13" t="s">
        <v>45</v>
      </c>
    </row>
    <row r="9" spans="1:7" s="5" customFormat="1" ht="12.95" customHeight="1" x14ac:dyDescent="0.2">
      <c r="A9" s="14" t="s">
        <v>30</v>
      </c>
      <c r="C9" s="15">
        <v>-9.5</v>
      </c>
      <c r="D9" s="5" t="s">
        <v>31</v>
      </c>
    </row>
    <row r="10" spans="1:7" s="5" customFormat="1" ht="12.95" customHeight="1" thickBot="1" x14ac:dyDescent="0.25">
      <c r="C10" s="16" t="s">
        <v>20</v>
      </c>
      <c r="D10" s="16" t="s">
        <v>21</v>
      </c>
    </row>
    <row r="11" spans="1:7" s="5" customFormat="1" ht="12.95" customHeight="1" x14ac:dyDescent="0.2">
      <c r="A11" s="5" t="s">
        <v>15</v>
      </c>
      <c r="C11" s="17">
        <f ca="1">INTERCEPT(INDIRECT($G$11):G992,INDIRECT($F$11):F992)</f>
        <v>-3.2951812379470409E-4</v>
      </c>
      <c r="D11" s="7"/>
      <c r="F11" s="18" t="str">
        <f>"F"&amp;E19</f>
        <v>F21</v>
      </c>
      <c r="G11" s="17" t="str">
        <f>"G"&amp;E19</f>
        <v>G21</v>
      </c>
    </row>
    <row r="12" spans="1:7" s="5" customFormat="1" ht="12.95" customHeight="1" x14ac:dyDescent="0.2">
      <c r="A12" s="5" t="s">
        <v>16</v>
      </c>
      <c r="C12" s="17">
        <f ca="1">SLOPE(INDIRECT($G$11):G992,INDIRECT($F$11):F992)</f>
        <v>1.2180010297004993E-6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9" t="s">
        <v>37</v>
      </c>
      <c r="E13" s="15">
        <v>1</v>
      </c>
    </row>
    <row r="14" spans="1:7" s="5" customFormat="1" ht="12.95" customHeight="1" x14ac:dyDescent="0.2">
      <c r="D14" s="19" t="s">
        <v>32</v>
      </c>
      <c r="E14" s="20">
        <f ca="1">NOW()+15018.5+$C$9/24</f>
        <v>60378.822032175922</v>
      </c>
    </row>
    <row r="15" spans="1:7" s="5" customFormat="1" ht="12.95" customHeight="1" x14ac:dyDescent="0.2">
      <c r="A15" s="21" t="s">
        <v>17</v>
      </c>
      <c r="C15" s="22">
        <f ca="1">(C7+C11)+(C8+C12)*INT(MAX(F21:F3533))</f>
        <v>56045.681673507148</v>
      </c>
      <c r="D15" s="19" t="s">
        <v>38</v>
      </c>
      <c r="E15" s="20">
        <f ca="1">ROUND(2*(E14-$C$7)/$C$8,0)/2+E13</f>
        <v>9516</v>
      </c>
    </row>
    <row r="16" spans="1:7" s="5" customFormat="1" ht="12.95" customHeight="1" x14ac:dyDescent="0.2">
      <c r="A16" s="8" t="s">
        <v>4</v>
      </c>
      <c r="C16" s="23">
        <f ca="1">+C8+C12</f>
        <v>0.68389021800102967</v>
      </c>
      <c r="D16" s="19" t="s">
        <v>39</v>
      </c>
      <c r="E16" s="17">
        <f ca="1">ROUND(2*(E14-$C$15)/$C$16,0)/2+E13</f>
        <v>6337</v>
      </c>
    </row>
    <row r="17" spans="1:19" s="5" customFormat="1" ht="12.95" customHeight="1" thickBot="1" x14ac:dyDescent="0.25">
      <c r="A17" s="19" t="s">
        <v>29</v>
      </c>
      <c r="C17" s="5">
        <f>COUNT(C21:C2191)</f>
        <v>5</v>
      </c>
      <c r="D17" s="19" t="s">
        <v>33</v>
      </c>
      <c r="E17" s="24">
        <f ca="1">+$C$15+$C$16*E16-15018.5-$C$9/24</f>
        <v>45361.389818313008</v>
      </c>
    </row>
    <row r="18" spans="1:19" s="5" customFormat="1" ht="12.95" customHeight="1" thickTop="1" thickBot="1" x14ac:dyDescent="0.25">
      <c r="A18" s="8" t="s">
        <v>5</v>
      </c>
      <c r="C18" s="25">
        <f ca="1">+C15</f>
        <v>56045.681673507148</v>
      </c>
      <c r="D18" s="26">
        <f ca="1">+C16</f>
        <v>0.68389021800102967</v>
      </c>
      <c r="E18" s="27" t="s">
        <v>34</v>
      </c>
    </row>
    <row r="19" spans="1:19" s="5" customFormat="1" ht="12.95" customHeight="1" thickTop="1" x14ac:dyDescent="0.2">
      <c r="A19" s="28" t="s">
        <v>35</v>
      </c>
      <c r="E19" s="29">
        <v>21</v>
      </c>
      <c r="S19" s="5">
        <f ca="1">SQRT(SUM(S21:S50)/(COUNT(S21:S50)-1))</f>
        <v>5.5451397851472462E-4</v>
      </c>
    </row>
    <row r="20" spans="1:19" s="5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5" customFormat="1" ht="12.95" customHeight="1" x14ac:dyDescent="0.2">
      <c r="A21" s="5" t="str">
        <f>D7</f>
        <v>VSX</v>
      </c>
      <c r="C21" s="12">
        <f>C$7</f>
        <v>53871.595000000001</v>
      </c>
      <c r="D21" s="12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-3.2951812379470409E-4</v>
      </c>
      <c r="Q21" s="33">
        <f>+C21-15018.5</f>
        <v>38853.095000000001</v>
      </c>
      <c r="S21" s="5">
        <f ca="1">+(O21-G21)^2</f>
        <v>1.0858219390918192E-7</v>
      </c>
    </row>
    <row r="22" spans="1:19" s="5" customFormat="1" ht="12.95" customHeight="1" x14ac:dyDescent="0.2">
      <c r="A22" s="3" t="s">
        <v>46</v>
      </c>
      <c r="B22" s="4" t="s">
        <v>47</v>
      </c>
      <c r="C22" s="3">
        <v>54887.855199999998</v>
      </c>
      <c r="D22" s="3">
        <v>5.0000000000000001E-4</v>
      </c>
      <c r="E22" s="5">
        <f>+(C22-C$7)/C$8</f>
        <v>1486.0016757105277</v>
      </c>
      <c r="F22" s="5">
        <f>ROUND(2*E22,0)/2</f>
        <v>1486</v>
      </c>
      <c r="G22" s="5">
        <f>+C22-(C$7+F22*C$8)</f>
        <v>1.1459999950602651E-3</v>
      </c>
      <c r="I22" s="5">
        <f>+G22</f>
        <v>1.1459999950602651E-3</v>
      </c>
      <c r="O22" s="5">
        <f ca="1">+C$11+C$12*$F22</f>
        <v>1.4804314063402379E-3</v>
      </c>
      <c r="Q22" s="33">
        <f>+C22-15018.5</f>
        <v>39869.355199999998</v>
      </c>
      <c r="S22" s="5">
        <f ca="1">+(O22-G22)^2</f>
        <v>1.1184436885071431E-7</v>
      </c>
    </row>
    <row r="23" spans="1:19" s="5" customFormat="1" ht="12.95" customHeight="1" x14ac:dyDescent="0.2">
      <c r="A23" s="3" t="s">
        <v>48</v>
      </c>
      <c r="B23" s="4" t="s">
        <v>49</v>
      </c>
      <c r="C23" s="3">
        <v>55616.881699999998</v>
      </c>
      <c r="D23" s="3">
        <v>4.0000000000000002E-4</v>
      </c>
      <c r="E23" s="5">
        <f>+(C23-C$7)/C$8</f>
        <v>2552.0028835088692</v>
      </c>
      <c r="F23" s="5">
        <f>ROUND(2*E23,0)/2</f>
        <v>2552</v>
      </c>
      <c r="G23" s="5">
        <f>+C23-(C$7+F23*C$8)</f>
        <v>1.9719999982044101E-3</v>
      </c>
      <c r="I23" s="5">
        <f>+G23</f>
        <v>1.9719999982044101E-3</v>
      </c>
      <c r="O23" s="5">
        <f ca="1">+C$11+C$12*$F23</f>
        <v>2.7788205040009699E-3</v>
      </c>
      <c r="Q23" s="33">
        <f>+C23-15018.5</f>
        <v>40598.381699999998</v>
      </c>
      <c r="S23" s="5">
        <f ca="1">+(O23-G23)^2</f>
        <v>6.5095932857381659E-7</v>
      </c>
    </row>
    <row r="24" spans="1:19" s="5" customFormat="1" ht="12.95" customHeight="1" x14ac:dyDescent="0.2">
      <c r="A24" s="3" t="s">
        <v>50</v>
      </c>
      <c r="B24" s="4" t="s">
        <v>47</v>
      </c>
      <c r="C24" s="3">
        <v>55986.867400000003</v>
      </c>
      <c r="D24" s="3">
        <v>4.0000000000000002E-4</v>
      </c>
      <c r="E24" s="5">
        <f>+(C24-C$7)/C$8</f>
        <v>3093.0054438658931</v>
      </c>
      <c r="F24" s="5">
        <f>ROUND(2*E24,0)/2</f>
        <v>3093</v>
      </c>
      <c r="G24" s="5">
        <f>+C24-(C$7+F24*C$8)</f>
        <v>3.7230000016279519E-3</v>
      </c>
      <c r="I24" s="5">
        <f>+G24</f>
        <v>3.7230000016279519E-3</v>
      </c>
      <c r="O24" s="5">
        <f ca="1">+C$11+C$12*$F24</f>
        <v>3.4377590610689401E-3</v>
      </c>
      <c r="Q24" s="33">
        <f>+C24-15018.5</f>
        <v>40968.367400000003</v>
      </c>
      <c r="S24" s="5">
        <f ca="1">+(O24-G24)^2</f>
        <v>8.1362394170989665E-8</v>
      </c>
    </row>
    <row r="25" spans="1:19" s="5" customFormat="1" ht="12.95" customHeight="1" x14ac:dyDescent="0.2">
      <c r="A25" s="3" t="s">
        <v>50</v>
      </c>
      <c r="B25" s="4" t="s">
        <v>47</v>
      </c>
      <c r="C25" s="3">
        <v>56045.682200000003</v>
      </c>
      <c r="D25" s="3">
        <v>5.9999999999999995E-4</v>
      </c>
      <c r="E25" s="5">
        <f>+(C25-C$7)/C$8</f>
        <v>3179.0059497959492</v>
      </c>
      <c r="F25" s="5">
        <f>ROUND(2*E25,0)/2</f>
        <v>3179</v>
      </c>
      <c r="G25" s="5">
        <f>+C25-(C$7+F25*C$8)</f>
        <v>4.0690000023460016E-3</v>
      </c>
      <c r="I25" s="5">
        <f>+G25</f>
        <v>4.0690000023460016E-3</v>
      </c>
      <c r="O25" s="5">
        <f ca="1">+C$11+C$12*$F25</f>
        <v>3.5425071496231831E-3</v>
      </c>
      <c r="Q25" s="33">
        <f>+C25-15018.5</f>
        <v>41027.182200000003</v>
      </c>
      <c r="S25" s="5">
        <f ca="1">+(O25-G25)^2</f>
        <v>2.7719472396821148E-7</v>
      </c>
    </row>
    <row r="26" spans="1:19" s="5" customFormat="1" ht="12.95" customHeight="1" x14ac:dyDescent="0.2">
      <c r="C26" s="12"/>
      <c r="D26" s="12"/>
      <c r="Q26" s="33"/>
    </row>
    <row r="27" spans="1:19" s="5" customFormat="1" ht="12.95" customHeight="1" x14ac:dyDescent="0.2">
      <c r="C27" s="12"/>
      <c r="D27" s="12"/>
      <c r="Q27" s="33"/>
    </row>
    <row r="28" spans="1:19" s="5" customFormat="1" ht="12.95" customHeight="1" x14ac:dyDescent="0.2">
      <c r="C28" s="12"/>
      <c r="D28" s="12"/>
      <c r="Q28" s="33"/>
    </row>
    <row r="29" spans="1:19" s="5" customFormat="1" ht="12.95" customHeight="1" x14ac:dyDescent="0.2">
      <c r="C29" s="12"/>
      <c r="D29" s="12"/>
      <c r="Q29" s="33"/>
    </row>
    <row r="30" spans="1:19" s="5" customFormat="1" ht="12.95" customHeight="1" x14ac:dyDescent="0.2">
      <c r="C30" s="12"/>
      <c r="D30" s="12"/>
      <c r="Q30" s="33"/>
    </row>
    <row r="31" spans="1:19" s="5" customFormat="1" ht="12.95" customHeight="1" x14ac:dyDescent="0.2">
      <c r="C31" s="12"/>
      <c r="D31" s="12"/>
      <c r="Q31" s="33"/>
    </row>
    <row r="32" spans="1:19" s="5" customFormat="1" ht="12.95" customHeight="1" x14ac:dyDescent="0.2">
      <c r="C32" s="12"/>
      <c r="D32" s="12"/>
      <c r="Q32" s="33"/>
    </row>
    <row r="33" spans="3:17" s="5" customFormat="1" ht="12.95" customHeight="1" x14ac:dyDescent="0.2">
      <c r="C33" s="12"/>
      <c r="D33" s="12"/>
      <c r="Q33" s="33"/>
    </row>
    <row r="34" spans="3:17" s="5" customFormat="1" ht="12.95" customHeight="1" x14ac:dyDescent="0.2">
      <c r="C34" s="12"/>
      <c r="D34" s="12"/>
    </row>
    <row r="35" spans="3:17" s="5" customFormat="1" ht="12.95" customHeight="1" x14ac:dyDescent="0.2">
      <c r="C35" s="12"/>
      <c r="D35" s="12"/>
    </row>
    <row r="36" spans="3:17" s="5" customFormat="1" ht="12.95" customHeight="1" x14ac:dyDescent="0.2">
      <c r="C36" s="12"/>
      <c r="D36" s="12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2024-03-09T06:43:43Z</dcterms:modified>
</cp:coreProperties>
</file>