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FF6AC84-8E09-4D9C-9FDB-1E48B9FB246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E21" i="1"/>
  <c r="F21" i="1"/>
  <c r="A21" i="1"/>
  <c r="H20" i="1"/>
  <c r="G11" i="1"/>
  <c r="E14" i="1"/>
  <c r="Q21" i="1"/>
  <c r="G21" i="1"/>
  <c r="C17" i="1"/>
  <c r="H21" i="1"/>
  <c r="C11" i="1"/>
  <c r="E15" i="1" l="1"/>
  <c r="C12" i="1"/>
  <c r="C16" i="1" l="1"/>
  <c r="D18" i="1" s="1"/>
  <c r="O25" i="1"/>
  <c r="S25" i="1" s="1"/>
  <c r="O24" i="1"/>
  <c r="S24" i="1" s="1"/>
  <c r="O22" i="1"/>
  <c r="S22" i="1" s="1"/>
  <c r="C15" i="1"/>
  <c r="O23" i="1"/>
  <c r="S23" i="1" s="1"/>
  <c r="O21" i="1"/>
  <c r="S21" i="1" s="1"/>
  <c r="S19" i="1" s="1"/>
  <c r="C18" i="1" l="1"/>
  <c r="E16" i="1"/>
  <c r="E17" i="1" s="1"/>
</calcChain>
</file>

<file path=xl/sharedStrings.xml><?xml version="1.0" encoding="utf-8"?>
<sst xmlns="http://schemas.openxmlformats.org/spreadsheetml/2006/main" count="60" uniqueCount="53">
  <si>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</si>
  <si>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</si>
  <si>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</si>
  <si>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</si>
  <si>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</si>
  <si>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</si>
  <si>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</si>
  <si>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</si>
  <si>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</si>
  <si>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</si>
  <si>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</si>
  <si>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</si>
  <si>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</si>
  <si>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</si>
  <si>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</si>
  <si>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</si>
  <si>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</si>
  <si>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</si>
  <si>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</si>
  <si>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</si>
  <si>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</si>
  <si>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</si>
  <si>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</si>
  <si>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</si>
  <si>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</si>
  <si>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</si>
  <si>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</si>
  <si>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</si>
  <si>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</si>
  <si>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</si>
  <si>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</si>
  <si>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</si>
  <si>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</si>
  <si>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</si>
  <si>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</si>
  <si>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</si>
  <si>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</si>
  <si>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</si>
  <si>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</si>
  <si>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</si>
  <si>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</si>
  <si>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</si>
  <si>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G0878-0260</t>
  </si>
  <si>
    <t>G0878-0260_Vir.xls</t>
  </si>
  <si>
    <t>Pul</t>
  </si>
  <si>
    <t>Vir</t>
  </si>
  <si>
    <t>VSX</t>
  </si>
  <si>
    <t>IBVS 5894</t>
  </si>
  <si>
    <t>I</t>
  </si>
  <si>
    <t>IBVS 5992</t>
  </si>
  <si>
    <t>IBVS 6029</t>
  </si>
  <si>
    <t>V0629 Vir / GSC 0878-0260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</si>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</sst>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V0629 Vir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</c:v>
                </c:pt>
                <c:pt idx="2">
                  <c:v>1038</c:v>
                </c:pt>
                <c:pt idx="3">
                  <c:v>1470</c:v>
                </c:pt>
                <c:pt idx="4">
                  <c:v>1471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0D-4A78-8BDD-4C920B7A6CB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</c:v>
                </c:pt>
                <c:pt idx="2">
                  <c:v>1038</c:v>
                </c:pt>
                <c:pt idx="3">
                  <c:v>1470</c:v>
                </c:pt>
                <c:pt idx="4">
                  <c:v>1471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1.0067999857710674E-2</c:v>
                </c:pt>
                <c:pt idx="2">
                  <c:v>9.615999850211665E-3</c:v>
                </c:pt>
                <c:pt idx="3">
                  <c:v>4.6399998536799103E-3</c:v>
                </c:pt>
                <c:pt idx="4">
                  <c:v>9.1719998526968993E-3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0D-4A78-8BDD-4C920B7A6CB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</c:v>
                </c:pt>
                <c:pt idx="2">
                  <c:v>1038</c:v>
                </c:pt>
                <c:pt idx="3">
                  <c:v>1470</c:v>
                </c:pt>
                <c:pt idx="4">
                  <c:v>1471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0D-4A78-8BDD-4C920B7A6CB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</c:v>
                </c:pt>
                <c:pt idx="2">
                  <c:v>1038</c:v>
                </c:pt>
                <c:pt idx="3">
                  <c:v>1470</c:v>
                </c:pt>
                <c:pt idx="4">
                  <c:v>1471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0D-4A78-8BDD-4C920B7A6CB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</c:v>
                </c:pt>
                <c:pt idx="2">
                  <c:v>1038</c:v>
                </c:pt>
                <c:pt idx="3">
                  <c:v>1470</c:v>
                </c:pt>
                <c:pt idx="4">
                  <c:v>1471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0D-4A78-8BDD-4C920B7A6C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</c:v>
                </c:pt>
                <c:pt idx="2">
                  <c:v>1038</c:v>
                </c:pt>
                <c:pt idx="3">
                  <c:v>1470</c:v>
                </c:pt>
                <c:pt idx="4">
                  <c:v>1471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0D-4A78-8BDD-4C920B7A6C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</c:v>
                </c:pt>
                <c:pt idx="2">
                  <c:v>1038</c:v>
                </c:pt>
                <c:pt idx="3">
                  <c:v>1470</c:v>
                </c:pt>
                <c:pt idx="4">
                  <c:v>1471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0D-4A78-8BDD-4C920B7A6C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</c:v>
                </c:pt>
                <c:pt idx="2">
                  <c:v>1038</c:v>
                </c:pt>
                <c:pt idx="3">
                  <c:v>1470</c:v>
                </c:pt>
                <c:pt idx="4">
                  <c:v>1471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4.6129478299428602E-3</c:v>
                </c:pt>
                <c:pt idx="1">
                  <c:v>5.2849829375131042E-3</c:v>
                </c:pt>
                <c:pt idx="2">
                  <c:v>7.1588326535118874E-3</c:v>
                </c:pt>
                <c:pt idx="3">
                  <c:v>8.2183916552284776E-3</c:v>
                </c:pt>
                <c:pt idx="4">
                  <c:v>8.2208443381028215E-3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0D-4A78-8BDD-4C920B7A6CB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</c:v>
                </c:pt>
                <c:pt idx="2">
                  <c:v>1038</c:v>
                </c:pt>
                <c:pt idx="3">
                  <c:v>1470</c:v>
                </c:pt>
                <c:pt idx="4">
                  <c:v>1471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70D-4A78-8BDD-4C920B7A6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588896"/>
        <c:axId val="1"/>
      </c:scatterChart>
      <c:valAx>
        <c:axId val="739588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588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580AD54-0BD1-1845-9B25-862352BFE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6" t="s">
        <v>51</v>
      </c>
      <c r="E1" t="s">
        <v>43</v>
      </c>
    </row>
    <row r="2" spans="1:7" s="7" customFormat="1" ht="12.95" customHeight="1" x14ac:dyDescent="0.2">
      <c r="A2" s="7" t="s">
        <v>24</v>
      </c>
      <c r="B2" s="7" t="s">
        <v>44</v>
      </c>
      <c r="C2" s="8" t="s">
        <v>41</v>
      </c>
      <c r="D2" s="9" t="s">
        <v>45</v>
      </c>
      <c r="E2" s="3" t="s">
        <v>42</v>
      </c>
      <c r="F2" s="7" t="e">
        <v>#N/A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</row>
    <row r="7" spans="1:7" s="7" customFormat="1" ht="12.95" customHeight="1" x14ac:dyDescent="0.2">
      <c r="A7" s="7" t="s">
        <v>2</v>
      </c>
      <c r="C7" s="35">
        <v>54620.606000000145</v>
      </c>
      <c r="D7" s="14" t="s">
        <v>46</v>
      </c>
    </row>
    <row r="8" spans="1:7" s="7" customFormat="1" ht="12.95" customHeight="1" x14ac:dyDescent="0.2">
      <c r="A8" s="7" t="s">
        <v>3</v>
      </c>
      <c r="C8" s="35">
        <v>0.96466799999999997</v>
      </c>
      <c r="D8" s="14" t="s">
        <v>46</v>
      </c>
    </row>
    <row r="9" spans="1:7" s="7" customFormat="1" ht="12.95" customHeight="1" x14ac:dyDescent="0.2">
      <c r="A9" s="15" t="s">
        <v>30</v>
      </c>
      <c r="C9" s="16">
        <v>-9.5</v>
      </c>
      <c r="D9" s="7" t="s">
        <v>31</v>
      </c>
    </row>
    <row r="10" spans="1:7" s="7" customFormat="1" ht="12.95" customHeight="1" thickBot="1" x14ac:dyDescent="0.25">
      <c r="C10" s="17" t="s">
        <v>20</v>
      </c>
      <c r="D10" s="17" t="s">
        <v>21</v>
      </c>
    </row>
    <row r="11" spans="1:7" s="7" customFormat="1" ht="12.95" customHeight="1" x14ac:dyDescent="0.2">
      <c r="A11" s="7" t="s">
        <v>15</v>
      </c>
      <c r="C11" s="18">
        <f ca="1">INTERCEPT(INDIRECT($G$11):G992,INDIRECT($F$11):F992)</f>
        <v>4.6129478299428602E-3</v>
      </c>
      <c r="D11" s="9"/>
      <c r="F11" s="19" t="str">
        <f>"F"&amp;E19</f>
        <v>F21</v>
      </c>
      <c r="G11" s="18" t="str">
        <f>"G"&amp;E19</f>
        <v>G21</v>
      </c>
    </row>
    <row r="12" spans="1:7" s="7" customFormat="1" ht="12.95" customHeight="1" x14ac:dyDescent="0.2">
      <c r="A12" s="7" t="s">
        <v>16</v>
      </c>
      <c r="C12" s="18">
        <f ca="1">SLOPE(INDIRECT($G$11):G992,INDIRECT($F$11):F992)</f>
        <v>2.4526828743439574E-6</v>
      </c>
      <c r="D12" s="9"/>
    </row>
    <row r="13" spans="1:7" s="7" customFormat="1" ht="12.95" customHeight="1" x14ac:dyDescent="0.2">
      <c r="A13" s="7" t="s">
        <v>19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60378.823527430555</v>
      </c>
    </row>
    <row r="15" spans="1:7" s="7" customFormat="1" ht="12.95" customHeight="1" x14ac:dyDescent="0.2">
      <c r="A15" s="22" t="s">
        <v>17</v>
      </c>
      <c r="C15" s="23">
        <f ca="1">(C7+C11)+(C8+C12)*INT(MAX(F21:F3533))</f>
        <v>56039.640848844479</v>
      </c>
      <c r="D15" s="20" t="s">
        <v>38</v>
      </c>
      <c r="E15" s="21">
        <f ca="1">ROUND(2*(E14-$C$7)/$C$8,0)/2+E13</f>
        <v>5970</v>
      </c>
    </row>
    <row r="16" spans="1:7" s="7" customFormat="1" ht="12.95" customHeight="1" x14ac:dyDescent="0.2">
      <c r="A16" s="10" t="s">
        <v>4</v>
      </c>
      <c r="C16" s="24">
        <f ca="1">+C8+C12</f>
        <v>0.96467045268287432</v>
      </c>
      <c r="D16" s="20" t="s">
        <v>39</v>
      </c>
      <c r="E16" s="18">
        <f ca="1">ROUND(2*(E14-$C$15)/$C$16,0)/2+E13</f>
        <v>4499</v>
      </c>
    </row>
    <row r="17" spans="1:19" s="7" customFormat="1" ht="12.95" customHeight="1" thickBot="1" x14ac:dyDescent="0.25">
      <c r="A17" s="20" t="s">
        <v>29</v>
      </c>
      <c r="C17" s="7">
        <f>COUNT(C21:C2191)</f>
        <v>5</v>
      </c>
      <c r="D17" s="20" t="s">
        <v>33</v>
      </c>
      <c r="E17" s="25">
        <f ca="1">+$C$15+$C$16*E16-15018.5-$C$9/24</f>
        <v>45361.589048798065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56039.640848844479</v>
      </c>
      <c r="D18" s="27">
        <f ca="1">+C16</f>
        <v>0.96467045268287432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21</v>
      </c>
      <c r="S19" s="7">
        <f ca="1">SQRT(SUM(S21:S50)/(COUNT(S21:S50)-1))</f>
        <v>3.9969924277993372E-3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VSX</v>
      </c>
      <c r="I20" s="31" t="s">
        <v>52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7" customFormat="1" ht="12.95" customHeight="1" x14ac:dyDescent="0.2">
      <c r="A21" s="7" t="str">
        <f>D7</f>
        <v>VSX</v>
      </c>
      <c r="C21" s="13">
        <f>C$7</f>
        <v>54620.606000000145</v>
      </c>
      <c r="D21" s="13" t="s">
        <v>13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4.6129478299428602E-3</v>
      </c>
      <c r="Q21" s="34">
        <f>+C21-15018.5</f>
        <v>39602.106000000145</v>
      </c>
      <c r="S21" s="7">
        <f ca="1">+(O21-G21)^2</f>
        <v>2.1279287681774542E-5</v>
      </c>
    </row>
    <row r="22" spans="1:19" s="7" customFormat="1" ht="12.95" customHeight="1" x14ac:dyDescent="0.2">
      <c r="A22" s="4" t="s">
        <v>47</v>
      </c>
      <c r="B22" s="5" t="s">
        <v>48</v>
      </c>
      <c r="C22" s="4">
        <v>54884.935100000002</v>
      </c>
      <c r="D22" s="4">
        <v>5.9999999999999995E-4</v>
      </c>
      <c r="E22" s="7">
        <f>+(C22-C$7)/C$8</f>
        <v>274.01043675114875</v>
      </c>
      <c r="F22" s="7">
        <f>ROUND(2*E22,0)/2</f>
        <v>274</v>
      </c>
      <c r="G22" s="7">
        <f>+C22-(C$7+F22*C$8)</f>
        <v>1.0067999857710674E-2</v>
      </c>
      <c r="I22" s="7">
        <f>+G22</f>
        <v>1.0067999857710674E-2</v>
      </c>
      <c r="O22" s="7">
        <f ca="1">+C$11+C$12*$F22</f>
        <v>5.2849829375131042E-3</v>
      </c>
      <c r="Q22" s="34">
        <f>+C22-15018.5</f>
        <v>39866.435100000002</v>
      </c>
      <c r="S22" s="7">
        <f ca="1">+(O22-G22)^2</f>
        <v>2.2877250858896249E-5</v>
      </c>
    </row>
    <row r="23" spans="1:19" s="7" customFormat="1" ht="12.95" customHeight="1" x14ac:dyDescent="0.2">
      <c r="A23" s="4" t="s">
        <v>49</v>
      </c>
      <c r="B23" s="5" t="s">
        <v>48</v>
      </c>
      <c r="C23" s="4">
        <v>55621.940999999999</v>
      </c>
      <c r="D23" s="4">
        <v>2.9999999999999997E-4</v>
      </c>
      <c r="E23" s="7">
        <f>+(C23-C$7)/C$8</f>
        <v>1038.0099681961603</v>
      </c>
      <c r="F23" s="7">
        <f>ROUND(2*E23,0)/2</f>
        <v>1038</v>
      </c>
      <c r="G23" s="7">
        <f>+C23-(C$7+F23*C$8)</f>
        <v>9.615999850211665E-3</v>
      </c>
      <c r="I23" s="7">
        <f>+G23</f>
        <v>9.615999850211665E-3</v>
      </c>
      <c r="O23" s="7">
        <f ca="1">+C$11+C$12*$F23</f>
        <v>7.1588326535118874E-3</v>
      </c>
      <c r="Q23" s="34">
        <f>+C23-15018.5</f>
        <v>40603.440999999999</v>
      </c>
      <c r="S23" s="7">
        <f ca="1">+(O23-G23)^2</f>
        <v>6.0376706325374441E-6</v>
      </c>
    </row>
    <row r="24" spans="1:19" s="7" customFormat="1" ht="12.95" customHeight="1" x14ac:dyDescent="0.2">
      <c r="A24" s="4" t="s">
        <v>50</v>
      </c>
      <c r="B24" s="5" t="s">
        <v>48</v>
      </c>
      <c r="C24" s="4">
        <v>56038.672599999998</v>
      </c>
      <c r="D24" s="4">
        <v>5.9999999999999995E-4</v>
      </c>
      <c r="E24" s="7">
        <f>+(C24-C$7)/C$8</f>
        <v>1470.0048099448234</v>
      </c>
      <c r="F24" s="7">
        <f>ROUND(2*E24,0)/2</f>
        <v>1470</v>
      </c>
      <c r="G24" s="7">
        <f>+C24-(C$7+F24*C$8)</f>
        <v>4.6399998536799103E-3</v>
      </c>
      <c r="I24" s="7">
        <f>+G24</f>
        <v>4.6399998536799103E-3</v>
      </c>
      <c r="O24" s="7">
        <f ca="1">+C$11+C$12*$F24</f>
        <v>8.2183916552284776E-3</v>
      </c>
      <c r="Q24" s="34">
        <f>+C24-15018.5</f>
        <v>41020.172599999998</v>
      </c>
      <c r="S24" s="7">
        <f ca="1">+(O24-G24)^2</f>
        <v>1.2804887885390002E-5</v>
      </c>
    </row>
    <row r="25" spans="1:19" s="7" customFormat="1" ht="12.95" customHeight="1" x14ac:dyDescent="0.2">
      <c r="A25" s="4" t="s">
        <v>50</v>
      </c>
      <c r="B25" s="5" t="s">
        <v>48</v>
      </c>
      <c r="C25" s="4">
        <v>56039.641799999998</v>
      </c>
      <c r="D25" s="4">
        <v>1.2999999999999999E-3</v>
      </c>
      <c r="E25" s="7">
        <f>+(C25-C$7)/C$8</f>
        <v>1471.0095079341829</v>
      </c>
      <c r="F25" s="7">
        <f>ROUND(2*E25,0)/2</f>
        <v>1471</v>
      </c>
      <c r="G25" s="7">
        <f>+C25-(C$7+F25*C$8)</f>
        <v>9.1719998526968993E-3</v>
      </c>
      <c r="I25" s="7">
        <f>+G25</f>
        <v>9.1719998526968993E-3</v>
      </c>
      <c r="O25" s="7">
        <f ca="1">+C$11+C$12*$F25</f>
        <v>8.2208443381028215E-3</v>
      </c>
      <c r="Q25" s="34">
        <f>+C25-15018.5</f>
        <v>41021.141799999998</v>
      </c>
      <c r="S25" s="7">
        <f ca="1">+(O25-G25)^2</f>
        <v>9.0469681294272498E-7</v>
      </c>
    </row>
    <row r="26" spans="1:19" s="7" customFormat="1" ht="12.95" customHeight="1" x14ac:dyDescent="0.2">
      <c r="C26" s="13"/>
      <c r="D26" s="13"/>
      <c r="Q26" s="34"/>
    </row>
    <row r="27" spans="1:19" s="7" customFormat="1" ht="12.95" customHeight="1" x14ac:dyDescent="0.2">
      <c r="C27" s="13"/>
      <c r="D27" s="13"/>
      <c r="Q27" s="34"/>
    </row>
    <row r="28" spans="1:19" s="7" customFormat="1" ht="12.95" customHeight="1" x14ac:dyDescent="0.2">
      <c r="C28" s="13"/>
      <c r="D28" s="13"/>
      <c r="Q28" s="34"/>
    </row>
    <row r="29" spans="1:19" s="7" customFormat="1" ht="12.95" customHeight="1" x14ac:dyDescent="0.2">
      <c r="C29" s="13"/>
      <c r="D29" s="13"/>
      <c r="Q29" s="34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2024-03-09T06:45:52Z</dcterms:modified>
</cp:coreProperties>
</file>