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B0165F9-35AD-46E4-B1E2-35DDCDBD9D4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E26" i="1"/>
  <c r="F26" i="1"/>
  <c r="G26" i="1"/>
  <c r="I26" i="1"/>
  <c r="Q25" i="1"/>
  <c r="Q26" i="1"/>
  <c r="E22" i="1"/>
  <c r="F22" i="1"/>
  <c r="G22" i="1"/>
  <c r="I22" i="1"/>
  <c r="G11" i="1"/>
  <c r="F11" i="1"/>
  <c r="E23" i="1"/>
  <c r="F23" i="1"/>
  <c r="G23" i="1"/>
  <c r="I23" i="1"/>
  <c r="E24" i="1"/>
  <c r="F24" i="1"/>
  <c r="G24" i="1"/>
  <c r="I24" i="1"/>
  <c r="Q22" i="1"/>
  <c r="C21" i="1"/>
  <c r="E21" i="1"/>
  <c r="F21" i="1"/>
  <c r="Q23" i="1"/>
  <c r="Q24" i="1"/>
  <c r="A21" i="1"/>
  <c r="H20" i="1"/>
  <c r="E14" i="1"/>
  <c r="E15" i="1" s="1"/>
  <c r="C17" i="1"/>
  <c r="G21" i="1"/>
  <c r="H21" i="1"/>
  <c r="Q21" i="1"/>
  <c r="C11" i="1"/>
  <c r="C12" i="1" l="1"/>
  <c r="C16" i="1" l="1"/>
  <c r="D18" i="1" s="1"/>
  <c r="O25" i="1"/>
  <c r="S25" i="1" s="1"/>
  <c r="O21" i="1"/>
  <c r="S21" i="1" s="1"/>
  <c r="O22" i="1"/>
  <c r="S22" i="1" s="1"/>
  <c r="O23" i="1"/>
  <c r="S23" i="1" s="1"/>
  <c r="O26" i="1"/>
  <c r="S26" i="1" s="1"/>
  <c r="C15" i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<sst xmlns="http://schemas.openxmlformats.org/spreadsheetml/2006/main" count="62" uniqueCount="54">
  <si>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</si>
  <si>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</si>
  <si>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</si>
  <si>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</si>
  <si>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</si>
  <si>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</si>
  <si>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</si>
  <si>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</si>
  <si>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</si>
  <si>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</si>
  <si>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</si>
  <si>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</si>
  <si>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</si>
  <si>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</si>
  <si>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</si>
  <si>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</si>
  <si>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</si>
  <si>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</si>
  <si>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</si>
  <si>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</si>
  <si>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</si>
  <si>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</si>
  <si>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</si>
  <si>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</si>
  <si>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</si>
  <si>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</si>
  <si>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</si>
  <si>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</si>
  <si>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</si>
  <si>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</si>
  <si>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</si>
  <si>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</si>
  <si>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</si>
  <si>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</si>
  <si>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</si>
  <si>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</si>
  <si>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</si>
  <si>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</si>
  <si>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</si>
  <si>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</si>
  <si>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</si>
  <si>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</si>
  <si>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G0322-0760</t>
  </si>
  <si>
    <t>IBVS 5992</t>
  </si>
  <si>
    <t>I</t>
  </si>
  <si>
    <t>IBVS 6029</t>
  </si>
  <si>
    <t>II</t>
  </si>
  <si>
    <t>G0322-0760_Vir.xls</t>
  </si>
  <si>
    <t>EC</t>
  </si>
  <si>
    <t>Vir</t>
  </si>
  <si>
    <t>VSX</t>
  </si>
  <si>
    <t>IBVS 5945</t>
  </si>
  <si>
    <t>V0652 Vir / GSC 0322-0760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</si>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</sst>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V0652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6619</c:v>
                </c:pt>
                <c:pt idx="2">
                  <c:v>7454</c:v>
                </c:pt>
                <c:pt idx="3">
                  <c:v>8523.5</c:v>
                </c:pt>
                <c:pt idx="4">
                  <c:v>7600.5</c:v>
                </c:pt>
                <c:pt idx="5">
                  <c:v>8737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F6-4392-9141-4057F9F034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6619</c:v>
                </c:pt>
                <c:pt idx="2">
                  <c:v>7454</c:v>
                </c:pt>
                <c:pt idx="3">
                  <c:v>8523.5</c:v>
                </c:pt>
                <c:pt idx="4">
                  <c:v>7600.5</c:v>
                </c:pt>
                <c:pt idx="5">
                  <c:v>8737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7.9619999960414134E-3</c:v>
                </c:pt>
                <c:pt idx="2">
                  <c:v>1.0891999998420943E-2</c:v>
                </c:pt>
                <c:pt idx="3">
                  <c:v>1.3403000004473142E-2</c:v>
                </c:pt>
                <c:pt idx="4">
                  <c:v>1.2848999998823274E-2</c:v>
                </c:pt>
                <c:pt idx="5">
                  <c:v>1.3625999999931082E-2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F6-4392-9141-4057F9F034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6619</c:v>
                </c:pt>
                <c:pt idx="2">
                  <c:v>7454</c:v>
                </c:pt>
                <c:pt idx="3">
                  <c:v>8523.5</c:v>
                </c:pt>
                <c:pt idx="4">
                  <c:v>7600.5</c:v>
                </c:pt>
                <c:pt idx="5">
                  <c:v>8737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F6-4392-9141-4057F9F034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6619</c:v>
                </c:pt>
                <c:pt idx="2">
                  <c:v>7454</c:v>
                </c:pt>
                <c:pt idx="3">
                  <c:v>8523.5</c:v>
                </c:pt>
                <c:pt idx="4">
                  <c:v>7600.5</c:v>
                </c:pt>
                <c:pt idx="5">
                  <c:v>8737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F6-4392-9141-4057F9F034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6619</c:v>
                </c:pt>
                <c:pt idx="2">
                  <c:v>7454</c:v>
                </c:pt>
                <c:pt idx="3">
                  <c:v>8523.5</c:v>
                </c:pt>
                <c:pt idx="4">
                  <c:v>7600.5</c:v>
                </c:pt>
                <c:pt idx="5">
                  <c:v>8737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F6-4392-9141-4057F9F034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6619</c:v>
                </c:pt>
                <c:pt idx="2">
                  <c:v>7454</c:v>
                </c:pt>
                <c:pt idx="3">
                  <c:v>8523.5</c:v>
                </c:pt>
                <c:pt idx="4">
                  <c:v>7600.5</c:v>
                </c:pt>
                <c:pt idx="5">
                  <c:v>8737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F6-4392-9141-4057F9F034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6619</c:v>
                </c:pt>
                <c:pt idx="2">
                  <c:v>7454</c:v>
                </c:pt>
                <c:pt idx="3">
                  <c:v>8523.5</c:v>
                </c:pt>
                <c:pt idx="4">
                  <c:v>7600.5</c:v>
                </c:pt>
                <c:pt idx="5">
                  <c:v>8737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F6-4392-9141-4057F9F034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6619</c:v>
                </c:pt>
                <c:pt idx="2">
                  <c:v>7454</c:v>
                </c:pt>
                <c:pt idx="3">
                  <c:v>8523.5</c:v>
                </c:pt>
                <c:pt idx="4">
                  <c:v>7600.5</c:v>
                </c:pt>
                <c:pt idx="5">
                  <c:v>8737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-8.0307650766296319E-3</c:v>
                </c:pt>
                <c:pt idx="1">
                  <c:v>8.7803840011883884E-3</c:v>
                </c:pt>
                <c:pt idx="2">
                  <c:v>1.0901143856148057E-2</c:v>
                </c:pt>
                <c:pt idx="3">
                  <c:v>1.3617494353009574E-2</c:v>
                </c:pt>
                <c:pt idx="4">
                  <c:v>1.1273229267826611E-2</c:v>
                </c:pt>
                <c:pt idx="5">
                  <c:v>1.4159748519517228E-2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F6-4392-9141-4057F9F034C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6619</c:v>
                </c:pt>
                <c:pt idx="2">
                  <c:v>7454</c:v>
                </c:pt>
                <c:pt idx="3">
                  <c:v>8523.5</c:v>
                </c:pt>
                <c:pt idx="4">
                  <c:v>7600.5</c:v>
                </c:pt>
                <c:pt idx="5">
                  <c:v>8737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F6-4392-9141-4057F9F03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74496"/>
        <c:axId val="1"/>
      </c:scatterChart>
      <c:valAx>
        <c:axId val="739574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74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0B945B3-49E9-E827-3565-6341F4F51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6: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7" customFormat="1" ht="20.25" x14ac:dyDescent="0.2">
      <c r="A1" s="35" t="s">
        <v>52</v>
      </c>
      <c r="E1" s="7" t="s">
        <v>47</v>
      </c>
    </row>
    <row r="2" spans="1:7" s="7" customFormat="1" ht="12.95" customHeight="1" x14ac:dyDescent="0.2">
      <c r="A2" s="7" t="s">
        <v>24</v>
      </c>
      <c r="B2" s="7" t="s">
        <v>48</v>
      </c>
      <c r="C2" s="8" t="s">
        <v>41</v>
      </c>
      <c r="D2" s="9" t="s">
        <v>49</v>
      </c>
      <c r="E2" s="2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6">
        <v>53093.752</v>
      </c>
      <c r="D7" s="14" t="s">
        <v>50</v>
      </c>
    </row>
    <row r="8" spans="1:7" s="7" customFormat="1" ht="12.95" customHeight="1" x14ac:dyDescent="0.2">
      <c r="A8" s="7" t="s">
        <v>3</v>
      </c>
      <c r="C8" s="36">
        <v>0.34130199999999999</v>
      </c>
      <c r="D8" s="14" t="s">
        <v>50</v>
      </c>
    </row>
    <row r="9" spans="1:7" s="7" customFormat="1" ht="12.95" customHeight="1" x14ac:dyDescent="0.2">
      <c r="A9" s="15" t="s">
        <v>30</v>
      </c>
      <c r="C9" s="37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-8.0307650766296319E-3</v>
      </c>
      <c r="D11" s="9"/>
      <c r="F11" s="19" t="str">
        <f>"F"&amp;E19</f>
        <v>F22</v>
      </c>
      <c r="G11" s="18" t="str">
        <f>"G"&amp;E19</f>
        <v>G22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2.5398321616283459E-6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60378.832626157404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56075.72173374852</v>
      </c>
      <c r="D15" s="20" t="s">
        <v>38</v>
      </c>
      <c r="E15" s="21">
        <f ca="1">ROUND(2*(E14-$C$7)/$C$8,0)/2+E13</f>
        <v>21346</v>
      </c>
    </row>
    <row r="16" spans="1:7" s="7" customFormat="1" ht="12.95" customHeight="1" x14ac:dyDescent="0.2">
      <c r="A16" s="10" t="s">
        <v>4</v>
      </c>
      <c r="C16" s="24">
        <f ca="1">+C8+C12</f>
        <v>0.34130453983216164</v>
      </c>
      <c r="D16" s="20" t="s">
        <v>39</v>
      </c>
      <c r="E16" s="18">
        <f ca="1">ROUND(2*(E14-$C$15)/$C$16,0)/2+E13</f>
        <v>12609</v>
      </c>
    </row>
    <row r="17" spans="1:19" s="7" customFormat="1" ht="12.95" customHeight="1" thickBot="1" x14ac:dyDescent="0.25">
      <c r="A17" s="20" t="s">
        <v>29</v>
      </c>
      <c r="C17" s="7">
        <f>COUNT(C21:C2191)</f>
        <v>6</v>
      </c>
      <c r="D17" s="20" t="s">
        <v>33</v>
      </c>
      <c r="E17" s="25">
        <f ca="1">+$C$15+$C$16*E16-15018.5-$C$9/24</f>
        <v>45361.126509825583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56075.72173374852</v>
      </c>
      <c r="D18" s="27">
        <f ca="1">+C16</f>
        <v>0.34130453983216164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22</v>
      </c>
      <c r="S19" s="7">
        <f ca="1">SQRT(SUM(S21:S50)/(COUNT(S21:S50)-1))</f>
        <v>3.6871933068503178E-3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53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53093.752</v>
      </c>
      <c r="D21" s="13" t="s">
        <v>13</v>
      </c>
      <c r="E21" s="7">
        <f t="shared" ref="E21:E26" si="0">+(C21-C$7)/C$8</f>
        <v>0</v>
      </c>
      <c r="F21" s="7">
        <f t="shared" ref="F21:F26" si="1">ROUND(2*E21,0)/2</f>
        <v>0</v>
      </c>
      <c r="G21" s="7">
        <f t="shared" ref="G21:G26" si="2">+C21-(C$7+F21*C$8)</f>
        <v>0</v>
      </c>
      <c r="H21" s="7">
        <f>+G21</f>
        <v>0</v>
      </c>
      <c r="O21" s="7">
        <f t="shared" ref="O21:O26" ca="1" si="3">+C$11+C$12*$F21</f>
        <v>-8.0307650766296319E-3</v>
      </c>
      <c r="Q21" s="34">
        <f t="shared" ref="Q21:Q26" si="4">+C21-15018.5</f>
        <v>38075.252</v>
      </c>
      <c r="S21" s="7">
        <f t="shared" ref="S21:S26" ca="1" si="5">+(O21-G21)^2</f>
        <v>6.4493187716014141E-5</v>
      </c>
    </row>
    <row r="22" spans="1:19" s="7" customFormat="1" ht="12.95" customHeight="1" x14ac:dyDescent="0.2">
      <c r="A22" s="5" t="s">
        <v>51</v>
      </c>
      <c r="B22" s="6" t="s">
        <v>44</v>
      </c>
      <c r="C22" s="5">
        <v>55352.837899999999</v>
      </c>
      <c r="D22" s="5">
        <v>2.0000000000000001E-4</v>
      </c>
      <c r="E22" s="7">
        <f t="shared" si="0"/>
        <v>6619.0233283133366</v>
      </c>
      <c r="F22" s="7">
        <f t="shared" si="1"/>
        <v>6619</v>
      </c>
      <c r="G22" s="7">
        <f t="shared" si="2"/>
        <v>7.9619999960414134E-3</v>
      </c>
      <c r="I22" s="7">
        <f>+G22</f>
        <v>7.9619999960414134E-3</v>
      </c>
      <c r="O22" s="7">
        <f t="shared" ca="1" si="3"/>
        <v>8.7803840011883884E-3</v>
      </c>
      <c r="Q22" s="34">
        <f t="shared" si="4"/>
        <v>40334.337899999999</v>
      </c>
      <c r="S22" s="7">
        <f t="shared" ca="1" si="5"/>
        <v>6.6975237988040401E-7</v>
      </c>
    </row>
    <row r="23" spans="1:19" s="7" customFormat="1" ht="12.95" customHeight="1" x14ac:dyDescent="0.2">
      <c r="A23" s="5" t="s">
        <v>43</v>
      </c>
      <c r="B23" s="6" t="s">
        <v>44</v>
      </c>
      <c r="C23" s="5">
        <v>55637.828000000001</v>
      </c>
      <c r="D23" s="5">
        <v>2.9999999999999997E-4</v>
      </c>
      <c r="E23" s="7">
        <f t="shared" si="0"/>
        <v>7454.0319130857742</v>
      </c>
      <c r="F23" s="7">
        <f t="shared" si="1"/>
        <v>7454</v>
      </c>
      <c r="G23" s="7">
        <f t="shared" si="2"/>
        <v>1.0891999998420943E-2</v>
      </c>
      <c r="I23" s="7">
        <f>+G23</f>
        <v>1.0891999998420943E-2</v>
      </c>
      <c r="O23" s="7">
        <f t="shared" ca="1" si="3"/>
        <v>1.0901143856148057E-2</v>
      </c>
      <c r="Q23" s="34">
        <f t="shared" si="4"/>
        <v>40619.328000000001</v>
      </c>
      <c r="S23" s="7">
        <f t="shared" ca="1" si="5"/>
        <v>8.3610134133714828E-11</v>
      </c>
    </row>
    <row r="24" spans="1:19" s="7" customFormat="1" ht="12.95" customHeight="1" x14ac:dyDescent="0.2">
      <c r="A24" s="5" t="s">
        <v>45</v>
      </c>
      <c r="B24" s="6" t="s">
        <v>46</v>
      </c>
      <c r="C24" s="5">
        <v>56002.853000000003</v>
      </c>
      <c r="D24" s="5">
        <v>6.9999999999999999E-4</v>
      </c>
      <c r="E24" s="7">
        <f t="shared" si="0"/>
        <v>8523.539270206451</v>
      </c>
      <c r="F24" s="7">
        <f t="shared" si="1"/>
        <v>8523.5</v>
      </c>
      <c r="G24" s="7">
        <f t="shared" si="2"/>
        <v>1.3403000004473142E-2</v>
      </c>
      <c r="I24" s="7">
        <f>+G24</f>
        <v>1.3403000004473142E-2</v>
      </c>
      <c r="O24" s="7">
        <f t="shared" ca="1" si="3"/>
        <v>1.3617494353009574E-2</v>
      </c>
      <c r="Q24" s="34">
        <f t="shared" si="4"/>
        <v>40984.353000000003</v>
      </c>
      <c r="S24" s="7">
        <f t="shared" ca="1" si="5"/>
        <v>4.6007825554068138E-8</v>
      </c>
    </row>
    <row r="25" spans="1:19" s="7" customFormat="1" ht="12.95" customHeight="1" x14ac:dyDescent="0.2">
      <c r="A25" s="3" t="s">
        <v>43</v>
      </c>
      <c r="B25" s="4" t="s">
        <v>46</v>
      </c>
      <c r="C25" s="3">
        <v>55687.830699999999</v>
      </c>
      <c r="D25" s="3">
        <v>4.0000000000000002E-4</v>
      </c>
      <c r="E25" s="7">
        <f t="shared" si="0"/>
        <v>7600.5376470105602</v>
      </c>
      <c r="F25" s="7">
        <f t="shared" si="1"/>
        <v>7600.5</v>
      </c>
      <c r="G25" s="7">
        <f t="shared" si="2"/>
        <v>1.2848999998823274E-2</v>
      </c>
      <c r="I25" s="7">
        <f>+G25</f>
        <v>1.2848999998823274E-2</v>
      </c>
      <c r="O25" s="7">
        <f t="shared" ca="1" si="3"/>
        <v>1.1273229267826611E-2</v>
      </c>
      <c r="Q25" s="34">
        <f t="shared" si="4"/>
        <v>40669.330699999999</v>
      </c>
      <c r="S25" s="7">
        <f t="shared" ca="1" si="5"/>
        <v>2.4830533966657581E-6</v>
      </c>
    </row>
    <row r="26" spans="1:19" s="7" customFormat="1" ht="12.95" customHeight="1" x14ac:dyDescent="0.2">
      <c r="A26" s="3" t="s">
        <v>45</v>
      </c>
      <c r="B26" s="4" t="s">
        <v>44</v>
      </c>
      <c r="C26" s="3">
        <v>56075.7212</v>
      </c>
      <c r="D26" s="3">
        <v>4.0000000000000002E-4</v>
      </c>
      <c r="E26" s="7">
        <f t="shared" si="0"/>
        <v>8737.0399235867335</v>
      </c>
      <c r="F26" s="7">
        <f t="shared" si="1"/>
        <v>8737</v>
      </c>
      <c r="G26" s="7">
        <f t="shared" si="2"/>
        <v>1.3625999999931082E-2</v>
      </c>
      <c r="I26" s="7">
        <f>+G26</f>
        <v>1.3625999999931082E-2</v>
      </c>
      <c r="O26" s="7">
        <f t="shared" ca="1" si="3"/>
        <v>1.4159748519517228E-2</v>
      </c>
      <c r="Q26" s="34">
        <f t="shared" si="4"/>
        <v>41057.2212</v>
      </c>
      <c r="S26" s="7">
        <f t="shared" ca="1" si="5"/>
        <v>2.8488748216040192E-7</v>
      </c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s="7" customFormat="1" ht="12.95" customHeight="1" x14ac:dyDescent="0.2">
      <c r="C30" s="13"/>
      <c r="D30" s="13"/>
      <c r="Q30" s="34"/>
    </row>
    <row r="31" spans="1:19" s="7" customFormat="1" ht="12.95" customHeight="1" x14ac:dyDescent="0.2">
      <c r="C31" s="13"/>
      <c r="D31" s="13"/>
      <c r="Q31" s="34"/>
    </row>
    <row r="32" spans="1:19" s="7" customFormat="1" ht="12.95" customHeight="1" x14ac:dyDescent="0.2">
      <c r="C32" s="13"/>
      <c r="D32" s="13"/>
      <c r="Q32" s="34"/>
    </row>
    <row r="33" spans="3:17" s="7" customFormat="1" ht="12.95" customHeight="1" x14ac:dyDescent="0.2">
      <c r="C33" s="13"/>
      <c r="D33" s="13"/>
      <c r="Q33" s="34"/>
    </row>
    <row r="34" spans="3:17" s="7" customFormat="1" ht="12.95" customHeight="1" x14ac:dyDescent="0.2">
      <c r="C34" s="13"/>
      <c r="D34" s="13"/>
    </row>
    <row r="35" spans="3:17" s="7" customFormat="1" ht="12.95" customHeight="1" x14ac:dyDescent="0.2">
      <c r="C35" s="13"/>
      <c r="D35" s="13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2024-03-09T06:58:58Z</dcterms:modified>
</cp:coreProperties>
</file>