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D9CE592-50F6-46E0-8A5D-BB99F421A6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Q22" i="1"/>
  <c r="Q23" i="1"/>
  <c r="Q24" i="1"/>
  <c r="Q25" i="1"/>
  <c r="F11" i="1"/>
  <c r="A21" i="1"/>
  <c r="H20" i="1"/>
  <c r="G11" i="1"/>
  <c r="E14" i="1"/>
  <c r="E15" i="1" s="1"/>
  <c r="C17" i="1"/>
  <c r="E21" i="1"/>
  <c r="F21" i="1"/>
  <c r="G21" i="1"/>
  <c r="Q21" i="1"/>
  <c r="H21" i="1"/>
  <c r="C11" i="1"/>
  <c r="C12" i="1"/>
  <c r="C16" i="1" l="1"/>
  <c r="D18" i="1" s="1"/>
  <c r="O22" i="1"/>
  <c r="S22" i="1" s="1"/>
  <c r="O23" i="1"/>
  <c r="S23" i="1" s="1"/>
  <c r="O25" i="1"/>
  <c r="S25" i="1" s="1"/>
  <c r="O24" i="1"/>
  <c r="S24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<sst xmlns="http://schemas.openxmlformats.org/spreadsheetml/2006/main" count="60" uniqueCount="54">
  <si>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</si>
  <si>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</si>
  <si>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</si>
  <si>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</si>
  <si>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</si>
  <si>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</si>
  <si>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</si>
  <si>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</si>
  <si>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</si>
  <si>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</si>
  <si>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</si>
  <si>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</si>
  <si>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</si>
  <si>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</si>
  <si>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</si>
  <si>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</si>
  <si>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</si>
  <si>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</si>
  <si>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</si>
  <si>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</si>
  <si>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</si>
  <si>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</si>
  <si>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</si>
  <si>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</si>
  <si>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</si>
  <si>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</si>
  <si>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</si>
  <si>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</si>
  <si>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</si>
  <si>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</si>
  <si>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</si>
  <si>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</si>
  <si>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</si>
  <si>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</si>
  <si>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</si>
  <si>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</si>
  <si>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</si>
  <si>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</si>
  <si>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</si>
  <si>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</si>
  <si>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</si>
  <si>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</si>
  <si>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G0323-0602</t>
  </si>
  <si>
    <t>IBVS 5945</t>
  </si>
  <si>
    <t>II</t>
  </si>
  <si>
    <t>IBVS 5992</t>
  </si>
  <si>
    <t>IBVS 6029</t>
  </si>
  <si>
    <t>I</t>
  </si>
  <si>
    <t>G0323-0602_Vir.xls</t>
  </si>
  <si>
    <t>EB / EW</t>
  </si>
  <si>
    <t>Vir</t>
  </si>
  <si>
    <t>VSX</t>
  </si>
  <si>
    <t>V0656 Vir / GSC 0323-0602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</si>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</sst>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V0656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97-43DC-A3FF-492E85CCE7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3.3675000013317913E-3</c:v>
                </c:pt>
                <c:pt idx="2">
                  <c:v>4.9724999989848584E-3</c:v>
                </c:pt>
                <c:pt idx="3">
                  <c:v>8.4375000005820766E-3</c:v>
                </c:pt>
                <c:pt idx="4">
                  <c:v>8.3449999947333708E-3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97-43DC-A3FF-492E85CCE7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97-43DC-A3FF-492E85CCE7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97-43DC-A3FF-492E85CCE7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97-43DC-A3FF-492E85CCE7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97-43DC-A3FF-492E85CCE7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97-43DC-A3FF-492E85CCE7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-4.91369322647108E-4</c:v>
                </c:pt>
                <c:pt idx="1">
                  <c:v>4.807028918929989E-3</c:v>
                </c:pt>
                <c:pt idx="2">
                  <c:v>6.4033033736890744E-3</c:v>
                </c:pt>
                <c:pt idx="3">
                  <c:v>6.5882456071492479E-3</c:v>
                </c:pt>
                <c:pt idx="4">
                  <c:v>7.8152914185108946E-3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97-43DC-A3FF-492E85CCE76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4039.5</c:v>
                </c:pt>
                <c:pt idx="2">
                  <c:v>5256.5</c:v>
                </c:pt>
                <c:pt idx="3">
                  <c:v>5397.5</c:v>
                </c:pt>
                <c:pt idx="4">
                  <c:v>6333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97-43DC-A3FF-492E85CCE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466568"/>
        <c:axId val="1"/>
      </c:scatterChart>
      <c:valAx>
        <c:axId val="535466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466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F7B6EC-C1D2-5ECC-A8A9-9EF852029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53896.597000000002</v>
      </c>
      <c r="D7" s="13" t="s">
        <v>51</v>
      </c>
    </row>
    <row r="8" spans="1:7" s="6" customFormat="1" ht="12.95" customHeight="1" x14ac:dyDescent="0.2">
      <c r="A8" s="6" t="s">
        <v>3</v>
      </c>
      <c r="C8" s="35">
        <v>0.33353500000000003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-4.91369322647108E-4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1.311647045816833E-6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60379.538184027777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56008.881970291426</v>
      </c>
      <c r="D15" s="19" t="s">
        <v>38</v>
      </c>
      <c r="E15" s="20">
        <f ca="1">ROUND(2*(E14-$C$7)/$C$8,0)/2+E13</f>
        <v>19438</v>
      </c>
    </row>
    <row r="16" spans="1:7" s="6" customFormat="1" ht="12.95" customHeight="1" x14ac:dyDescent="0.2">
      <c r="A16" s="9" t="s">
        <v>4</v>
      </c>
      <c r="C16" s="23">
        <f ca="1">+C8+C12</f>
        <v>0.33353631164704584</v>
      </c>
      <c r="D16" s="19" t="s">
        <v>39</v>
      </c>
      <c r="E16" s="17">
        <f ca="1">ROUND(2*(E14-$C$15)/$C$16,0)/2+E13</f>
        <v>13105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45361.771167759296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56008.881970291426</v>
      </c>
      <c r="D18" s="26">
        <f ca="1">+C16</f>
        <v>0.33353631164704584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1.4196142610106584E-3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53896.597000000002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-4.91369322647108E-4</v>
      </c>
      <c r="Q21" s="33">
        <f>+C21-15018.5</f>
        <v>38878.097000000002</v>
      </c>
      <c r="S21" s="6">
        <f ca="1">+(O21-G21)^2</f>
        <v>2.4144381123867772E-7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55243.915000000001</v>
      </c>
      <c r="D22" s="4">
        <v>5.0000000000000001E-4</v>
      </c>
      <c r="E22" s="6">
        <f>+(C22-C$7)/C$8</f>
        <v>4039.5100963916807</v>
      </c>
      <c r="F22" s="6">
        <f>ROUND(2*E22,0)/2</f>
        <v>4039.5</v>
      </c>
      <c r="G22" s="6">
        <f>+C22-(C$7+F22*C$8)</f>
        <v>3.3675000013317913E-3</v>
      </c>
      <c r="I22" s="6">
        <f>+G22</f>
        <v>3.3675000013317913E-3</v>
      </c>
      <c r="O22" s="6">
        <f ca="1">+C$11+C$12*$F22</f>
        <v>4.807028918929989E-3</v>
      </c>
      <c r="Q22" s="33">
        <f>+C22-15018.5</f>
        <v>40225.415000000001</v>
      </c>
      <c r="S22" s="6">
        <f ca="1">+(O22-G22)^2</f>
        <v>2.0722435046014388E-6</v>
      </c>
    </row>
    <row r="23" spans="1:19" s="6" customFormat="1" ht="12.95" customHeight="1" x14ac:dyDescent="0.2">
      <c r="A23" s="4" t="s">
        <v>45</v>
      </c>
      <c r="B23" s="5" t="s">
        <v>44</v>
      </c>
      <c r="C23" s="4">
        <v>55649.828699999998</v>
      </c>
      <c r="D23" s="4">
        <v>4.0000000000000002E-4</v>
      </c>
      <c r="E23" s="6">
        <f>+(C23-C$7)/C$8</f>
        <v>5256.5149084803588</v>
      </c>
      <c r="F23" s="6">
        <f>ROUND(2*E23,0)/2</f>
        <v>5256.5</v>
      </c>
      <c r="G23" s="6">
        <f>+C23-(C$7+F23*C$8)</f>
        <v>4.9724999989848584E-3</v>
      </c>
      <c r="I23" s="6">
        <f>+G23</f>
        <v>4.9724999989848584E-3</v>
      </c>
      <c r="O23" s="6">
        <f ca="1">+C$11+C$12*$F23</f>
        <v>6.4033033736890744E-3</v>
      </c>
      <c r="Q23" s="33">
        <f>+C23-15018.5</f>
        <v>40631.328699999998</v>
      </c>
      <c r="S23" s="6">
        <f ca="1">+(O23-G23)^2</f>
        <v>2.0471982970649731E-6</v>
      </c>
    </row>
    <row r="24" spans="1:19" s="6" customFormat="1" ht="12.95" customHeight="1" x14ac:dyDescent="0.2">
      <c r="A24" s="4" t="s">
        <v>45</v>
      </c>
      <c r="B24" s="5" t="s">
        <v>44</v>
      </c>
      <c r="C24" s="4">
        <v>55696.8606</v>
      </c>
      <c r="D24" s="4">
        <v>6.9999999999999999E-4</v>
      </c>
      <c r="E24" s="6">
        <f>+(C24-C$7)/C$8</f>
        <v>5397.5252971951913</v>
      </c>
      <c r="F24" s="6">
        <f>ROUND(2*E24,0)/2</f>
        <v>5397.5</v>
      </c>
      <c r="G24" s="6">
        <f>+C24-(C$7+F24*C$8)</f>
        <v>8.4375000005820766E-3</v>
      </c>
      <c r="I24" s="6">
        <f>+G24</f>
        <v>8.4375000005820766E-3</v>
      </c>
      <c r="O24" s="6">
        <f ca="1">+C$11+C$12*$F24</f>
        <v>6.5882456071492479E-3</v>
      </c>
      <c r="Q24" s="33">
        <f>+C24-15018.5</f>
        <v>40678.3606</v>
      </c>
      <c r="S24" s="6">
        <f ca="1">+(O24-G24)^2</f>
        <v>3.4197418116306192E-6</v>
      </c>
    </row>
    <row r="25" spans="1:19" s="6" customFormat="1" ht="12.95" customHeight="1" x14ac:dyDescent="0.2">
      <c r="A25" s="4" t="s">
        <v>46</v>
      </c>
      <c r="B25" s="5" t="s">
        <v>47</v>
      </c>
      <c r="C25" s="4">
        <v>56008.8825</v>
      </c>
      <c r="D25" s="4">
        <v>4.0000000000000002E-4</v>
      </c>
      <c r="E25" s="6">
        <f>+(C25-C$7)/C$8</f>
        <v>6333.0250198629765</v>
      </c>
      <c r="F25" s="6">
        <f>ROUND(2*E25,0)/2</f>
        <v>6333</v>
      </c>
      <c r="G25" s="6">
        <f>+C25-(C$7+F25*C$8)</f>
        <v>8.3449999947333708E-3</v>
      </c>
      <c r="I25" s="6">
        <f>+G25</f>
        <v>8.3449999947333708E-3</v>
      </c>
      <c r="O25" s="6">
        <f ca="1">+C$11+C$12*$F25</f>
        <v>7.8152914185108946E-3</v>
      </c>
      <c r="Q25" s="33">
        <f>+C25-15018.5</f>
        <v>40990.3825</v>
      </c>
      <c r="S25" s="6">
        <f ca="1">+(O25-G25)^2</f>
        <v>2.8059117572364293E-7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2024-03-09T23:54:59Z</dcterms:modified>
</cp:coreProperties>
</file>