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DDAB9843-B7C7-45DE-B823-B7F0E539874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7" i="1" l="1"/>
  <c r="E21" i="1"/>
  <c r="F21" i="1"/>
  <c r="E23" i="1"/>
  <c r="F23" i="1"/>
  <c r="G11" i="1"/>
  <c r="F11" i="1"/>
  <c r="Q21" i="1"/>
  <c r="Q22" i="1"/>
  <c r="Q23" i="1"/>
  <c r="E14" i="1"/>
  <c r="E15" i="1" s="1"/>
  <c r="C17" i="1"/>
  <c r="E22" i="1"/>
  <c r="F22" i="1"/>
  <c r="G22" i="1"/>
  <c r="I22" i="1"/>
  <c r="G21" i="1"/>
  <c r="G23" i="1"/>
  <c r="I23" i="1"/>
  <c r="H21" i="1"/>
  <c r="C12" i="1"/>
  <c r="C11" i="1"/>
  <c r="O23" i="1" l="1"/>
  <c r="S23" i="1" s="1"/>
  <c r="O22" i="1"/>
  <c r="S22" i="1" s="1"/>
  <c r="O21" i="1"/>
  <c r="S21" i="1" s="1"/>
  <c r="C15" i="1"/>
  <c r="C16" i="1"/>
  <c r="D18" i="1" s="1"/>
  <c r="E16" i="1" l="1"/>
  <c r="E17" i="1" s="1"/>
  <c r="C18" i="1"/>
  <c r="S19" i="1"/>
</calcChain>
</file>

<file path=xl/sharedStrings.xml><?xml version="1.0" encoding="utf-8"?>
<sst xmlns="http://schemas.openxmlformats.org/spreadsheetml/2006/main" count="58" uniqueCount="53">
  <si>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</si>
  <si>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</si>
  <si>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</si>
  <si>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</si>
  <si>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</si>
  <si>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</si>
  <si>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</si>
  <si>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</si>
  <si>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</si>
  <si>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</si>
  <si>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</si>
  <si>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</si>
  <si>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</si>
  <si>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</si>
  <si>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</si>
  <si>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</si>
  <si>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</si>
  <si>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</si>
  <si>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</si>
  <si>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</si>
  <si>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</si>
  <si>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</si>
  <si>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</si>
  <si>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</si>
  <si>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</si>
  <si>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</si>
  <si>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</si>
  <si>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</si>
  <si>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</si>
  <si>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</si>
  <si>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</si>
  <si>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</si>
  <si>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</si>
  <si>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</si>
  <si>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</si>
  <si>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</si>
  <si>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</si>
  <si>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</si>
  <si>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</si>
  <si>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</si>
  <si>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</si>
  <si>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</si>
  <si>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</si>
  <si>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G5529-1490</t>
  </si>
  <si>
    <t>G5529-1490_Vir.xls</t>
  </si>
  <si>
    <t>EBEW</t>
  </si>
  <si>
    <t>Vir</t>
  </si>
  <si>
    <t>VSX</t>
  </si>
  <si>
    <t>IBVS 5992</t>
  </si>
  <si>
    <t>II</t>
  </si>
  <si>
    <t>IBVS 6029</t>
  </si>
  <si>
    <t>V0676 Vir / GSC 5529-1490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</si>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</sst>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V0676 Vir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4.0000000000000002E-4</c:v>
                  </c:pt>
                  <c:pt idx="1">
                    <c:v>2.9999999999999997E-4</c:v>
                  </c:pt>
                  <c:pt idx="2">
                    <c:v>2.2000000000000001E-3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4.0000000000000002E-4</c:v>
                  </c:pt>
                  <c:pt idx="1">
                    <c:v>2.9999999999999997E-4</c:v>
                  </c:pt>
                  <c:pt idx="2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0.5</c:v>
                </c:pt>
                <c:pt idx="1">
                  <c:v>1131.5</c:v>
                </c:pt>
                <c:pt idx="2">
                  <c:v>1328.5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6E8-4D06-9191-F7E22473B47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2.9999999999999997E-4</c:v>
                  </c:pt>
                  <c:pt idx="2">
                    <c:v>2.2000000000000001E-3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2.9999999999999997E-4</c:v>
                  </c:pt>
                  <c:pt idx="2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0.5</c:v>
                </c:pt>
                <c:pt idx="1">
                  <c:v>1131.5</c:v>
                </c:pt>
                <c:pt idx="2">
                  <c:v>1328.5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1">
                  <c:v>3.4130000058212318E-3</c:v>
                </c:pt>
                <c:pt idx="2">
                  <c:v>7.4400000448804349E-4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6E8-4D06-9191-F7E22473B47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2.9999999999999997E-4</c:v>
                  </c:pt>
                  <c:pt idx="2">
                    <c:v>2.2000000000000001E-3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2.9999999999999997E-4</c:v>
                  </c:pt>
                  <c:pt idx="2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0.5</c:v>
                </c:pt>
                <c:pt idx="1">
                  <c:v>1131.5</c:v>
                </c:pt>
                <c:pt idx="2">
                  <c:v>1328.5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6E8-4D06-9191-F7E22473B47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2.9999999999999997E-4</c:v>
                  </c:pt>
                  <c:pt idx="2">
                    <c:v>2.2000000000000001E-3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2.9999999999999997E-4</c:v>
                  </c:pt>
                  <c:pt idx="2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0.5</c:v>
                </c:pt>
                <c:pt idx="1">
                  <c:v>1131.5</c:v>
                </c:pt>
                <c:pt idx="2">
                  <c:v>1328.5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6E8-4D06-9191-F7E22473B47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2.9999999999999997E-4</c:v>
                  </c:pt>
                  <c:pt idx="2">
                    <c:v>2.2000000000000001E-3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2.9999999999999997E-4</c:v>
                  </c:pt>
                  <c:pt idx="2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0.5</c:v>
                </c:pt>
                <c:pt idx="1">
                  <c:v>1131.5</c:v>
                </c:pt>
                <c:pt idx="2">
                  <c:v>1328.5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6E8-4D06-9191-F7E22473B47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2.9999999999999997E-4</c:v>
                  </c:pt>
                  <c:pt idx="2">
                    <c:v>2.2000000000000001E-3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2.9999999999999997E-4</c:v>
                  </c:pt>
                  <c:pt idx="2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0.5</c:v>
                </c:pt>
                <c:pt idx="1">
                  <c:v>1131.5</c:v>
                </c:pt>
                <c:pt idx="2">
                  <c:v>1328.5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6E8-4D06-9191-F7E22473B47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2.9999999999999997E-4</c:v>
                  </c:pt>
                  <c:pt idx="2">
                    <c:v>2.2000000000000001E-3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2.9999999999999997E-4</c:v>
                  </c:pt>
                  <c:pt idx="2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0.5</c:v>
                </c:pt>
                <c:pt idx="1">
                  <c:v>1131.5</c:v>
                </c:pt>
                <c:pt idx="2">
                  <c:v>1328.5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6E8-4D06-9191-F7E22473B47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0.5</c:v>
                </c:pt>
                <c:pt idx="1">
                  <c:v>1131.5</c:v>
                </c:pt>
                <c:pt idx="2">
                  <c:v>1328.5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2.3596114185341565E-4</c:v>
                </c:pt>
                <c:pt idx="1">
                  <c:v>1.8223583998246036E-3</c:v>
                </c:pt>
                <c:pt idx="2">
                  <c:v>2.0986804686312561E-3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6E8-4D06-9191-F7E22473B476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0.5</c:v>
                </c:pt>
                <c:pt idx="1">
                  <c:v>1131.5</c:v>
                </c:pt>
                <c:pt idx="2">
                  <c:v>1328.5</c:v>
                </c:pt>
              </c:numCache>
            </c:numRef>
          </c:xVal>
          <c:yVal>
            <c:numRef>
              <c:f>Active!$R$21:$R$998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6E8-4D06-9191-F7E22473B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0448528"/>
        <c:axId val="1"/>
      </c:scatterChart>
      <c:valAx>
        <c:axId val="7404485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04485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75366568914952"/>
          <c:w val="0.7203007518796993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044FAB0-9325-EC14-1973-C0A11FCB8B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4" sqref="E4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6" customFormat="1" ht="20.25" x14ac:dyDescent="0.2">
      <c r="A1" s="34" t="s">
        <v>51</v>
      </c>
      <c r="E1" s="6" t="s">
        <v>44</v>
      </c>
    </row>
    <row r="2" spans="1:7" s="6" customFormat="1" ht="12.95" customHeight="1" x14ac:dyDescent="0.2">
      <c r="A2" s="6" t="s">
        <v>24</v>
      </c>
      <c r="B2" s="6" t="s">
        <v>45</v>
      </c>
      <c r="C2" s="7" t="s">
        <v>42</v>
      </c>
      <c r="D2" s="8" t="s">
        <v>46</v>
      </c>
      <c r="E2" s="3" t="s">
        <v>43</v>
      </c>
      <c r="F2" s="6" t="e">
        <v>#N/A</v>
      </c>
    </row>
    <row r="3" spans="1:7" s="6" customFormat="1" ht="12.95" customHeight="1" thickBot="1" x14ac:dyDescent="0.25"/>
    <row r="4" spans="1:7" s="6" customFormat="1" ht="12.95" customHeight="1" thickTop="1" thickBot="1" x14ac:dyDescent="0.25">
      <c r="A4" s="9" t="s">
        <v>0</v>
      </c>
      <c r="C4" s="10" t="s">
        <v>41</v>
      </c>
      <c r="D4" s="11" t="s">
        <v>41</v>
      </c>
    </row>
    <row r="5" spans="1:7" s="6" customFormat="1" ht="12.95" customHeight="1" x14ac:dyDescent="0.2"/>
    <row r="6" spans="1:7" s="6" customFormat="1" ht="12.95" customHeight="1" x14ac:dyDescent="0.2">
      <c r="A6" s="9" t="s">
        <v>1</v>
      </c>
    </row>
    <row r="7" spans="1:7" s="6" customFormat="1" ht="12.95" customHeight="1" x14ac:dyDescent="0.2">
      <c r="A7" s="6" t="s">
        <v>2</v>
      </c>
      <c r="C7" s="35">
        <f>E7-C8/2</f>
        <v>55609.734761499996</v>
      </c>
      <c r="D7" s="13" t="s">
        <v>47</v>
      </c>
      <c r="E7" s="6">
        <v>55609.8992</v>
      </c>
    </row>
    <row r="8" spans="1:7" s="6" customFormat="1" ht="12.95" customHeight="1" x14ac:dyDescent="0.2">
      <c r="A8" s="6" t="s">
        <v>3</v>
      </c>
      <c r="C8" s="35">
        <v>0.32887699999999997</v>
      </c>
      <c r="D8" s="13" t="s">
        <v>47</v>
      </c>
    </row>
    <row r="9" spans="1:7" s="6" customFormat="1" ht="12.95" customHeight="1" x14ac:dyDescent="0.2">
      <c r="A9" s="14" t="s">
        <v>31</v>
      </c>
      <c r="C9" s="15">
        <v>-9.5</v>
      </c>
      <c r="D9" s="6" t="s">
        <v>32</v>
      </c>
    </row>
    <row r="10" spans="1:7" s="6" customFormat="1" ht="12.95" customHeight="1" thickBot="1" x14ac:dyDescent="0.25">
      <c r="C10" s="16" t="s">
        <v>20</v>
      </c>
      <c r="D10" s="16" t="s">
        <v>21</v>
      </c>
    </row>
    <row r="11" spans="1:7" s="6" customFormat="1" ht="12.95" customHeight="1" x14ac:dyDescent="0.2">
      <c r="A11" s="6" t="s">
        <v>15</v>
      </c>
      <c r="C11" s="17">
        <f ca="1">INTERCEPT(INDIRECT($G$11):G991,INDIRECT($F$11):F991)</f>
        <v>2.3525981680568302E-4</v>
      </c>
      <c r="D11" s="8"/>
      <c r="F11" s="18" t="str">
        <f>"F"&amp;E19</f>
        <v>F21</v>
      </c>
      <c r="G11" s="17" t="str">
        <f>"G"&amp;E19</f>
        <v>G21</v>
      </c>
    </row>
    <row r="12" spans="1:7" s="6" customFormat="1" ht="12.95" customHeight="1" x14ac:dyDescent="0.2">
      <c r="A12" s="6" t="s">
        <v>16</v>
      </c>
      <c r="C12" s="17">
        <f ca="1">SLOPE(INDIRECT($G$11):G991,INDIRECT($F$11):F991)</f>
        <v>1.4026500954652414E-6</v>
      </c>
      <c r="D12" s="8"/>
    </row>
    <row r="13" spans="1:7" s="6" customFormat="1" ht="12.95" customHeight="1" x14ac:dyDescent="0.2">
      <c r="A13" s="6" t="s">
        <v>19</v>
      </c>
      <c r="C13" s="8" t="s">
        <v>13</v>
      </c>
      <c r="D13" s="19" t="s">
        <v>38</v>
      </c>
      <c r="E13" s="15">
        <v>1</v>
      </c>
    </row>
    <row r="14" spans="1:7" s="6" customFormat="1" ht="12.95" customHeight="1" x14ac:dyDescent="0.2">
      <c r="D14" s="19" t="s">
        <v>33</v>
      </c>
      <c r="E14" s="20">
        <f ca="1">NOW()+15018.5+$C$9/24</f>
        <v>60379.542381597217</v>
      </c>
    </row>
    <row r="15" spans="1:7" s="6" customFormat="1" ht="12.95" customHeight="1" x14ac:dyDescent="0.2">
      <c r="A15" s="21" t="s">
        <v>17</v>
      </c>
      <c r="C15" s="22">
        <f ca="1">(C7+C11)+(C8+C12)*INT(MAX(F21:F3532))</f>
        <v>56046.485515479137</v>
      </c>
      <c r="D15" s="19" t="s">
        <v>39</v>
      </c>
      <c r="E15" s="20">
        <f ca="1">ROUND(2*(E14-$C$7)/$C$8,0)/2+E13</f>
        <v>14504.5</v>
      </c>
    </row>
    <row r="16" spans="1:7" s="6" customFormat="1" ht="12.95" customHeight="1" x14ac:dyDescent="0.2">
      <c r="A16" s="9" t="s">
        <v>4</v>
      </c>
      <c r="C16" s="23">
        <f ca="1">+C8+C12</f>
        <v>0.32887840265009544</v>
      </c>
      <c r="D16" s="19" t="s">
        <v>40</v>
      </c>
      <c r="E16" s="17">
        <f ca="1">ROUND(2*(E14-$C$15)/$C$16,0)/2+E13</f>
        <v>13176.5</v>
      </c>
    </row>
    <row r="17" spans="1:19" s="6" customFormat="1" ht="12.95" customHeight="1" thickBot="1" x14ac:dyDescent="0.25">
      <c r="A17" s="19" t="s">
        <v>30</v>
      </c>
      <c r="C17" s="6">
        <f>COUNT(C21:C2190)</f>
        <v>3</v>
      </c>
      <c r="D17" s="19" t="s">
        <v>34</v>
      </c>
      <c r="E17" s="24">
        <f ca="1">+$C$15+$C$16*E16-15018.5-$C$9/24</f>
        <v>45361.847621331457</v>
      </c>
    </row>
    <row r="18" spans="1:19" s="6" customFormat="1" ht="12.95" customHeight="1" thickTop="1" thickBot="1" x14ac:dyDescent="0.25">
      <c r="A18" s="9" t="s">
        <v>5</v>
      </c>
      <c r="C18" s="25">
        <f ca="1">+C15</f>
        <v>56046.485515479137</v>
      </c>
      <c r="D18" s="26">
        <f ca="1">+C16</f>
        <v>0.32887840265009544</v>
      </c>
      <c r="E18" s="27" t="s">
        <v>35</v>
      </c>
    </row>
    <row r="19" spans="1:19" s="6" customFormat="1" ht="12.95" customHeight="1" thickTop="1" x14ac:dyDescent="0.2">
      <c r="A19" s="28" t="s">
        <v>36</v>
      </c>
      <c r="E19" s="29">
        <v>21</v>
      </c>
      <c r="S19" s="6">
        <f ca="1">SQRT(SUM(S21:S49)/(COUNT(S21:S49)-1))</f>
        <v>1.4867712566369398E-3</v>
      </c>
    </row>
    <row r="20" spans="1:19" s="6" customFormat="1" ht="12.95" customHeight="1" thickBot="1" x14ac:dyDescent="0.25">
      <c r="A20" s="16" t="s">
        <v>6</v>
      </c>
      <c r="B20" s="16" t="s">
        <v>7</v>
      </c>
      <c r="C20" s="16" t="s">
        <v>8</v>
      </c>
      <c r="D20" s="16" t="s">
        <v>12</v>
      </c>
      <c r="E20" s="16" t="s">
        <v>9</v>
      </c>
      <c r="F20" s="16" t="s">
        <v>10</v>
      </c>
      <c r="G20" s="16" t="s">
        <v>11</v>
      </c>
      <c r="H20" s="30" t="s">
        <v>29</v>
      </c>
      <c r="I20" s="30" t="s">
        <v>52</v>
      </c>
      <c r="J20" s="30" t="s">
        <v>18</v>
      </c>
      <c r="K20" s="30" t="s">
        <v>25</v>
      </c>
      <c r="L20" s="30" t="s">
        <v>26</v>
      </c>
      <c r="M20" s="30" t="s">
        <v>27</v>
      </c>
      <c r="N20" s="30" t="s">
        <v>28</v>
      </c>
      <c r="O20" s="30" t="s">
        <v>23</v>
      </c>
      <c r="P20" s="31" t="s">
        <v>22</v>
      </c>
      <c r="Q20" s="16" t="s">
        <v>14</v>
      </c>
      <c r="R20" s="32" t="s">
        <v>37</v>
      </c>
    </row>
    <row r="21" spans="1:19" s="6" customFormat="1" ht="12.95" customHeight="1" x14ac:dyDescent="0.2">
      <c r="A21" s="4" t="s">
        <v>48</v>
      </c>
      <c r="B21" s="5" t="s">
        <v>49</v>
      </c>
      <c r="C21" s="4">
        <v>55609.8992</v>
      </c>
      <c r="D21" s="4">
        <v>4.0000000000000002E-4</v>
      </c>
      <c r="E21" s="6">
        <f>+(C21-C$7)/C$8</f>
        <v>0.5000000000109408</v>
      </c>
      <c r="F21" s="6">
        <f>ROUND(2*E21,0)/2</f>
        <v>0.5</v>
      </c>
      <c r="G21" s="6">
        <f>+C21-(C$7+F21*C$8)</f>
        <v>0</v>
      </c>
      <c r="H21" s="6">
        <f>+G21</f>
        <v>0</v>
      </c>
      <c r="O21" s="6">
        <f ca="1">+C$11+C$12*$F21</f>
        <v>2.3596114185341565E-4</v>
      </c>
      <c r="Q21" s="33">
        <f>+C21-15018.5</f>
        <v>40591.3992</v>
      </c>
      <c r="S21" s="6">
        <f ca="1">+(O21-G21)^2</f>
        <v>5.5677660464767741E-8</v>
      </c>
    </row>
    <row r="22" spans="1:19" s="6" customFormat="1" ht="12.95" customHeight="1" x14ac:dyDescent="0.2">
      <c r="A22" s="4" t="s">
        <v>50</v>
      </c>
      <c r="B22" s="5" t="s">
        <v>49</v>
      </c>
      <c r="C22" s="4">
        <v>55981.862500000003</v>
      </c>
      <c r="D22" s="4">
        <v>2.9999999999999997E-4</v>
      </c>
      <c r="E22" s="6">
        <f>+(C22-C$7)/C$8</f>
        <v>1131.5103777400266</v>
      </c>
      <c r="F22" s="6">
        <f>ROUND(2*E22,0)/2</f>
        <v>1131.5</v>
      </c>
      <c r="G22" s="6">
        <f>+C22-(C$7+F22*C$8)</f>
        <v>3.4130000058212318E-3</v>
      </c>
      <c r="I22" s="6">
        <f>+G22</f>
        <v>3.4130000058212318E-3</v>
      </c>
      <c r="O22" s="6">
        <f ca="1">+C$11+C$12*$F22</f>
        <v>1.8223583998246036E-3</v>
      </c>
      <c r="Q22" s="33">
        <f>+C22-15018.5</f>
        <v>40963.362500000003</v>
      </c>
      <c r="S22" s="6">
        <f ca="1">+(O22-G22)^2</f>
        <v>2.5301407187275325E-6</v>
      </c>
    </row>
    <row r="23" spans="1:19" s="6" customFormat="1" ht="12.95" customHeight="1" x14ac:dyDescent="0.2">
      <c r="A23" s="4" t="s">
        <v>50</v>
      </c>
      <c r="B23" s="5" t="s">
        <v>49</v>
      </c>
      <c r="C23" s="4">
        <v>56046.6486</v>
      </c>
      <c r="D23" s="4">
        <v>2.2000000000000001E-3</v>
      </c>
      <c r="E23" s="6">
        <f>+(C23-C$7)/C$8</f>
        <v>1328.5022622439521</v>
      </c>
      <c r="F23" s="6">
        <f>ROUND(2*E23,0)/2</f>
        <v>1328.5</v>
      </c>
      <c r="G23" s="6">
        <f>+C23-(C$7+F23*C$8)</f>
        <v>7.4400000448804349E-4</v>
      </c>
      <c r="I23" s="6">
        <f>+G23</f>
        <v>7.4400000448804349E-4</v>
      </c>
      <c r="O23" s="6">
        <f ca="1">+C$11+C$12*$F23</f>
        <v>2.0986804686312561E-3</v>
      </c>
      <c r="Q23" s="33">
        <f>+C23-15018.5</f>
        <v>41028.1486</v>
      </c>
      <c r="S23" s="6">
        <f ca="1">+(O23-G23)^2</f>
        <v>1.8351591599312699E-6</v>
      </c>
    </row>
    <row r="24" spans="1:19" s="6" customFormat="1" ht="12.95" customHeight="1" x14ac:dyDescent="0.2">
      <c r="C24" s="12"/>
      <c r="D24" s="12"/>
      <c r="Q24" s="33"/>
    </row>
    <row r="25" spans="1:19" s="6" customFormat="1" ht="12.95" customHeight="1" x14ac:dyDescent="0.2">
      <c r="C25" s="12"/>
      <c r="D25" s="12"/>
      <c r="Q25" s="33"/>
    </row>
    <row r="26" spans="1:19" s="6" customFormat="1" ht="12.95" customHeight="1" x14ac:dyDescent="0.2">
      <c r="C26" s="12"/>
      <c r="D26" s="12"/>
      <c r="Q26" s="33"/>
    </row>
    <row r="27" spans="1:19" s="6" customFormat="1" ht="12.95" customHeight="1" x14ac:dyDescent="0.2">
      <c r="C27" s="12"/>
      <c r="D27" s="12"/>
      <c r="Q27" s="33"/>
    </row>
    <row r="28" spans="1:19" s="6" customFormat="1" ht="12.95" customHeight="1" x14ac:dyDescent="0.2">
      <c r="C28" s="12"/>
      <c r="D28" s="12"/>
      <c r="Q28" s="33"/>
    </row>
    <row r="29" spans="1:19" s="6" customFormat="1" ht="12.95" customHeight="1" x14ac:dyDescent="0.2">
      <c r="C29" s="12"/>
      <c r="D29" s="12"/>
      <c r="Q29" s="33"/>
    </row>
    <row r="30" spans="1:19" x14ac:dyDescent="0.2">
      <c r="C30" s="2"/>
      <c r="D30" s="2"/>
      <c r="Q30" s="1"/>
    </row>
    <row r="31" spans="1:19" x14ac:dyDescent="0.2">
      <c r="C31" s="2"/>
      <c r="D31" s="2"/>
      <c r="Q31" s="1"/>
    </row>
    <row r="32" spans="1:19" x14ac:dyDescent="0.2">
      <c r="C32" s="2"/>
      <c r="D32" s="2"/>
      <c r="Q32" s="1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2024-03-10T00:01:01Z</dcterms:modified>
</cp:coreProperties>
</file>