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AB9843-B7C7-45DE-B823-B7F0E53987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E23" i="1"/>
  <c r="F23" i="1"/>
  <c r="G11" i="1"/>
  <c r="F11" i="1"/>
  <c r="Q21" i="1"/>
  <c r="Q22" i="1"/>
  <c r="Q23" i="1"/>
  <c r="E14" i="1"/>
  <c r="E15" i="1" s="1"/>
  <c r="C17" i="1"/>
  <c r="E22" i="1"/>
  <c r="F22" i="1"/>
  <c r="G22" i="1"/>
  <c r="I22" i="1"/>
  <c r="G21" i="1"/>
  <c r="G23" i="1"/>
  <c r="I23" i="1"/>
  <c r="H21" i="1"/>
  <c r="C12" i="1"/>
  <c r="C11" i="1"/>
  <c r="O23" i="1" l="1"/>
  <c r="S23" i="1" s="1"/>
  <c r="O22" i="1"/>
  <c r="S22" i="1" s="1"/>
  <c r="O21" i="1"/>
  <c r="S21" i="1" s="1"/>
  <c r="C15" i="1"/>
  <c r="C16" i="1"/>
  <c r="D18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<sst xmlns="http://schemas.openxmlformats.org/spreadsheetml/2006/main" count="58" uniqueCount="53">
  <si>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</si>
  <si>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</si>
  <si>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</si>
  <si>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</si>
  <si>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</si>
  <si>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</si>
  <si>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</si>
  <si>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</si>
  <si>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</si>
  <si>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</si>
  <si>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</si>
  <si>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</si>
  <si>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</si>
  <si>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</si>
  <si>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</si>
  <si>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</si>
  <si>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</si>
  <si>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</si>
  <si>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</si>
  <si>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</si>
  <si>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</si>
  <si>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</si>
  <si>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</si>
  <si>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</si>
  <si>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</si>
  <si>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</si>
  <si>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</si>
  <si>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</si>
  <si>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</si>
  <si>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</si>
  <si>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</si>
  <si>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</si>
  <si>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</si>
  <si>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</si>
  <si>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</si>
  <si>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</si>
  <si>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</si>
  <si>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</si>
  <si>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</si>
  <si>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</si>
  <si>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</si>
  <si>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</si>
  <si>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</si>
  <si>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G5529-1490</t>
  </si>
  <si>
    <t>G5529-1490_Vir.xls</t>
  </si>
  <si>
    <t>EBEW</t>
  </si>
  <si>
    <t>Vir</t>
  </si>
  <si>
    <t>VSX</t>
  </si>
  <si>
    <t>IBVS 5992</t>
  </si>
  <si>
    <t>II</t>
  </si>
  <si>
    <t>IBVS 6029</t>
  </si>
  <si>
    <t>V0676 Vir / GSC 5529-1490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</si>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</sst>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8-4D06-9191-F7E22473B4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3.4130000058212318E-3</c:v>
                </c:pt>
                <c:pt idx="2">
                  <c:v>7.4400000448804349E-4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8-4D06-9191-F7E22473B4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E8-4D06-9191-F7E22473B4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8-4D06-9191-F7E22473B4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E8-4D06-9191-F7E22473B4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E8-4D06-9191-F7E22473B4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E8-4D06-9191-F7E22473B4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2.3596114185341565E-4</c:v>
                </c:pt>
                <c:pt idx="1">
                  <c:v>1.8223583998246036E-3</c:v>
                </c:pt>
                <c:pt idx="2">
                  <c:v>2.0986804686312561E-3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E8-4D06-9191-F7E22473B4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1131.5</c:v>
                </c:pt>
                <c:pt idx="2">
                  <c:v>1328.5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E8-4D06-9191-F7E22473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48528"/>
        <c:axId val="1"/>
      </c:scatterChart>
      <c:valAx>
        <c:axId val="740448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44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44FAB0-9325-EC14-1973-C0A11FCB8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42</v>
      </c>
      <c r="D2" s="8" t="s">
        <v>46</v>
      </c>
      <c r="E2" s="3" t="s">
        <v>43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41</v>
      </c>
      <c r="D4" s="11" t="s">
        <v>41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f>E7-C8/2</f>
        <v>55609.734761499996</v>
      </c>
      <c r="D7" s="13" t="s">
        <v>47</v>
      </c>
      <c r="E7" s="6">
        <v>55609.8992</v>
      </c>
    </row>
    <row r="8" spans="1:7" s="6" customFormat="1" ht="12.95" customHeight="1" x14ac:dyDescent="0.2">
      <c r="A8" s="6" t="s">
        <v>3</v>
      </c>
      <c r="C8" s="35">
        <v>0.32887699999999997</v>
      </c>
      <c r="D8" s="13" t="s">
        <v>47</v>
      </c>
    </row>
    <row r="9" spans="1:7" s="6" customFormat="1" ht="12.95" customHeight="1" x14ac:dyDescent="0.2">
      <c r="A9" s="14" t="s">
        <v>31</v>
      </c>
      <c r="C9" s="15">
        <v>-9.5</v>
      </c>
      <c r="D9" s="6" t="s">
        <v>32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INTERCEPT(INDIRECT($G$11):G991,INDIRECT($F$11):F991)</f>
        <v>2.3525981680568302E-4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SLOPE(INDIRECT($G$11):G991,INDIRECT($F$11):F991)</f>
        <v>1.4026500954652414E-6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38</v>
      </c>
      <c r="E13" s="15">
        <v>1</v>
      </c>
    </row>
    <row r="14" spans="1:7" s="6" customFormat="1" ht="12.95" customHeight="1" x14ac:dyDescent="0.2">
      <c r="D14" s="19" t="s">
        <v>33</v>
      </c>
      <c r="E14" s="20">
        <f ca="1">NOW()+15018.5+$C$9/24</f>
        <v>60379.542381597217</v>
      </c>
    </row>
    <row r="15" spans="1:7" s="6" customFormat="1" ht="12.95" customHeight="1" x14ac:dyDescent="0.2">
      <c r="A15" s="21" t="s">
        <v>17</v>
      </c>
      <c r="C15" s="22">
        <f ca="1">(C7+C11)+(C8+C12)*INT(MAX(F21:F3532))</f>
        <v>56046.485515479137</v>
      </c>
      <c r="D15" s="19" t="s">
        <v>39</v>
      </c>
      <c r="E15" s="20">
        <f ca="1">ROUND(2*(E14-$C$7)/$C$8,0)/2+E13</f>
        <v>14504.5</v>
      </c>
    </row>
    <row r="16" spans="1:7" s="6" customFormat="1" ht="12.95" customHeight="1" x14ac:dyDescent="0.2">
      <c r="A16" s="9" t="s">
        <v>4</v>
      </c>
      <c r="C16" s="23">
        <f ca="1">+C8+C12</f>
        <v>0.32887840265009544</v>
      </c>
      <c r="D16" s="19" t="s">
        <v>40</v>
      </c>
      <c r="E16" s="17">
        <f ca="1">ROUND(2*(E14-$C$15)/$C$16,0)/2+E13</f>
        <v>13176.5</v>
      </c>
    </row>
    <row r="17" spans="1:19" s="6" customFormat="1" ht="12.95" customHeight="1" thickBot="1" x14ac:dyDescent="0.25">
      <c r="A17" s="19" t="s">
        <v>30</v>
      </c>
      <c r="C17" s="6">
        <f>COUNT(C21:C2190)</f>
        <v>3</v>
      </c>
      <c r="D17" s="19" t="s">
        <v>34</v>
      </c>
      <c r="E17" s="24">
        <f ca="1">+$C$15+$C$16*E16-15018.5-$C$9/24</f>
        <v>45361.847621331457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56046.485515479137</v>
      </c>
      <c r="D18" s="26">
        <f ca="1">+C16</f>
        <v>0.32887840265009544</v>
      </c>
      <c r="E18" s="27" t="s">
        <v>35</v>
      </c>
    </row>
    <row r="19" spans="1:19" s="6" customFormat="1" ht="12.95" customHeight="1" thickTop="1" x14ac:dyDescent="0.2">
      <c r="A19" s="28" t="s">
        <v>36</v>
      </c>
      <c r="E19" s="29">
        <v>21</v>
      </c>
      <c r="S19" s="6">
        <f ca="1">SQRT(SUM(S21:S49)/(COUNT(S21:S49)-1))</f>
        <v>1.4867712566369398E-3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">
        <v>29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37</v>
      </c>
    </row>
    <row r="21" spans="1:19" s="6" customFormat="1" ht="12.95" customHeight="1" x14ac:dyDescent="0.2">
      <c r="A21" s="4" t="s">
        <v>48</v>
      </c>
      <c r="B21" s="5" t="s">
        <v>49</v>
      </c>
      <c r="C21" s="4">
        <v>55609.8992</v>
      </c>
      <c r="D21" s="4">
        <v>4.0000000000000002E-4</v>
      </c>
      <c r="E21" s="6">
        <f>+(C21-C$7)/C$8</f>
        <v>0.5000000000109408</v>
      </c>
      <c r="F21" s="6">
        <f>ROUND(2*E21,0)/2</f>
        <v>0.5</v>
      </c>
      <c r="G21" s="6">
        <f>+C21-(C$7+F21*C$8)</f>
        <v>0</v>
      </c>
      <c r="H21" s="6">
        <f>+G21</f>
        <v>0</v>
      </c>
      <c r="O21" s="6">
        <f ca="1">+C$11+C$12*$F21</f>
        <v>2.3596114185341565E-4</v>
      </c>
      <c r="Q21" s="33">
        <f>+C21-15018.5</f>
        <v>40591.3992</v>
      </c>
      <c r="S21" s="6">
        <f ca="1">+(O21-G21)^2</f>
        <v>5.5677660464767741E-8</v>
      </c>
    </row>
    <row r="22" spans="1:19" s="6" customFormat="1" ht="12.95" customHeight="1" x14ac:dyDescent="0.2">
      <c r="A22" s="4" t="s">
        <v>50</v>
      </c>
      <c r="B22" s="5" t="s">
        <v>49</v>
      </c>
      <c r="C22" s="4">
        <v>55981.862500000003</v>
      </c>
      <c r="D22" s="4">
        <v>2.9999999999999997E-4</v>
      </c>
      <c r="E22" s="6">
        <f>+(C22-C$7)/C$8</f>
        <v>1131.5103777400266</v>
      </c>
      <c r="F22" s="6">
        <f>ROUND(2*E22,0)/2</f>
        <v>1131.5</v>
      </c>
      <c r="G22" s="6">
        <f>+C22-(C$7+F22*C$8)</f>
        <v>3.4130000058212318E-3</v>
      </c>
      <c r="I22" s="6">
        <f>+G22</f>
        <v>3.4130000058212318E-3</v>
      </c>
      <c r="O22" s="6">
        <f ca="1">+C$11+C$12*$F22</f>
        <v>1.8223583998246036E-3</v>
      </c>
      <c r="Q22" s="33">
        <f>+C22-15018.5</f>
        <v>40963.362500000003</v>
      </c>
      <c r="S22" s="6">
        <f ca="1">+(O22-G22)^2</f>
        <v>2.5301407187275325E-6</v>
      </c>
    </row>
    <row r="23" spans="1:19" s="6" customFormat="1" ht="12.95" customHeight="1" x14ac:dyDescent="0.2">
      <c r="A23" s="4" t="s">
        <v>50</v>
      </c>
      <c r="B23" s="5" t="s">
        <v>49</v>
      </c>
      <c r="C23" s="4">
        <v>56046.6486</v>
      </c>
      <c r="D23" s="4">
        <v>2.2000000000000001E-3</v>
      </c>
      <c r="E23" s="6">
        <f>+(C23-C$7)/C$8</f>
        <v>1328.5022622439521</v>
      </c>
      <c r="F23" s="6">
        <f>ROUND(2*E23,0)/2</f>
        <v>1328.5</v>
      </c>
      <c r="G23" s="6">
        <f>+C23-(C$7+F23*C$8)</f>
        <v>7.4400000448804349E-4</v>
      </c>
      <c r="I23" s="6">
        <f>+G23</f>
        <v>7.4400000448804349E-4</v>
      </c>
      <c r="O23" s="6">
        <f ca="1">+C$11+C$12*$F23</f>
        <v>2.0986804686312561E-3</v>
      </c>
      <c r="Q23" s="33">
        <f>+C23-15018.5</f>
        <v>41028.1486</v>
      </c>
      <c r="S23" s="6">
        <f ca="1">+(O23-G23)^2</f>
        <v>1.8351591599312699E-6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2024-03-10T00:01:01Z</dcterms:modified>
</cp:coreProperties>
</file>