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03E13E3-7D50-416A-B998-16FD0F3952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Q21" i="1"/>
  <c r="C17" i="1"/>
  <c r="C11" i="1"/>
  <c r="C12" i="1"/>
  <c r="C16" i="1" l="1"/>
  <c r="D18" i="1" s="1"/>
  <c r="O21" i="1"/>
  <c r="S21" i="1" s="1"/>
  <c r="O22" i="1"/>
  <c r="S22" i="1" s="1"/>
  <c r="O23" i="1"/>
  <c r="S23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<sst xmlns="http://schemas.openxmlformats.org/spreadsheetml/2006/main" count="58" uniqueCount="53">
  <si>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</si>
  <si>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</si>
  <si>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</si>
  <si>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</si>
  <si>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</si>
  <si>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</si>
  <si>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</si>
  <si>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</si>
  <si>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</si>
  <si>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</si>
  <si>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</si>
  <si>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</si>
  <si>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</si>
  <si>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</si>
  <si>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</si>
  <si>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</si>
  <si>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</si>
  <si>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</si>
  <si>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</si>
  <si>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</si>
  <si>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</si>
  <si>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</si>
  <si>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</si>
  <si>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</si>
  <si>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</si>
  <si>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</si>
  <si>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</si>
  <si>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</si>
  <si>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</si>
  <si>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</si>
  <si>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</si>
  <si>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</si>
  <si>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</si>
  <si>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</si>
  <si>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</si>
  <si>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</si>
  <si>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</si>
  <si>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</si>
  <si>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</si>
  <si>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</si>
  <si>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</si>
  <si>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</si>
  <si>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G4956-1196</t>
  </si>
  <si>
    <t>G4956-1196_Vir.xls</t>
  </si>
  <si>
    <t>ECESD</t>
  </si>
  <si>
    <t>Vir</t>
  </si>
  <si>
    <t>VSX</t>
  </si>
  <si>
    <t>IBVS 5992</t>
  </si>
  <si>
    <t>I</t>
  </si>
  <si>
    <t>IBVS 6029</t>
  </si>
  <si>
    <t>II</t>
  </si>
  <si>
    <t>V0689 Vir / GSC 4956-1196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</si>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</sst>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V0689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95-4A31-B4A3-967597C389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5.3919997735647485E-3</c:v>
                </c:pt>
                <c:pt idx="2">
                  <c:v>7.4559997738106176E-3</c:v>
                </c:pt>
                <c:pt idx="3">
                  <c:v>9.0639997797552496E-3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95-4A31-B4A3-967597C389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95-4A31-B4A3-967597C389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95-4A31-B4A3-967597C389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95-4A31-B4A3-967597C389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95-4A31-B4A3-967597C389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95-4A31-B4A3-967597C389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-2.2726188479789581E-2</c:v>
                </c:pt>
                <c:pt idx="1">
                  <c:v>5.3012170589431182E-3</c:v>
                </c:pt>
                <c:pt idx="2">
                  <c:v>8.0622636045019416E-3</c:v>
                </c:pt>
                <c:pt idx="3">
                  <c:v>8.5485186636855594E-3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95-4A31-B4A3-967597C389B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13343.5</c:v>
                </c:pt>
                <c:pt idx="2">
                  <c:v>14658</c:v>
                </c:pt>
                <c:pt idx="3">
                  <c:v>14889.5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95-4A31-B4A3-967597C38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263856"/>
        <c:axId val="1"/>
      </c:scatterChart>
      <c:valAx>
        <c:axId val="74726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26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544F48-4C99-60F9-801B-0960E0784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9" customFormat="1" ht="20.25" x14ac:dyDescent="0.2">
      <c r="A1" s="8" t="s">
        <v>51</v>
      </c>
      <c r="E1" s="9" t="s">
        <v>43</v>
      </c>
    </row>
    <row r="2" spans="1:7" s="9" customFormat="1" ht="12.95" customHeight="1" x14ac:dyDescent="0.2">
      <c r="A2" s="9" t="s">
        <v>24</v>
      </c>
      <c r="B2" s="9" t="s">
        <v>44</v>
      </c>
      <c r="C2" s="10" t="s">
        <v>41</v>
      </c>
      <c r="D2" s="11" t="s">
        <v>45</v>
      </c>
      <c r="E2" s="3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37">
        <v>51886.115000000224</v>
      </c>
      <c r="D7" s="16" t="s">
        <v>46</v>
      </c>
    </row>
    <row r="8" spans="1:7" s="9" customFormat="1" ht="12.95" customHeight="1" x14ac:dyDescent="0.2">
      <c r="A8" s="9" t="s">
        <v>3</v>
      </c>
      <c r="C8" s="37">
        <v>0.27996799999999999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20</v>
      </c>
      <c r="D10" s="19" t="s">
        <v>21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-2.2726188479789581E-2</v>
      </c>
      <c r="D11" s="11"/>
      <c r="F11" s="21" t="str">
        <f>"F"&amp;E19</f>
        <v>F22</v>
      </c>
      <c r="G11" s="20" t="str">
        <f>"G"&amp;E19</f>
        <v>G22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2.1004538193676846E-6</v>
      </c>
      <c r="D12" s="11"/>
    </row>
    <row r="13" spans="1:7" s="9" customFormat="1" ht="12.95" customHeight="1" x14ac:dyDescent="0.2">
      <c r="A13" s="9" t="s">
        <v>19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60379.543975000001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56054.567099468659</v>
      </c>
      <c r="D15" s="22" t="s">
        <v>38</v>
      </c>
      <c r="E15" s="23">
        <f ca="1">ROUND(2*(E14-$C$7)/$C$8,0)/2+E13</f>
        <v>30338</v>
      </c>
    </row>
    <row r="16" spans="1:7" s="9" customFormat="1" ht="12.95" customHeight="1" x14ac:dyDescent="0.2">
      <c r="A16" s="12" t="s">
        <v>4</v>
      </c>
      <c r="C16" s="26">
        <f ca="1">+C8+C12</f>
        <v>0.27997010045381937</v>
      </c>
      <c r="D16" s="22" t="s">
        <v>39</v>
      </c>
      <c r="E16" s="20">
        <f ca="1">ROUND(2*(E14-$C$15)/$C$16,0)/2+E13</f>
        <v>15449</v>
      </c>
    </row>
    <row r="17" spans="1:19" s="9" customFormat="1" ht="12.95" customHeight="1" thickBot="1" x14ac:dyDescent="0.25">
      <c r="A17" s="22" t="s">
        <v>29</v>
      </c>
      <c r="C17" s="9">
        <f>COUNT(C21:C2191)</f>
        <v>4</v>
      </c>
      <c r="D17" s="22" t="s">
        <v>33</v>
      </c>
      <c r="E17" s="27">
        <f ca="1">+$C$15+$C$16*E16-15018.5-$C$9/24</f>
        <v>45361.721014713046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56054.567099468659</v>
      </c>
      <c r="D18" s="29">
        <f ca="1">+C16</f>
        <v>0.27997010045381937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22</v>
      </c>
      <c r="S19" s="9">
        <f ca="1">SQRT(SUM(S21:S50)/(COUNT(S21:S50)-1))</f>
        <v>1.312911727083005E-2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52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51886.115000000224</v>
      </c>
      <c r="D21" s="15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-2.2726188479789581E-2</v>
      </c>
      <c r="Q21" s="36">
        <f>+C21-15018.5</f>
        <v>36867.615000000224</v>
      </c>
      <c r="S21" s="9">
        <f ca="1">+(O21-G21)^2</f>
        <v>5.1647964281892062E-4</v>
      </c>
    </row>
    <row r="22" spans="1:19" s="9" customFormat="1" ht="12.95" customHeight="1" x14ac:dyDescent="0.2">
      <c r="A22" s="4" t="s">
        <v>47</v>
      </c>
      <c r="B22" s="5" t="s">
        <v>48</v>
      </c>
      <c r="C22" s="4">
        <v>55621.873399999997</v>
      </c>
      <c r="D22" s="4">
        <v>2.9999999999999997E-4</v>
      </c>
      <c r="E22" s="9">
        <f>+(C22-C$7)/C$8</f>
        <v>13343.519259343115</v>
      </c>
      <c r="F22" s="9">
        <f>ROUND(2*E22,0)/2</f>
        <v>13343.5</v>
      </c>
      <c r="G22" s="9">
        <f>+C22-(C$7+F22*C$8)</f>
        <v>5.3919997735647485E-3</v>
      </c>
      <c r="I22" s="9">
        <f>+G22</f>
        <v>5.3919997735647485E-3</v>
      </c>
      <c r="O22" s="9">
        <f ca="1">+C$11+C$12*$F22</f>
        <v>5.3012170589431182E-3</v>
      </c>
      <c r="Q22" s="36">
        <f>+C22-15018.5</f>
        <v>40603.373399999997</v>
      </c>
      <c r="S22" s="9">
        <f ca="1">+(O22-G22)^2</f>
        <v>8.2415012740723663E-9</v>
      </c>
    </row>
    <row r="23" spans="1:19" ht="12.95" customHeight="1" x14ac:dyDescent="0.2">
      <c r="A23" s="6" t="s">
        <v>49</v>
      </c>
      <c r="B23" s="7" t="s">
        <v>50</v>
      </c>
      <c r="C23" s="6">
        <v>55989.893400000001</v>
      </c>
      <c r="D23" s="6">
        <v>4.0000000000000002E-4</v>
      </c>
      <c r="E23">
        <f>+(C23-C$7)/C$8</f>
        <v>14658.026631614246</v>
      </c>
      <c r="F23">
        <f>ROUND(2*E23,0)/2</f>
        <v>14658</v>
      </c>
      <c r="G23">
        <f>+C23-(C$7+F23*C$8)</f>
        <v>7.4559997738106176E-3</v>
      </c>
      <c r="I23">
        <f>+G23</f>
        <v>7.4559997738106176E-3</v>
      </c>
      <c r="O23">
        <f ca="1">+C$11+C$12*$F23</f>
        <v>8.0622636045019416E-3</v>
      </c>
      <c r="Q23" s="1">
        <f>+C23-15018.5</f>
        <v>40971.393400000001</v>
      </c>
      <c r="S23">
        <f ca="1">+(O23-G23)^2</f>
        <v>3.6755583240451838E-7</v>
      </c>
    </row>
    <row r="24" spans="1:19" ht="12.95" customHeight="1" x14ac:dyDescent="0.2">
      <c r="A24" s="6" t="s">
        <v>49</v>
      </c>
      <c r="B24" s="7" t="s">
        <v>48</v>
      </c>
      <c r="C24" s="6">
        <v>56054.707600000002</v>
      </c>
      <c r="D24" s="6">
        <v>8.9999999999999998E-4</v>
      </c>
      <c r="E24">
        <f>+(C24-C$7)/C$8</f>
        <v>14889.532375127794</v>
      </c>
      <c r="F24">
        <f>ROUND(2*E24,0)/2</f>
        <v>14889.5</v>
      </c>
      <c r="G24">
        <f>+C24-(C$7+F24*C$8)</f>
        <v>9.0639997797552496E-3</v>
      </c>
      <c r="I24">
        <f>+G24</f>
        <v>9.0639997797552496E-3</v>
      </c>
      <c r="O24">
        <f ca="1">+C$11+C$12*$F24</f>
        <v>8.5485186636855594E-3</v>
      </c>
      <c r="Q24" s="1">
        <f>+C24-15018.5</f>
        <v>41036.207600000002</v>
      </c>
      <c r="S24">
        <f ca="1">+(O24-G24)^2</f>
        <v>2.6572078102445347E-7</v>
      </c>
    </row>
    <row r="25" spans="1:19" ht="12.95" customHeight="1" x14ac:dyDescent="0.2">
      <c r="C25" s="2"/>
      <c r="D25" s="2"/>
      <c r="Q25" s="1"/>
    </row>
    <row r="26" spans="1:19" ht="12.95" customHeight="1" x14ac:dyDescent="0.2">
      <c r="C26" s="2"/>
      <c r="D26" s="2"/>
      <c r="Q26" s="1"/>
    </row>
    <row r="27" spans="1:19" ht="12.95" customHeight="1" x14ac:dyDescent="0.2">
      <c r="C27" s="2"/>
      <c r="D27" s="2"/>
      <c r="Q27" s="1"/>
    </row>
    <row r="28" spans="1:19" ht="12.95" customHeight="1" x14ac:dyDescent="0.2">
      <c r="C28" s="2"/>
      <c r="D28" s="2"/>
      <c r="Q28" s="1"/>
    </row>
    <row r="29" spans="1:19" ht="12.95" customHeight="1" x14ac:dyDescent="0.2">
      <c r="C29" s="2"/>
      <c r="D29" s="2"/>
      <c r="Q29" s="1"/>
    </row>
    <row r="30" spans="1:19" ht="12.95" customHeight="1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2024-03-10T00:03:19Z</dcterms:modified>
</cp:coreProperties>
</file>