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34EF2E3-1010-444C-89FC-1A0BF4C431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1" i="1"/>
  <c r="F21" i="1"/>
  <c r="R21" i="1"/>
  <c r="H21" i="1"/>
  <c r="E23" i="1"/>
  <c r="F23" i="1"/>
  <c r="G23" i="1"/>
  <c r="I23" i="1"/>
  <c r="E24" i="1"/>
  <c r="F24" i="1"/>
  <c r="G24" i="1"/>
  <c r="I24" i="1"/>
  <c r="G11" i="1"/>
  <c r="F11" i="1"/>
  <c r="Q22" i="1"/>
  <c r="Q21" i="1"/>
  <c r="Q23" i="1"/>
  <c r="Q24" i="1"/>
  <c r="E14" i="1"/>
  <c r="C17" i="1"/>
  <c r="C12" i="1"/>
  <c r="C11" i="1"/>
  <c r="C15" i="1" l="1"/>
  <c r="E16" i="1" s="1"/>
  <c r="O22" i="1"/>
  <c r="S22" i="1" s="1"/>
  <c r="O24" i="1"/>
  <c r="S24" i="1" s="1"/>
  <c r="O23" i="1"/>
  <c r="S23" i="1" s="1"/>
  <c r="O21" i="1"/>
  <c r="S21" i="1" s="1"/>
  <c r="C16" i="1"/>
  <c r="D18" i="1" s="1"/>
  <c r="E15" i="1"/>
  <c r="S19" i="1" l="1"/>
  <c r="C18" i="1"/>
  <c r="E17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<sst xmlns="http://schemas.openxmlformats.org/spreadsheetml/2006/main" count="60" uniqueCount="54">
  <si>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</si>
  <si>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</si>
  <si>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</si>
  <si>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</si>
  <si>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</si>
  <si>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</si>
  <si>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</si>
  <si>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</si>
  <si>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</si>
  <si>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</si>
  <si>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</si>
  <si>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</si>
  <si>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</si>
  <si>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</si>
  <si>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</si>
  <si>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</si>
  <si>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</si>
  <si>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</si>
  <si>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</si>
  <si>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</si>
  <si>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</si>
  <si>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</si>
  <si>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</si>
  <si>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</si>
  <si>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</si>
  <si>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</si>
  <si>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</si>
  <si>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</si>
  <si>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</si>
  <si>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</si>
  <si>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</si>
  <si>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</si>
  <si>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</si>
  <si>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</si>
  <si>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</si>
  <si>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</si>
  <si>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</si>
  <si>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</si>
  <si>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</si>
  <si>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</si>
  <si>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</si>
  <si>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</si>
  <si>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</si>
  <si>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G0887-0564</t>
  </si>
  <si>
    <t>G0887-0564_Vir.xls</t>
  </si>
  <si>
    <t>EB / EW</t>
  </si>
  <si>
    <t>Vir</t>
  </si>
  <si>
    <t>VSX</t>
  </si>
  <si>
    <t>IBVS 5992</t>
  </si>
  <si>
    <t>II</t>
  </si>
  <si>
    <t>I</t>
  </si>
  <si>
    <t>IBVS 6029</t>
  </si>
  <si>
    <t>V0695 GSC 0887-0564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</si>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</sst>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V0695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898.5</c:v>
                </c:pt>
                <c:pt idx="3">
                  <c:v>1102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B-44C0-A630-1C01631781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898.5</c:v>
                </c:pt>
                <c:pt idx="3">
                  <c:v>1102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5.132500002218876E-3</c:v>
                </c:pt>
                <c:pt idx="2">
                  <c:v>-4.3995000014547259E-3</c:v>
                </c:pt>
                <c:pt idx="3">
                  <c:v>-7.034000002022367E-3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B-44C0-A630-1C01631781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898.5</c:v>
                </c:pt>
                <c:pt idx="3">
                  <c:v>1102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3B-44C0-A630-1C01631781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898.5</c:v>
                </c:pt>
                <c:pt idx="3">
                  <c:v>1102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3B-44C0-A630-1C01631781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898.5</c:v>
                </c:pt>
                <c:pt idx="3">
                  <c:v>1102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3B-44C0-A630-1C01631781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898.5</c:v>
                </c:pt>
                <c:pt idx="3">
                  <c:v>1102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3B-44C0-A630-1C01631781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898.5</c:v>
                </c:pt>
                <c:pt idx="3">
                  <c:v>1102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3B-44C0-A630-1C01631781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898.5</c:v>
                </c:pt>
                <c:pt idx="3">
                  <c:v>1102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5.2015445231641273E-3</c:v>
                </c:pt>
                <c:pt idx="1">
                  <c:v>5.1742034927463156E-3</c:v>
                </c:pt>
                <c:pt idx="2">
                  <c:v>-4.6248218089973373E-3</c:v>
                </c:pt>
                <c:pt idx="3">
                  <c:v>-6.8503816850071977E-3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3B-44C0-A630-1C01631781B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898.5</c:v>
                </c:pt>
                <c:pt idx="3">
                  <c:v>1102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3B-44C0-A630-1C016317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160056"/>
        <c:axId val="1"/>
      </c:scatterChart>
      <c:valAx>
        <c:axId val="650160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160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1DABD2-D59A-FD24-D9D2-D518096CC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44</v>
      </c>
    </row>
    <row r="2" spans="1:7" ht="12.95" customHeight="1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41</v>
      </c>
      <c r="D4" s="29" t="s">
        <v>41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8">
        <v>55629.834600000002</v>
      </c>
      <c r="D7" s="30" t="s">
        <v>47</v>
      </c>
    </row>
    <row r="8" spans="1:7" ht="12.95" customHeight="1" x14ac:dyDescent="0.2">
      <c r="A8" t="s">
        <v>3</v>
      </c>
      <c r="C8" s="8">
        <v>0.40186699999999997</v>
      </c>
      <c r="D8" s="30" t="s">
        <v>47</v>
      </c>
    </row>
    <row r="9" spans="1:7" ht="12.95" customHeight="1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INTERCEPT(INDIRECT($G$11):G991,INDIRECT($F$11):F991)</f>
        <v>5.2015445231641273E-3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SLOPE(INDIRECT($G$11):G991,INDIRECT($F$11):F991)</f>
        <v>-1.0936412167124614E-5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33</v>
      </c>
      <c r="E14" s="15">
        <f ca="1">NOW()+15018.5+$C$9/24</f>
        <v>60379.546384490735</v>
      </c>
    </row>
    <row r="15" spans="1:7" ht="12.95" customHeight="1" x14ac:dyDescent="0.2">
      <c r="A15" s="12" t="s">
        <v>17</v>
      </c>
      <c r="B15" s="10"/>
      <c r="C15" s="13">
        <f ca="1">(C7+C11)+(C8+C12)*INT(MAX(F21:F3532))</f>
        <v>56072.68518361832</v>
      </c>
      <c r="D15" s="14" t="s">
        <v>39</v>
      </c>
      <c r="E15" s="15">
        <f ca="1">ROUND(2*(E14-$C$7)/$C$8,0)/2+E13</f>
        <v>11820</v>
      </c>
    </row>
    <row r="16" spans="1:7" ht="12.95" customHeight="1" x14ac:dyDescent="0.2">
      <c r="A16" s="16" t="s">
        <v>4</v>
      </c>
      <c r="B16" s="10"/>
      <c r="C16" s="17">
        <f ca="1">+C8+C12</f>
        <v>0.40185606358783282</v>
      </c>
      <c r="D16" s="14" t="s">
        <v>40</v>
      </c>
      <c r="E16" s="24">
        <f ca="1">ROUND(2*(E14-$C$15)/$C$16,0)/2+E13</f>
        <v>10718.5</v>
      </c>
    </row>
    <row r="17" spans="1:19" ht="12.95" customHeight="1" thickBot="1" x14ac:dyDescent="0.25">
      <c r="A17" s="14" t="s">
        <v>30</v>
      </c>
      <c r="B17" s="10"/>
      <c r="C17" s="10">
        <f>COUNT(C21:C2190)</f>
        <v>4</v>
      </c>
      <c r="D17" s="14" t="s">
        <v>34</v>
      </c>
      <c r="E17" s="18">
        <f ca="1">+$C$15+$C$16*E16-15018.5-$C$9/24</f>
        <v>45361.875234517844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56072.68518361832</v>
      </c>
      <c r="D18" s="20">
        <f ca="1">+C16</f>
        <v>0.40185606358783282</v>
      </c>
      <c r="E18" s="21" t="s">
        <v>35</v>
      </c>
    </row>
    <row r="19" spans="1:19" ht="12.95" customHeight="1" thickTop="1" x14ac:dyDescent="0.2">
      <c r="A19" s="25" t="s">
        <v>36</v>
      </c>
      <c r="E19" s="26">
        <v>21</v>
      </c>
      <c r="S19">
        <f ca="1">SQRT(SUM(S21:S49)/(COUNT(S21:S49)-1))</f>
        <v>3.0078946242002701E-3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ht="12.95" customHeight="1" x14ac:dyDescent="0.2">
      <c r="A21" s="33" t="s">
        <v>48</v>
      </c>
      <c r="B21" s="34" t="s">
        <v>50</v>
      </c>
      <c r="C21" s="33">
        <v>55629.834600000002</v>
      </c>
      <c r="D21" s="33">
        <v>1.5E-3</v>
      </c>
      <c r="E21">
        <f>+(C21-C$7)/C$8</f>
        <v>0</v>
      </c>
      <c r="F21">
        <f>ROUND(2*E21,0)/2</f>
        <v>0</v>
      </c>
      <c r="H21">
        <f>+R21</f>
        <v>0</v>
      </c>
      <c r="O21">
        <f ca="1">+C$11+C$12*$F21</f>
        <v>5.2015445231641273E-3</v>
      </c>
      <c r="Q21" s="2">
        <f>+C21-15018.5</f>
        <v>40611.334600000002</v>
      </c>
      <c r="R21">
        <f>+C21-(C$7+F21*C$8)</f>
        <v>0</v>
      </c>
      <c r="S21">
        <f ca="1">+(O21-R21)^2</f>
        <v>2.7056065426458728E-5</v>
      </c>
    </row>
    <row r="22" spans="1:19" ht="12.95" customHeight="1" x14ac:dyDescent="0.2">
      <c r="A22" s="33" t="s">
        <v>48</v>
      </c>
      <c r="B22" s="34" t="s">
        <v>49</v>
      </c>
      <c r="C22" s="33">
        <v>55630.844400000002</v>
      </c>
      <c r="D22" s="33">
        <v>4.0000000000000002E-4</v>
      </c>
      <c r="E22">
        <f>+(C22-C$7)/C$8</f>
        <v>2.5127716383774081</v>
      </c>
      <c r="F22">
        <f>ROUND(2*E22,0)/2</f>
        <v>2.5</v>
      </c>
      <c r="G22">
        <f>+C22-(C$7+F22*C$8)</f>
        <v>5.132500002218876E-3</v>
      </c>
      <c r="I22">
        <f>+G22</f>
        <v>5.132500002218876E-3</v>
      </c>
      <c r="O22">
        <f ca="1">+C$11+C$12*$F22</f>
        <v>5.1742034927463156E-3</v>
      </c>
      <c r="Q22" s="2">
        <f>+C22-15018.5</f>
        <v>40612.344400000002</v>
      </c>
      <c r="S22">
        <f ca="1">+(O22-G22)^2</f>
        <v>1.7391811221722406E-9</v>
      </c>
    </row>
    <row r="23" spans="1:19" ht="12.95" customHeight="1" x14ac:dyDescent="0.2">
      <c r="A23" s="35" t="s">
        <v>51</v>
      </c>
      <c r="B23" s="36" t="s">
        <v>49</v>
      </c>
      <c r="C23" s="35">
        <v>55990.907700000003</v>
      </c>
      <c r="D23" s="35">
        <v>6.9999999999999999E-4</v>
      </c>
      <c r="E23">
        <f>+(C23-C$7)/C$8</f>
        <v>898.48905234816857</v>
      </c>
      <c r="F23">
        <f>ROUND(2*E23,0)/2</f>
        <v>898.5</v>
      </c>
      <c r="G23">
        <f>+C23-(C$7+F23*C$8)</f>
        <v>-4.3995000014547259E-3</v>
      </c>
      <c r="I23">
        <f>+G23</f>
        <v>-4.3995000014547259E-3</v>
      </c>
      <c r="O23">
        <f ca="1">+C$11+C$12*$F23</f>
        <v>-4.6248218089973373E-3</v>
      </c>
      <c r="Q23" s="2">
        <f>+C23-15018.5</f>
        <v>40972.407700000003</v>
      </c>
      <c r="S23">
        <f ca="1">+(O23-G23)^2</f>
        <v>5.0769916954269638E-8</v>
      </c>
    </row>
    <row r="24" spans="1:19" ht="12.95" customHeight="1" x14ac:dyDescent="0.2">
      <c r="A24" s="35" t="s">
        <v>51</v>
      </c>
      <c r="B24" s="36" t="s">
        <v>50</v>
      </c>
      <c r="C24" s="35">
        <v>56072.684999999998</v>
      </c>
      <c r="D24" s="35">
        <v>1E-3</v>
      </c>
      <c r="E24">
        <f>+(C24-C$7)/C$8</f>
        <v>1101.9824966966578</v>
      </c>
      <c r="F24">
        <f>ROUND(2*E24,0)/2</f>
        <v>1102</v>
      </c>
      <c r="G24">
        <f>+C24-(C$7+F24*C$8)</f>
        <v>-7.034000002022367E-3</v>
      </c>
      <c r="I24">
        <f>+G24</f>
        <v>-7.034000002022367E-3</v>
      </c>
      <c r="O24">
        <f ca="1">+C$11+C$12*$F24</f>
        <v>-6.8503816850071977E-3</v>
      </c>
      <c r="Q24" s="2">
        <f>+C24-15018.5</f>
        <v>41054.184999999998</v>
      </c>
      <c r="S24">
        <f ca="1">+(O24-G24)^2</f>
        <v>3.371568634348321E-8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2024-03-10T00:06:47Z</dcterms:modified>
</cp:coreProperties>
</file>