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B6BCB45-7583-49DE-86E5-AB8653B33BD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Q22" i="1"/>
  <c r="Q23" i="1"/>
  <c r="Q24" i="1"/>
  <c r="F11" i="1"/>
  <c r="C21" i="1"/>
  <c r="E21" i="1"/>
  <c r="F21" i="1"/>
  <c r="A21" i="1"/>
  <c r="H20" i="1"/>
  <c r="G11" i="1"/>
  <c r="E14" i="1"/>
  <c r="C17" i="1"/>
  <c r="Q21" i="1"/>
  <c r="G21" i="1"/>
  <c r="H21" i="1"/>
  <c r="C11" i="1"/>
  <c r="E15" i="1" l="1"/>
  <c r="C12" i="1"/>
  <c r="C16" i="1" l="1"/>
  <c r="D18" i="1" s="1"/>
  <c r="O22" i="1"/>
  <c r="S22" i="1" s="1"/>
  <c r="O21" i="1"/>
  <c r="S21" i="1" s="1"/>
  <c r="O23" i="1"/>
  <c r="S23" i="1" s="1"/>
  <c r="C15" i="1"/>
  <c r="O24" i="1"/>
  <c r="S24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<sst xmlns="http://schemas.openxmlformats.org/spreadsheetml/2006/main" count="58" uniqueCount="52">
  <si>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</si>
  <si>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</si>
  <si>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</si>
  <si>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</si>
  <si>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</si>
  <si>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</si>
  <si>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</si>
  <si>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</si>
  <si>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</si>
  <si>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</si>
  <si>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</si>
  <si>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</si>
  <si>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</si>
  <si>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</si>
  <si>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</si>
  <si>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</si>
  <si>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</si>
  <si>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</si>
  <si>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</si>
  <si>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</si>
  <si>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</si>
  <si>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</si>
  <si>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</si>
  <si>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</si>
  <si>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</si>
  <si>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</si>
  <si>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</si>
  <si>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</si>
  <si>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</si>
  <si>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</si>
  <si>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</si>
  <si>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</si>
  <si>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</si>
  <si>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</si>
  <si>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</si>
  <si>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</si>
  <si>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</si>
  <si>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</si>
  <si>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</si>
  <si>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</si>
  <si>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</si>
  <si>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</si>
  <si>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G0891-0117</t>
  </si>
  <si>
    <t>G0891-0117_Vir.xls</t>
  </si>
  <si>
    <t>EDESD</t>
  </si>
  <si>
    <t>Vir</t>
  </si>
  <si>
    <t>VSX</t>
  </si>
  <si>
    <t>IBVS 5992</t>
  </si>
  <si>
    <t>I</t>
  </si>
  <si>
    <t>IBVS 6029</t>
  </si>
  <si>
    <t>V0701 Vir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</si>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</sst>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V0701</a:t>
            </a:r>
            <a:r>
              <a:rPr lang="en-AU" baseline="0"/>
              <a:t> Vir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8.0000000000000004E-4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8.0000000000000004E-4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384</c:v>
                </c:pt>
                <c:pt idx="2">
                  <c:v>505</c:v>
                </c:pt>
                <c:pt idx="3">
                  <c:v>530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E55-4EA6-97AD-674E75E347A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8.0000000000000004E-4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8.0000000000000004E-4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384</c:v>
                </c:pt>
                <c:pt idx="2">
                  <c:v>505</c:v>
                </c:pt>
                <c:pt idx="3">
                  <c:v>530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1.0360000065702479E-2</c:v>
                </c:pt>
                <c:pt idx="2">
                  <c:v>3.4500000620028004E-3</c:v>
                </c:pt>
                <c:pt idx="3">
                  <c:v>8.7000000639818609E-3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E55-4EA6-97AD-674E75E347A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8.0000000000000004E-4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8.0000000000000004E-4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384</c:v>
                </c:pt>
                <c:pt idx="2">
                  <c:v>505</c:v>
                </c:pt>
                <c:pt idx="3">
                  <c:v>530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E55-4EA6-97AD-674E75E347A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8.0000000000000004E-4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8.0000000000000004E-4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384</c:v>
                </c:pt>
                <c:pt idx="2">
                  <c:v>505</c:v>
                </c:pt>
                <c:pt idx="3">
                  <c:v>530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E55-4EA6-97AD-674E75E347A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8.0000000000000004E-4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8.0000000000000004E-4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384</c:v>
                </c:pt>
                <c:pt idx="2">
                  <c:v>505</c:v>
                </c:pt>
                <c:pt idx="3">
                  <c:v>530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E55-4EA6-97AD-674E75E347A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8.0000000000000004E-4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8.0000000000000004E-4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384</c:v>
                </c:pt>
                <c:pt idx="2">
                  <c:v>505</c:v>
                </c:pt>
                <c:pt idx="3">
                  <c:v>530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E55-4EA6-97AD-674E75E347A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8.0000000000000004E-4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8.0000000000000004E-4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384</c:v>
                </c:pt>
                <c:pt idx="2">
                  <c:v>505</c:v>
                </c:pt>
                <c:pt idx="3">
                  <c:v>530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E55-4EA6-97AD-674E75E347A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384</c:v>
                </c:pt>
                <c:pt idx="2">
                  <c:v>505</c:v>
                </c:pt>
                <c:pt idx="3">
                  <c:v>530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1.0035543529939685E-3</c:v>
                </c:pt>
                <c:pt idx="1">
                  <c:v>6.00875561261985E-3</c:v>
                </c:pt>
                <c:pt idx="2">
                  <c:v>7.5859153845332138E-3</c:v>
                </c:pt>
                <c:pt idx="3">
                  <c:v>7.9117748415401066E-3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E55-4EA6-97AD-674E75E347A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384</c:v>
                </c:pt>
                <c:pt idx="2">
                  <c:v>505</c:v>
                </c:pt>
                <c:pt idx="3">
                  <c:v>530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E55-4EA6-97AD-674E75E34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5110360"/>
        <c:axId val="1"/>
      </c:scatterChart>
      <c:valAx>
        <c:axId val="745110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51103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751879699248121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5246A5E-1DD3-08F5-AC0D-05307A089A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50</v>
      </c>
      <c r="E1" t="s">
        <v>43</v>
      </c>
    </row>
    <row r="2" spans="1:7" ht="12.95" customHeight="1" x14ac:dyDescent="0.2">
      <c r="A2" t="s">
        <v>24</v>
      </c>
      <c r="B2" t="s">
        <v>44</v>
      </c>
      <c r="C2" s="31" t="s">
        <v>41</v>
      </c>
      <c r="D2" s="3" t="s">
        <v>45</v>
      </c>
      <c r="E2" s="32" t="s">
        <v>42</v>
      </c>
      <c r="F2" t="e">
        <v>#N/A</v>
      </c>
    </row>
    <row r="3" spans="1:7" ht="12.95" customHeight="1" thickBot="1" x14ac:dyDescent="0.25"/>
    <row r="4" spans="1:7" ht="12.95" customHeight="1" thickTop="1" thickBot="1" x14ac:dyDescent="0.25">
      <c r="A4" s="5" t="s">
        <v>0</v>
      </c>
      <c r="C4" s="28" t="s">
        <v>40</v>
      </c>
      <c r="D4" s="29" t="s">
        <v>40</v>
      </c>
    </row>
    <row r="5" spans="1:7" ht="12.95" customHeight="1" x14ac:dyDescent="0.2"/>
    <row r="6" spans="1:7" ht="12.95" customHeight="1" x14ac:dyDescent="0.2">
      <c r="A6" s="5" t="s">
        <v>1</v>
      </c>
    </row>
    <row r="7" spans="1:7" ht="12.95" customHeight="1" x14ac:dyDescent="0.2">
      <c r="A7" t="s">
        <v>2</v>
      </c>
      <c r="C7" s="8">
        <v>54567.831999999937</v>
      </c>
      <c r="D7" s="30" t="s">
        <v>46</v>
      </c>
    </row>
    <row r="8" spans="1:7" ht="12.95" customHeight="1" x14ac:dyDescent="0.2">
      <c r="A8" t="s">
        <v>3</v>
      </c>
      <c r="C8" s="8">
        <v>2.7942100000000001</v>
      </c>
      <c r="D8" s="30" t="s">
        <v>46</v>
      </c>
    </row>
    <row r="9" spans="1:7" ht="12.95" customHeight="1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2.95" customHeight="1" thickBot="1" x14ac:dyDescent="0.25">
      <c r="A10" s="10"/>
      <c r="B10" s="10"/>
      <c r="C10" s="4" t="s">
        <v>20</v>
      </c>
      <c r="D10" s="4" t="s">
        <v>21</v>
      </c>
      <c r="E10" s="10"/>
    </row>
    <row r="11" spans="1:7" ht="12.95" customHeight="1" x14ac:dyDescent="0.2">
      <c r="A11" s="10" t="s">
        <v>15</v>
      </c>
      <c r="B11" s="10"/>
      <c r="C11" s="22">
        <f ca="1">INTERCEPT(INDIRECT($G$11):G992,INDIRECT($F$11):F992)</f>
        <v>1.0035543529939685E-3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ht="12.95" customHeight="1" x14ac:dyDescent="0.2">
      <c r="A12" s="10" t="s">
        <v>16</v>
      </c>
      <c r="B12" s="10"/>
      <c r="C12" s="22">
        <f ca="1">SLOPE(INDIRECT($G$11):G992,INDIRECT($F$11):F992)</f>
        <v>1.3034378280275733E-5</v>
      </c>
      <c r="D12" s="3"/>
      <c r="E12" s="10"/>
    </row>
    <row r="13" spans="1:7" ht="12.95" customHeight="1" x14ac:dyDescent="0.2">
      <c r="A13" s="10" t="s">
        <v>19</v>
      </c>
      <c r="B13" s="10"/>
      <c r="C13" s="3" t="s">
        <v>13</v>
      </c>
      <c r="D13" s="14" t="s">
        <v>37</v>
      </c>
      <c r="E13" s="11">
        <v>1</v>
      </c>
    </row>
    <row r="14" spans="1:7" ht="12.95" customHeight="1" x14ac:dyDescent="0.2">
      <c r="A14" s="10"/>
      <c r="B14" s="10"/>
      <c r="C14" s="10"/>
      <c r="D14" s="14" t="s">
        <v>32</v>
      </c>
      <c r="E14" s="15">
        <f ca="1">NOW()+15018.5+$C$9/24</f>
        <v>60379.548899884256</v>
      </c>
    </row>
    <row r="15" spans="1:7" ht="12.95" customHeight="1" x14ac:dyDescent="0.2">
      <c r="A15" s="12" t="s">
        <v>17</v>
      </c>
      <c r="B15" s="10"/>
      <c r="C15" s="13">
        <f ca="1">(C7+C11)+(C8+C12)*INT(MAX(F21:F3533))</f>
        <v>56048.77121177478</v>
      </c>
      <c r="D15" s="14" t="s">
        <v>38</v>
      </c>
      <c r="E15" s="15">
        <f ca="1">ROUND(2*(E14-$C$7)/$C$8,0)/2+E13</f>
        <v>2081</v>
      </c>
    </row>
    <row r="16" spans="1:7" ht="12.95" customHeight="1" x14ac:dyDescent="0.2">
      <c r="A16" s="16" t="s">
        <v>4</v>
      </c>
      <c r="B16" s="10"/>
      <c r="C16" s="17">
        <f ca="1">+C8+C12</f>
        <v>2.7942230343782803</v>
      </c>
      <c r="D16" s="14" t="s">
        <v>39</v>
      </c>
      <c r="E16" s="24">
        <f ca="1">ROUND(2*(E14-$C$15)/$C$16,0)/2+E13</f>
        <v>1551</v>
      </c>
    </row>
    <row r="17" spans="1:19" ht="12.95" customHeight="1" thickBot="1" x14ac:dyDescent="0.25">
      <c r="A17" s="14" t="s">
        <v>29</v>
      </c>
      <c r="B17" s="10"/>
      <c r="C17" s="10">
        <f>COUNT(C21:C2191)</f>
        <v>4</v>
      </c>
      <c r="D17" s="14" t="s">
        <v>33</v>
      </c>
      <c r="E17" s="18">
        <f ca="1">+$C$15+$C$16*E16-15018.5-$C$9/24</f>
        <v>45364.506971428826</v>
      </c>
    </row>
    <row r="18" spans="1:19" ht="12.95" customHeight="1" thickTop="1" thickBot="1" x14ac:dyDescent="0.25">
      <c r="A18" s="16" t="s">
        <v>5</v>
      </c>
      <c r="B18" s="10"/>
      <c r="C18" s="19">
        <f ca="1">+C15</f>
        <v>56048.77121177478</v>
      </c>
      <c r="D18" s="20">
        <f ca="1">+C16</f>
        <v>2.7942230343782803</v>
      </c>
      <c r="E18" s="21" t="s">
        <v>34</v>
      </c>
    </row>
    <row r="19" spans="1:19" ht="12.95" customHeight="1" thickTop="1" x14ac:dyDescent="0.2">
      <c r="A19" s="25" t="s">
        <v>35</v>
      </c>
      <c r="E19" s="26">
        <v>21</v>
      </c>
      <c r="S19">
        <f ca="1">SQRT(SUM(S21:S50)/(COUNT(S21:S50)-1))</f>
        <v>3.5434232123908423E-3</v>
      </c>
    </row>
    <row r="20" spans="1:19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51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36</v>
      </c>
    </row>
    <row r="21" spans="1:19" ht="12.95" customHeight="1" x14ac:dyDescent="0.2">
      <c r="A21" t="str">
        <f>D7</f>
        <v>VSX</v>
      </c>
      <c r="C21" s="8">
        <f>C$7</f>
        <v>54567.831999999937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1.0035543529939685E-3</v>
      </c>
      <c r="Q21" s="2">
        <f>+C21-15018.5</f>
        <v>39549.331999999937</v>
      </c>
      <c r="S21">
        <f ca="1">+(O21-G21)^2</f>
        <v>1.0071213394131427E-6</v>
      </c>
    </row>
    <row r="22" spans="1:19" ht="12.95" customHeight="1" x14ac:dyDescent="0.2">
      <c r="A22" s="33" t="s">
        <v>47</v>
      </c>
      <c r="B22" s="34" t="s">
        <v>48</v>
      </c>
      <c r="C22" s="33">
        <v>55640.819000000003</v>
      </c>
      <c r="D22" s="33">
        <v>2.0000000000000001E-4</v>
      </c>
      <c r="E22">
        <f>+(C22-C$7)/C$8</f>
        <v>384.00370766694931</v>
      </c>
      <c r="F22">
        <f>ROUND(2*E22,0)/2</f>
        <v>384</v>
      </c>
      <c r="G22">
        <f>+C22-(C$7+F22*C$8)</f>
        <v>1.0360000065702479E-2</v>
      </c>
      <c r="I22">
        <f>+G22</f>
        <v>1.0360000065702479E-2</v>
      </c>
      <c r="O22">
        <f ca="1">+C$11+C$12*$F22</f>
        <v>6.00875561261985E-3</v>
      </c>
      <c r="Q22" s="2">
        <f>+C22-15018.5</f>
        <v>40622.319000000003</v>
      </c>
      <c r="S22">
        <f ca="1">+(O22-G22)^2</f>
        <v>1.893332829048235E-5</v>
      </c>
    </row>
    <row r="23" spans="1:19" ht="12.95" customHeight="1" x14ac:dyDescent="0.2">
      <c r="A23" s="35" t="s">
        <v>49</v>
      </c>
      <c r="B23" s="36" t="s">
        <v>48</v>
      </c>
      <c r="C23" s="35">
        <v>55978.911500000002</v>
      </c>
      <c r="D23" s="35">
        <v>8.0000000000000004E-4</v>
      </c>
      <c r="E23">
        <f>+(C23-C$7)/C$8</f>
        <v>505.00123469605552</v>
      </c>
      <c r="F23">
        <f>ROUND(2*E23,0)/2</f>
        <v>505</v>
      </c>
      <c r="G23">
        <f>+C23-(C$7+F23*C$8)</f>
        <v>3.4500000620028004E-3</v>
      </c>
      <c r="I23">
        <f>+G23</f>
        <v>3.4500000620028004E-3</v>
      </c>
      <c r="O23">
        <f ca="1">+C$11+C$12*$F23</f>
        <v>7.5859153845332138E-3</v>
      </c>
      <c r="Q23" s="2">
        <f>+C23-15018.5</f>
        <v>40960.411500000002</v>
      </c>
      <c r="S23">
        <f ca="1">+(O23-G23)^2</f>
        <v>1.7105795555141854E-5</v>
      </c>
    </row>
    <row r="24" spans="1:19" ht="12.95" customHeight="1" x14ac:dyDescent="0.2">
      <c r="A24" s="35" t="s">
        <v>49</v>
      </c>
      <c r="B24" s="36" t="s">
        <v>48</v>
      </c>
      <c r="C24" s="35">
        <v>56048.771999999997</v>
      </c>
      <c r="D24" s="35">
        <v>8.9999999999999998E-4</v>
      </c>
      <c r="E24">
        <f>+(C24-C$7)/C$8</f>
        <v>530.00311358132012</v>
      </c>
      <c r="F24">
        <f>ROUND(2*E24,0)/2</f>
        <v>530</v>
      </c>
      <c r="G24">
        <f>+C24-(C$7+F24*C$8)</f>
        <v>8.7000000639818609E-3</v>
      </c>
      <c r="I24">
        <f>+G24</f>
        <v>8.7000000639818609E-3</v>
      </c>
      <c r="O24">
        <f ca="1">+C$11+C$12*$F24</f>
        <v>7.9117748415401066E-3</v>
      </c>
      <c r="Q24" s="2">
        <f>+C24-15018.5</f>
        <v>41030.271999999997</v>
      </c>
      <c r="S24">
        <f ca="1">+(O24-G24)^2</f>
        <v>6.2129900129335299E-7</v>
      </c>
    </row>
    <row r="25" spans="1:19" ht="12.95" customHeight="1" x14ac:dyDescent="0.2">
      <c r="C25" s="8"/>
      <c r="D25" s="8"/>
      <c r="Q25" s="2"/>
    </row>
    <row r="26" spans="1:19" ht="12.95" customHeight="1" x14ac:dyDescent="0.2">
      <c r="C26" s="8"/>
      <c r="D26" s="8"/>
      <c r="Q26" s="2"/>
    </row>
    <row r="27" spans="1:19" ht="12.95" customHeight="1" x14ac:dyDescent="0.2">
      <c r="C27" s="8"/>
      <c r="D27" s="8"/>
      <c r="Q27" s="2"/>
    </row>
    <row r="28" spans="1:19" ht="12.95" customHeight="1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2024-03-10T00:10:25Z</dcterms:modified>
</cp:coreProperties>
</file>