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514A13-49E9-4E4E-9AE8-9D8DDC9E577B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G11" i="2"/>
  <c r="E14" i="2"/>
  <c r="A21" i="2"/>
  <c r="H20" i="2"/>
  <c r="C21" i="2"/>
  <c r="E21" i="2"/>
  <c r="F21" i="2"/>
  <c r="Q22" i="2"/>
  <c r="Q23" i="2"/>
  <c r="Q24" i="2"/>
  <c r="Q25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F11" i="1"/>
  <c r="Q22" i="1"/>
  <c r="Q23" i="1"/>
  <c r="Q24" i="1"/>
  <c r="Q25" i="1"/>
  <c r="C21" i="1"/>
  <c r="E21" i="1"/>
  <c r="F21" i="1"/>
  <c r="G21" i="1"/>
  <c r="H21" i="1"/>
  <c r="A21" i="1"/>
  <c r="H20" i="1"/>
  <c r="G11" i="1"/>
  <c r="E14" i="1"/>
  <c r="E15" i="1" s="1"/>
  <c r="C17" i="1"/>
  <c r="Q21" i="1"/>
  <c r="C17" i="2"/>
  <c r="G21" i="2"/>
  <c r="H21" i="2"/>
  <c r="Q21" i="2"/>
  <c r="C11" i="2"/>
  <c r="C12" i="2"/>
  <c r="C11" i="1"/>
  <c r="C12" i="1"/>
  <c r="C16" i="1" l="1"/>
  <c r="D18" i="1" s="1"/>
  <c r="O22" i="1"/>
  <c r="S22" i="1" s="1"/>
  <c r="O21" i="1"/>
  <c r="S21" i="1" s="1"/>
  <c r="O25" i="1"/>
  <c r="S25" i="1" s="1"/>
  <c r="O23" i="1"/>
  <c r="S23" i="1" s="1"/>
  <c r="O24" i="1"/>
  <c r="S24" i="1" s="1"/>
  <c r="C15" i="1"/>
  <c r="C16" i="2"/>
  <c r="D18" i="2" s="1"/>
  <c r="O24" i="2"/>
  <c r="S24" i="2" s="1"/>
  <c r="C15" i="2"/>
  <c r="O21" i="2"/>
  <c r="O25" i="2"/>
  <c r="S25" i="2" s="1"/>
  <c r="O22" i="2"/>
  <c r="S22" i="2" s="1"/>
  <c r="O23" i="2"/>
  <c r="S23" i="2" s="1"/>
  <c r="E15" i="2"/>
  <c r="C18" i="2" l="1"/>
  <c r="E16" i="2"/>
  <c r="E17" i="2" s="1"/>
  <c r="S19" i="2"/>
  <c r="E16" i="1"/>
  <c r="E17" i="1" s="1"/>
  <c r="C18" i="1"/>
  <c r="S19" i="1"/>
</calcChain>
</file>

<file path=xl/sharedStrings.xml><?xml version="1.0" encoding="utf-8"?>
<sst xmlns="http://schemas.openxmlformats.org/spreadsheetml/2006/main" count="121" uniqueCount="56">
  <si>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</si>
  <si>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</si>
  <si>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</si>
  <si>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</si>
  <si>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</si>
  <si>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</si>
  <si>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</si>
  <si>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</si>
  <si>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</si>
  <si>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</si>
  <si>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</si>
  <si>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</si>
  <si>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</si>
  <si>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</si>
  <si>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</si>
  <si>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</si>
  <si>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</si>
  <si>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</si>
  <si>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</si>
  <si>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</si>
  <si>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</si>
  <si>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</si>
  <si>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</si>
  <si>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</si>
  <si>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</si>
  <si>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</si>
  <si>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</si>
  <si>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</si>
  <si>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</si>
  <si>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</si>
  <si>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</si>
  <si>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</si>
  <si>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</si>
  <si>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</si>
  <si>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</si>
  <si>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</si>
  <si>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</si>
  <si>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</si>
  <si>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</si>
  <si>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</si>
  <si>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</si>
  <si>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</si>
  <si>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G4977-1397</t>
  </si>
  <si>
    <t>G4977-1397_Vir.xls</t>
  </si>
  <si>
    <t>ESDEC</t>
  </si>
  <si>
    <t>Vir</t>
  </si>
  <si>
    <t>VSX</t>
  </si>
  <si>
    <t>IBVS 5992</t>
  </si>
  <si>
    <t>I</t>
  </si>
  <si>
    <t>II</t>
  </si>
  <si>
    <t>IBVS 6029</t>
  </si>
  <si>
    <t>ToMcat</t>
  </si>
  <si>
    <t>This is a better period</t>
  </si>
  <si>
    <t>V0726 Vir / GSC 4977-1397</t>
  </si>
  <si>
    <t>CCd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</si>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</sst>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V0726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56-41BE-A717-95248CFFB35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-2.4707000135094859E-2</c:v>
                </c:pt>
                <c:pt idx="2">
                  <c:v>7.7644499870075379E-2</c:v>
                </c:pt>
                <c:pt idx="3">
                  <c:v>7.0558999876084272E-2</c:v>
                </c:pt>
                <c:pt idx="4">
                  <c:v>6.4491749864828307E-2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56-41BE-A717-95248CFFB35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56-41BE-A717-95248CFFB35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56-41BE-A717-95248CFFB35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56-41BE-A717-95248CFFB35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56-41BE-A717-95248CFFB35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56-41BE-A717-95248CFFB35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-4.0539320640279528E-3</c:v>
                </c:pt>
                <c:pt idx="1">
                  <c:v>4.5158863075135502E-2</c:v>
                </c:pt>
                <c:pt idx="2">
                  <c:v>4.5788928934882484E-2</c:v>
                </c:pt>
                <c:pt idx="3">
                  <c:v>5.0047159275588587E-2</c:v>
                </c:pt>
                <c:pt idx="4">
                  <c:v>5.1047230254314499E-2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56-41BE-A717-95248CFFB358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11638</c:v>
                </c:pt>
                <c:pt idx="2">
                  <c:v>11787</c:v>
                </c:pt>
                <c:pt idx="3">
                  <c:v>12794</c:v>
                </c:pt>
                <c:pt idx="4">
                  <c:v>13030.5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56-41BE-A717-95248CFFB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92896"/>
        <c:axId val="1"/>
      </c:scatterChart>
      <c:valAx>
        <c:axId val="74669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692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V0726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0F-47F0-8ABD-F84061F90C6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-3.9450000134820584E-2</c:v>
                </c:pt>
                <c:pt idx="2">
                  <c:v>-3.7890000130573753E-2</c:v>
                </c:pt>
                <c:pt idx="3">
                  <c:v>-2.9310000129044056E-2</c:v>
                </c:pt>
                <c:pt idx="4">
                  <c:v>-2.748000012798002E-2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0F-47F0-8ABD-F84061F90C6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0F-47F0-8ABD-F84061F90C6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0F-47F0-8ABD-F84061F90C6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0F-47F0-8ABD-F84061F90C6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0F-47F0-8ABD-F84061F90C6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0F-47F0-8ABD-F84061F90C6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-0.13895572479042934</c:v>
                </c:pt>
                <c:pt idx="1">
                  <c:v>-3.9308392656043009E-2</c:v>
                </c:pt>
                <c:pt idx="2">
                  <c:v>-3.8029934231440049E-2</c:v>
                </c:pt>
                <c:pt idx="3">
                  <c:v>-2.9408212146309703E-2</c:v>
                </c:pt>
                <c:pt idx="4">
                  <c:v>-2.7383461488625693E-2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0F-47F0-8ABD-F84061F90C6A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0F-47F0-8ABD-F84061F9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700096"/>
        <c:axId val="1"/>
      </c:scatterChart>
      <c:valAx>
        <c:axId val="7467000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700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V0726 Vir - O-C Diagr.</a:t>
            </a:r>
          </a:p>
        </c:rich>
      </c:tx>
      <c:layout>
        <c:manualLayout>
          <c:xMode val="edge"/>
          <c:yMode val="edge"/>
          <c:x val="0.3408413137546995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98210219316317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74-47B8-89EE-B4A9CCFF4F9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-3.9450000134820584E-2</c:v>
                </c:pt>
                <c:pt idx="2">
                  <c:v>-3.7890000130573753E-2</c:v>
                </c:pt>
                <c:pt idx="3">
                  <c:v>-2.9310000129044056E-2</c:v>
                </c:pt>
                <c:pt idx="4">
                  <c:v>-2.748000012798002E-2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74-47B8-89EE-B4A9CCFF4F9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74-47B8-89EE-B4A9CCFF4F9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74-47B8-89EE-B4A9CCFF4F9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74-47B8-89EE-B4A9CCFF4F9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74-47B8-89EE-B4A9CCFF4F9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74-47B8-89EE-B4A9CCFF4F9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-0.13895572479042934</c:v>
                </c:pt>
                <c:pt idx="1">
                  <c:v>-3.9308392656043009E-2</c:v>
                </c:pt>
                <c:pt idx="2">
                  <c:v>-3.8029934231440049E-2</c:v>
                </c:pt>
                <c:pt idx="3">
                  <c:v>-2.9408212146309703E-2</c:v>
                </c:pt>
                <c:pt idx="4">
                  <c:v>-2.7383461488625693E-2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74-47B8-89EE-B4A9CCFF4F9B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15822.5</c:v>
                </c:pt>
                <c:pt idx="2">
                  <c:v>16025.5</c:v>
                </c:pt>
                <c:pt idx="3">
                  <c:v>17394.5</c:v>
                </c:pt>
                <c:pt idx="4">
                  <c:v>17716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74-47B8-89EE-B4A9CCFF4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701896"/>
        <c:axId val="1"/>
      </c:scatterChart>
      <c:valAx>
        <c:axId val="74670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70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70301797860851"/>
          <c:y val="0.92397937099967764"/>
          <c:w val="0.7327338361984032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C3D406-2C66-7B7F-FF3B-ACAC80186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9893209-46BF-03FB-AA4C-70F631F63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1136DEF7-C31E-25A9-4B8D-CF573EA6E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42" sqref="D4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53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51906.14000000013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0.32082650000000001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-4.0539320640279528E-3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4.2286299311877862E-6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60379.557389120368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56086.56034011607</v>
      </c>
      <c r="D15" s="19" t="s">
        <v>38</v>
      </c>
      <c r="E15" s="20">
        <f ca="1">ROUND(2*(E14-$C$7)/$C$8,0)/2+E13</f>
        <v>26412</v>
      </c>
    </row>
    <row r="16" spans="1:7" s="6" customFormat="1" ht="12.95" customHeight="1" x14ac:dyDescent="0.2">
      <c r="A16" s="9" t="s">
        <v>4</v>
      </c>
      <c r="C16" s="23">
        <f ca="1">+C8+C12</f>
        <v>0.32083072862993123</v>
      </c>
      <c r="D16" s="19" t="s">
        <v>39</v>
      </c>
      <c r="E16" s="17">
        <f ca="1">ROUND(2*(E14-$C$15)/$C$16,0)/2+E13</f>
        <v>13382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45361.812983975142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56086.56034011607</v>
      </c>
      <c r="D18" s="26">
        <f ca="1">+C16</f>
        <v>0.32083072862993123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4.0354495781991608E-2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54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51906.14000000013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-4.0539320640279528E-3</v>
      </c>
      <c r="Q21" s="33">
        <f>+C21-15018.5</f>
        <v>36887.64000000013</v>
      </c>
      <c r="S21" s="6">
        <f ca="1">+(O21-G21)^2</f>
        <v>1.6434365179753938E-5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55639.894099999998</v>
      </c>
      <c r="D22" s="4">
        <v>5.9999999999999995E-4</v>
      </c>
      <c r="E22" s="6">
        <f>+(C22-C$7)/C$8</f>
        <v>11637.922989528193</v>
      </c>
      <c r="F22" s="6">
        <f>ROUND(2*E22,0)/2</f>
        <v>11638</v>
      </c>
      <c r="G22" s="6">
        <f>+C22-(C$7+F22*C$8)</f>
        <v>-2.4707000135094859E-2</v>
      </c>
      <c r="I22" s="6">
        <f>+G22</f>
        <v>-2.4707000135094859E-2</v>
      </c>
      <c r="O22" s="6">
        <f ca="1">+C$11+C$12*$F22</f>
        <v>4.5158863075135502E-2</v>
      </c>
      <c r="Q22" s="33">
        <f>+C22-15018.5</f>
        <v>40621.394099999998</v>
      </c>
      <c r="S22" s="6">
        <f ca="1">+(O22-G22)^2</f>
        <v>4.8812388421106204E-3</v>
      </c>
    </row>
    <row r="23" spans="1:19" s="6" customFormat="1" ht="12.95" customHeight="1" x14ac:dyDescent="0.2">
      <c r="A23" s="4" t="s">
        <v>47</v>
      </c>
      <c r="B23" s="5" t="s">
        <v>49</v>
      </c>
      <c r="C23" s="4">
        <v>55687.799599999998</v>
      </c>
      <c r="D23" s="4">
        <v>6.9999999999999999E-4</v>
      </c>
      <c r="E23" s="6">
        <f>+(C23-C$7)/C$8</f>
        <v>11787.24201398534</v>
      </c>
      <c r="F23" s="6">
        <f>ROUND(2*E23,0)/2</f>
        <v>11787</v>
      </c>
      <c r="G23" s="6">
        <f>+C23-(C$7+F23*C$8)</f>
        <v>7.7644499870075379E-2</v>
      </c>
      <c r="I23" s="6">
        <f>+G23</f>
        <v>7.7644499870075379E-2</v>
      </c>
      <c r="O23" s="6">
        <f ca="1">+C$11+C$12*$F23</f>
        <v>4.5788928934882484E-2</v>
      </c>
      <c r="Q23" s="33">
        <f>+C23-15018.5</f>
        <v>40669.299599999998</v>
      </c>
      <c r="S23" s="6">
        <f ca="1">+(O23-G23)^2</f>
        <v>1.0147773996071064E-3</v>
      </c>
    </row>
    <row r="24" spans="1:19" s="6" customFormat="1" ht="12.95" customHeight="1" x14ac:dyDescent="0.2">
      <c r="A24" s="4" t="s">
        <v>50</v>
      </c>
      <c r="B24" s="5" t="s">
        <v>48</v>
      </c>
      <c r="C24" s="4">
        <v>56010.864800000003</v>
      </c>
      <c r="D24" s="4">
        <v>2.9999999999999997E-4</v>
      </c>
      <c r="E24" s="6">
        <f>+(C24-C$7)/C$8</f>
        <v>12794.219928839646</v>
      </c>
      <c r="F24" s="6">
        <f>ROUND(2*E24,0)/2</f>
        <v>12794</v>
      </c>
      <c r="G24" s="6">
        <f>+C24-(C$7+F24*C$8)</f>
        <v>7.0558999876084272E-2</v>
      </c>
      <c r="I24" s="6">
        <f>+G24</f>
        <v>7.0558999876084272E-2</v>
      </c>
      <c r="O24" s="6">
        <f ca="1">+C$11+C$12*$F24</f>
        <v>5.0047159275588587E-2</v>
      </c>
      <c r="Q24" s="33">
        <f>+C24-15018.5</f>
        <v>40992.364800000003</v>
      </c>
      <c r="S24" s="6">
        <f ca="1">+(O24-G24)^2</f>
        <v>4.2073560482014318E-4</v>
      </c>
    </row>
    <row r="25" spans="1:19" s="6" customFormat="1" ht="12.95" customHeight="1" x14ac:dyDescent="0.2">
      <c r="A25" s="4" t="s">
        <v>50</v>
      </c>
      <c r="B25" s="5" t="s">
        <v>49</v>
      </c>
      <c r="C25" s="4">
        <v>56086.734199999999</v>
      </c>
      <c r="D25" s="4">
        <v>5.9999999999999995E-4</v>
      </c>
      <c r="E25" s="6">
        <f>+(C25-C$7)/C$8</f>
        <v>13030.701017527756</v>
      </c>
      <c r="F25" s="6">
        <f>ROUND(2*E25,0)/2</f>
        <v>13030.5</v>
      </c>
      <c r="G25" s="6">
        <f>+C25-(C$7+F25*C$8)</f>
        <v>6.4491749864828307E-2</v>
      </c>
      <c r="I25" s="6">
        <f>+G25</f>
        <v>6.4491749864828307E-2</v>
      </c>
      <c r="O25" s="6">
        <f ca="1">+C$11+C$12*$F25</f>
        <v>5.1047230254314499E-2</v>
      </c>
      <c r="Q25" s="33">
        <f>+C25-15018.5</f>
        <v>41068.234199999999</v>
      </c>
      <c r="S25" s="6">
        <f ca="1">+(O25-G25)^2</f>
        <v>1.8075510755749037E-4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53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  <c r="C6" s="15" t="s">
        <v>52</v>
      </c>
    </row>
    <row r="7" spans="1:7" s="6" customFormat="1" ht="12.95" customHeight="1" x14ac:dyDescent="0.2">
      <c r="A7" s="6" t="s">
        <v>2</v>
      </c>
      <c r="C7" s="35">
        <v>51906.14000000013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0.23598</v>
      </c>
      <c r="D8" s="13" t="s">
        <v>51</v>
      </c>
    </row>
    <row r="9" spans="1:7" s="6" customFormat="1" ht="12.95" customHeight="1" x14ac:dyDescent="0.2">
      <c r="A9" s="14" t="s">
        <v>30</v>
      </c>
      <c r="C9" s="36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-0.13895572479042934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6.2978247517387472E-6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60379.557389120368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56086.734296538642</v>
      </c>
      <c r="D15" s="19" t="s">
        <v>38</v>
      </c>
      <c r="E15" s="20">
        <f ca="1">ROUND(2*(E14-$C$7)/$C$8,0)/2+E13</f>
        <v>35908.5</v>
      </c>
    </row>
    <row r="16" spans="1:7" s="6" customFormat="1" ht="12.95" customHeight="1" x14ac:dyDescent="0.2">
      <c r="A16" s="9" t="s">
        <v>4</v>
      </c>
      <c r="C16" s="23">
        <f ca="1">+C8+C12</f>
        <v>0.23598629782475172</v>
      </c>
      <c r="D16" s="19" t="s">
        <v>39</v>
      </c>
      <c r="E16" s="17">
        <f ca="1">ROUND(2*(E14-$C$15)/$C$16,0)/2+E13</f>
        <v>18192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45361.692859899857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56086.734296538642</v>
      </c>
      <c r="D18" s="26">
        <f ca="1">+C16</f>
        <v>0.23598629782475172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1.3976115322789402E-4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55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51906.14000000013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-0.13895572479042934</v>
      </c>
      <c r="Q21" s="33">
        <f>+C21-15018.5</f>
        <v>36887.64000000013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55639.894099999998</v>
      </c>
      <c r="D22" s="4">
        <v>5.9999999999999995E-4</v>
      </c>
      <c r="E22" s="6">
        <f>+(C22-C$7)/C$8</f>
        <v>15822.332824815101</v>
      </c>
      <c r="F22" s="6">
        <f>ROUND(2*E22,0)/2</f>
        <v>15822.5</v>
      </c>
      <c r="G22" s="6">
        <f>+C22-(C$7+F22*C$8)</f>
        <v>-3.9450000134820584E-2</v>
      </c>
      <c r="I22" s="6">
        <f>+G22</f>
        <v>-3.9450000134820584E-2</v>
      </c>
      <c r="O22" s="6">
        <f ca="1">+C$11+C$12*$F22</f>
        <v>-3.9308392656043009E-2</v>
      </c>
      <c r="Q22" s="33">
        <f>+C22-15018.5</f>
        <v>40621.394099999998</v>
      </c>
      <c r="S22" s="6">
        <f ca="1">+(O22-G22)^2</f>
        <v>2.0052678045741375E-8</v>
      </c>
    </row>
    <row r="23" spans="1:19" s="6" customFormat="1" ht="12.95" customHeight="1" x14ac:dyDescent="0.2">
      <c r="A23" s="4" t="s">
        <v>47</v>
      </c>
      <c r="B23" s="5" t="s">
        <v>49</v>
      </c>
      <c r="C23" s="4">
        <v>55687.799599999998</v>
      </c>
      <c r="D23" s="4">
        <v>6.9999999999999999E-4</v>
      </c>
      <c r="E23" s="6">
        <f>+(C23-C$7)/C$8</f>
        <v>16025.339435544827</v>
      </c>
      <c r="F23" s="6">
        <f>ROUND(2*E23,0)/2</f>
        <v>16025.5</v>
      </c>
      <c r="G23" s="6">
        <f>+C23-(C$7+F23*C$8)</f>
        <v>-3.7890000130573753E-2</v>
      </c>
      <c r="I23" s="6">
        <f>+G23</f>
        <v>-3.7890000130573753E-2</v>
      </c>
      <c r="O23" s="6">
        <f ca="1">+C$11+C$12*$F23</f>
        <v>-3.8029934231440049E-2</v>
      </c>
      <c r="Q23" s="33">
        <f>+C23-15018.5</f>
        <v>40669.299599999998</v>
      </c>
      <c r="S23" s="6">
        <f ca="1">+(O23-G23)^2</f>
        <v>1.9581552585258638E-8</v>
      </c>
    </row>
    <row r="24" spans="1:19" s="6" customFormat="1" ht="12.95" customHeight="1" x14ac:dyDescent="0.2">
      <c r="A24" s="4" t="s">
        <v>50</v>
      </c>
      <c r="B24" s="5" t="s">
        <v>48</v>
      </c>
      <c r="C24" s="4">
        <v>56010.864800000003</v>
      </c>
      <c r="D24" s="4">
        <v>2.9999999999999997E-4</v>
      </c>
      <c r="E24" s="6">
        <f>+(C24-C$7)/C$8</f>
        <v>17394.37579455832</v>
      </c>
      <c r="F24" s="6">
        <f>ROUND(2*E24,0)/2</f>
        <v>17394.5</v>
      </c>
      <c r="G24" s="6">
        <f>+C24-(C$7+F24*C$8)</f>
        <v>-2.9310000129044056E-2</v>
      </c>
      <c r="I24" s="6">
        <f>+G24</f>
        <v>-2.9310000129044056E-2</v>
      </c>
      <c r="O24" s="6">
        <f ca="1">+C$11+C$12*$F24</f>
        <v>-2.9408212146309703E-2</v>
      </c>
      <c r="Q24" s="33">
        <f>+C24-15018.5</f>
        <v>40992.364800000003</v>
      </c>
      <c r="S24" s="6">
        <f ca="1">+(O24-G24)^2</f>
        <v>9.6456003353878511E-9</v>
      </c>
    </row>
    <row r="25" spans="1:19" s="6" customFormat="1" ht="12.95" customHeight="1" x14ac:dyDescent="0.2">
      <c r="A25" s="4" t="s">
        <v>50</v>
      </c>
      <c r="B25" s="5" t="s">
        <v>49</v>
      </c>
      <c r="C25" s="4">
        <v>56086.734199999999</v>
      </c>
      <c r="D25" s="4">
        <v>5.9999999999999995E-4</v>
      </c>
      <c r="E25" s="6">
        <f>+(C25-C$7)/C$8</f>
        <v>17715.883549452788</v>
      </c>
      <c r="F25" s="6">
        <f>ROUND(2*E25,0)/2</f>
        <v>17716</v>
      </c>
      <c r="G25" s="6">
        <f>+C25-(C$7+F25*C$8)</f>
        <v>-2.748000012798002E-2</v>
      </c>
      <c r="I25" s="6">
        <f>+G25</f>
        <v>-2.748000012798002E-2</v>
      </c>
      <c r="O25" s="6">
        <f ca="1">+C$11+C$12*$F25</f>
        <v>-2.7383461488625693E-2</v>
      </c>
      <c r="Q25" s="33">
        <f>+C25-15018.5</f>
        <v>41068.234199999999</v>
      </c>
      <c r="S25" s="6">
        <f ca="1">+(O25-G25)^2</f>
        <v>9.319708888384738E-9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2024-03-10T00:22:38Z</dcterms:modified>
</cp:coreProperties>
</file>