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1681C26-DE1E-4CED-A78A-133150F2FF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/>
  <c r="K23" i="1" s="1"/>
  <c r="Q23" i="1"/>
  <c r="E24" i="1"/>
  <c r="F24" i="1"/>
  <c r="G24" i="1" s="1"/>
  <c r="K24" i="1" s="1"/>
  <c r="Q24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3" i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<sst xmlns="http://schemas.openxmlformats.org/spreadsheetml/2006/main" count="59" uniqueCount="52">
  <si>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</si>
  <si>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</si>
  <si>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</si>
  <si>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</si>
  <si>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</si>
  <si>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</si>
  <si>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</si>
  <si>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</si>
  <si>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</si>
  <si>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</si>
  <si>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</si>
  <si>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</si>
  <si>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</si>
  <si>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</si>
  <si>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</si>
  <si>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</si>
  <si>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</si>
  <si>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</si>
  <si>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</si>
  <si>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</si>
  <si>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</si>
  <si>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</si>
  <si>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</si>
  <si>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</si>
  <si>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</si>
  <si>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</si>
  <si>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</si>
  <si>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</si>
  <si>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</si>
  <si>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</si>
  <si>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</si>
  <si>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</si>
  <si>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</si>
  <si>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</si>
  <si>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</si>
  <si>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</si>
  <si>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</si>
  <si>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</si>
  <si>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</si>
  <si>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</si>
  <si>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</si>
  <si>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</si>
  <si>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</si>
  <si>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</si>
  <si>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</si>
  <si>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ZTF J123622.39+121955.2 Vir</t>
  </si>
  <si>
    <t>BAV 91 Feb 2024</t>
  </si>
  <si>
    <t>I</t>
  </si>
  <si>
    <t>EW</t>
  </si>
  <si>
    <t>VSX</t>
  </si>
  <si>
    <t>13.306 (0.158)</t>
  </si>
  <si>
    <t xml:space="preserve">Mag 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</si>
</sst>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 J123622.39+121955.2 Vir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1486.5</c:v>
                </c:pt>
                <c:pt idx="2">
                  <c:v>2369</c:v>
                </c:pt>
                <c:pt idx="3">
                  <c:v>2393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1486.5</c:v>
                </c:pt>
                <c:pt idx="2">
                  <c:v>2369</c:v>
                </c:pt>
                <c:pt idx="3">
                  <c:v>2393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1486.5</c:v>
                </c:pt>
                <c:pt idx="2">
                  <c:v>2369</c:v>
                </c:pt>
                <c:pt idx="3">
                  <c:v>2393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1486.5</c:v>
                </c:pt>
                <c:pt idx="2">
                  <c:v>2369</c:v>
                </c:pt>
                <c:pt idx="3">
                  <c:v>2393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4.8605999982100911E-3</c:v>
                </c:pt>
                <c:pt idx="2">
                  <c:v>3.1435999990208074E-3</c:v>
                </c:pt>
                <c:pt idx="3">
                  <c:v>3.4692000044742599E-3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1486.5</c:v>
                </c:pt>
                <c:pt idx="2">
                  <c:v>2369</c:v>
                </c:pt>
                <c:pt idx="3">
                  <c:v>2393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1486.5</c:v>
                </c:pt>
                <c:pt idx="2">
                  <c:v>2369</c:v>
                </c:pt>
                <c:pt idx="3">
                  <c:v>2393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1486.5</c:v>
                </c:pt>
                <c:pt idx="2">
                  <c:v>2369</c:v>
                </c:pt>
                <c:pt idx="3">
                  <c:v>2393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1486.5</c:v>
                </c:pt>
                <c:pt idx="2">
                  <c:v>2369</c:v>
                </c:pt>
                <c:pt idx="3">
                  <c:v>2393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7.8486690336246551E-4</c:v>
                </c:pt>
                <c:pt idx="1">
                  <c:v>2.7674852109789332E-3</c:v>
                </c:pt>
                <c:pt idx="2">
                  <c:v>3.944518952298498E-3</c:v>
                </c:pt>
                <c:pt idx="3">
                  <c:v>3.9765289350652622E-3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1486.5</c:v>
                      </c:pt>
                      <c:pt idx="2">
                        <c:v>2369</c:v>
                      </c:pt>
                      <c:pt idx="3">
                        <c:v>2393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 J123622.39+121955.2 Vir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1486.5</c:v>
                </c:pt>
                <c:pt idx="2">
                  <c:v>2369</c:v>
                </c:pt>
                <c:pt idx="3">
                  <c:v>2393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1486.5</c:v>
                </c:pt>
                <c:pt idx="2">
                  <c:v>2369</c:v>
                </c:pt>
                <c:pt idx="3">
                  <c:v>2393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1486.5</c:v>
                </c:pt>
                <c:pt idx="2">
                  <c:v>2369</c:v>
                </c:pt>
                <c:pt idx="3">
                  <c:v>2393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1486.5</c:v>
                </c:pt>
                <c:pt idx="2">
                  <c:v>2369</c:v>
                </c:pt>
                <c:pt idx="3">
                  <c:v>2393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4.8605999982100911E-3</c:v>
                </c:pt>
                <c:pt idx="2">
                  <c:v>3.1435999990208074E-3</c:v>
                </c:pt>
                <c:pt idx="3">
                  <c:v>3.4692000044742599E-3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1486.5</c:v>
                </c:pt>
                <c:pt idx="2">
                  <c:v>2369</c:v>
                </c:pt>
                <c:pt idx="3">
                  <c:v>2393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1486.5</c:v>
                </c:pt>
                <c:pt idx="2">
                  <c:v>2369</c:v>
                </c:pt>
                <c:pt idx="3">
                  <c:v>2393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1486.5</c:v>
                </c:pt>
                <c:pt idx="2">
                  <c:v>2369</c:v>
                </c:pt>
                <c:pt idx="3">
                  <c:v>2393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1486.5</c:v>
                </c:pt>
                <c:pt idx="2">
                  <c:v>2369</c:v>
                </c:pt>
                <c:pt idx="3">
                  <c:v>2393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7.8486690336246551E-4</c:v>
                </c:pt>
                <c:pt idx="1">
                  <c:v>2.7674852109789332E-3</c:v>
                </c:pt>
                <c:pt idx="2">
                  <c:v>3.944518952298498E-3</c:v>
                </c:pt>
                <c:pt idx="3">
                  <c:v>3.9765289350652622E-3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1486.5</c:v>
                </c:pt>
                <c:pt idx="2">
                  <c:v>2369</c:v>
                </c:pt>
                <c:pt idx="3">
                  <c:v>2393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58224.7693</v>
      </c>
      <c r="D7" s="13" t="s">
        <v>49</v>
      </c>
    </row>
    <row r="8" spans="1:15" ht="12.95" customHeight="1" x14ac:dyDescent="0.2">
      <c r="A8" s="20" t="s">
        <v>3</v>
      </c>
      <c r="C8" s="28">
        <v>0.4587156</v>
      </c>
      <c r="D8" s="13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7.8486690336246551E-4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1.3337492819485151E-6</v>
      </c>
      <c r="D12" s="21"/>
      <c r="E12" s="36" t="s">
        <v>51</v>
      </c>
      <c r="F12" s="37" t="s">
        <v>50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60547.82493761574</v>
      </c>
    </row>
    <row r="15" spans="1:15" ht="12.95" customHeight="1" x14ac:dyDescent="0.2">
      <c r="A15" s="17" t="s">
        <v>17</v>
      </c>
      <c r="C15" s="18">
        <f ca="1">(C7+C11)+(C8+C12)*INT(MAX(F21:F3533))</f>
        <v>59322.479707328937</v>
      </c>
      <c r="E15" s="38" t="s">
        <v>33</v>
      </c>
      <c r="F15" s="40">
        <f ca="1">ROUND(2*(F14-$C$7)/$C$8,0)/2+F13</f>
        <v>5065.5</v>
      </c>
    </row>
    <row r="16" spans="1:15" ht="12.95" customHeight="1" x14ac:dyDescent="0.2">
      <c r="A16" s="17" t="s">
        <v>4</v>
      </c>
      <c r="C16" s="18">
        <f ca="1">+C8+C12</f>
        <v>0.45871693374928196</v>
      </c>
      <c r="E16" s="38" t="s">
        <v>34</v>
      </c>
      <c r="F16" s="40">
        <f ca="1">ROUND(2*(F14-$C$15)/$C$16,0)/2+F13</f>
        <v>2672</v>
      </c>
    </row>
    <row r="17" spans="1:21" ht="12.95" customHeight="1" thickBot="1" x14ac:dyDescent="0.25">
      <c r="A17" s="16" t="s">
        <v>27</v>
      </c>
      <c r="C17" s="20">
        <f>COUNT(C21:C2191)</f>
        <v>4</v>
      </c>
      <c r="E17" s="38" t="s">
        <v>43</v>
      </c>
      <c r="F17" s="41">
        <f ca="1">+$C$15+$C$16*$F$16-15018.5-$C$5/24</f>
        <v>45530.067187640358</v>
      </c>
    </row>
    <row r="18" spans="1:21" ht="12.95" customHeight="1" thickTop="1" thickBot="1" x14ac:dyDescent="0.25">
      <c r="A18" s="17" t="s">
        <v>5</v>
      </c>
      <c r="C18" s="24">
        <f ca="1">+C15</f>
        <v>59322.479707328937</v>
      </c>
      <c r="D18" s="25">
        <f ca="1">+C16</f>
        <v>0.45871693374928196</v>
      </c>
      <c r="E18" s="43" t="s">
        <v>44</v>
      </c>
      <c r="F18" s="42">
        <f ca="1">+($C$15+$C$16*$F$16)-($C$16/2)-15018.5-$C$5/24</f>
        <v>45529.837829173484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58224.7693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7.8486690336246551E-4</v>
      </c>
      <c r="Q21" s="26">
        <f>+C21-15018.5</f>
        <v>43206.2693</v>
      </c>
    </row>
    <row r="22" spans="1:21" ht="12.95" customHeight="1" x14ac:dyDescent="0.2">
      <c r="A22" s="44" t="s">
        <v>46</v>
      </c>
      <c r="B22" s="45" t="s">
        <v>47</v>
      </c>
      <c r="C22" s="44">
        <v>58906.654900000001</v>
      </c>
      <c r="D22" s="44">
        <v>4.1999999999999997E-3</v>
      </c>
      <c r="E22" s="20">
        <f t="shared" ref="E22:E24" si="0">+(C22-C$7)/C$8</f>
        <v>1486.5105961079184</v>
      </c>
      <c r="F22" s="20">
        <f t="shared" ref="F22:F24" si="1">ROUND(2*E22,0)/2</f>
        <v>1486.5</v>
      </c>
      <c r="G22" s="20">
        <f t="shared" ref="G22:G24" si="2">+C22-(C$7+F22*C$8)</f>
        <v>4.8605999982100911E-3</v>
      </c>
      <c r="K22" s="20">
        <f t="shared" ref="K22:K24" si="3">+G22</f>
        <v>4.8605999982100911E-3</v>
      </c>
      <c r="O22" s="20">
        <f t="shared" ref="O22:O24" ca="1" si="4">+C$11+C$12*$F22</f>
        <v>2.7674852109789332E-3</v>
      </c>
      <c r="Q22" s="26">
        <f t="shared" ref="Q22:Q24" si="5">+C22-15018.5</f>
        <v>43888.154900000001</v>
      </c>
    </row>
    <row r="23" spans="1:21" ht="12.95" customHeight="1" x14ac:dyDescent="0.2">
      <c r="A23" s="44" t="s">
        <v>46</v>
      </c>
      <c r="B23" s="45" t="s">
        <v>47</v>
      </c>
      <c r="C23" s="44">
        <v>59311.469700000001</v>
      </c>
      <c r="D23" s="44">
        <v>4.1999999999999997E-3</v>
      </c>
      <c r="E23" s="20">
        <f t="shared" si="0"/>
        <v>2369.0068530479484</v>
      </c>
      <c r="F23" s="20">
        <f t="shared" si="1"/>
        <v>2369</v>
      </c>
      <c r="G23" s="20">
        <f t="shared" si="2"/>
        <v>3.1435999990208074E-3</v>
      </c>
      <c r="K23" s="20">
        <f t="shared" si="3"/>
        <v>3.1435999990208074E-3</v>
      </c>
      <c r="O23" s="20">
        <f t="shared" ca="1" si="4"/>
        <v>3.944518952298498E-3</v>
      </c>
      <c r="Q23" s="26">
        <f t="shared" si="5"/>
        <v>44292.969700000001</v>
      </c>
    </row>
    <row r="24" spans="1:21" ht="12.95" customHeight="1" x14ac:dyDescent="0.2">
      <c r="A24" s="44" t="s">
        <v>46</v>
      </c>
      <c r="B24" s="45" t="s">
        <v>47</v>
      </c>
      <c r="C24" s="44">
        <v>59322.479200000002</v>
      </c>
      <c r="D24" s="44">
        <v>4.1999999999999997E-3</v>
      </c>
      <c r="E24" s="20">
        <f t="shared" si="0"/>
        <v>2393.007562855943</v>
      </c>
      <c r="F24" s="20">
        <f t="shared" si="1"/>
        <v>2393</v>
      </c>
      <c r="G24" s="20">
        <f t="shared" si="2"/>
        <v>3.4692000044742599E-3</v>
      </c>
      <c r="K24" s="20">
        <f t="shared" si="3"/>
        <v>3.4692000044742599E-3</v>
      </c>
      <c r="O24" s="20">
        <f t="shared" ca="1" si="4"/>
        <v>3.9765289350652622E-3</v>
      </c>
      <c r="Q24" s="26">
        <f t="shared" si="5"/>
        <v>44303.979200000002</v>
      </c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2024-08-25T07:47:54Z</dcterms:modified>
</cp:coreProperties>
</file>