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E9FF970-26EA-486B-A17D-B926DA43A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2" i="1"/>
  <c r="A22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K41" i="1" s="1"/>
  <c r="Q41" i="1"/>
  <c r="E23" i="1"/>
  <c r="F23" i="1" s="1"/>
  <c r="G23" i="1" s="1"/>
  <c r="I23" i="1" s="1"/>
  <c r="E21" i="1"/>
  <c r="F21" i="1" s="1"/>
  <c r="G21" i="1" s="1"/>
  <c r="I21" i="1" s="1"/>
  <c r="Q23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G74" i="2"/>
  <c r="D74" i="2"/>
  <c r="C74" i="2"/>
  <c r="B74" i="2"/>
  <c r="A74" i="2"/>
  <c r="H73" i="2"/>
  <c r="B73" i="2"/>
  <c r="G73" i="2"/>
  <c r="D73" i="2"/>
  <c r="C73" i="2"/>
  <c r="A73" i="2"/>
  <c r="H72" i="2"/>
  <c r="B72" i="2"/>
  <c r="G72" i="2"/>
  <c r="C72" i="2"/>
  <c r="D72" i="2"/>
  <c r="A72" i="2"/>
  <c r="H71" i="2"/>
  <c r="G71" i="2"/>
  <c r="C71" i="2"/>
  <c r="D71" i="2"/>
  <c r="B71" i="2"/>
  <c r="A71" i="2"/>
  <c r="H70" i="2"/>
  <c r="G70" i="2"/>
  <c r="D70" i="2"/>
  <c r="C70" i="2"/>
  <c r="B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G67" i="2"/>
  <c r="C67" i="2"/>
  <c r="D67" i="2"/>
  <c r="B67" i="2"/>
  <c r="A67" i="2"/>
  <c r="H66" i="2"/>
  <c r="G66" i="2"/>
  <c r="D66" i="2"/>
  <c r="C66" i="2"/>
  <c r="B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G63" i="2"/>
  <c r="C63" i="2"/>
  <c r="D63" i="2"/>
  <c r="B63" i="2"/>
  <c r="A63" i="2"/>
  <c r="H62" i="2"/>
  <c r="G62" i="2"/>
  <c r="D62" i="2"/>
  <c r="C62" i="2"/>
  <c r="B62" i="2"/>
  <c r="A62" i="2"/>
  <c r="H61" i="2"/>
  <c r="B61" i="2"/>
  <c r="G61" i="2"/>
  <c r="D61" i="2"/>
  <c r="C61" i="2"/>
  <c r="A61" i="2"/>
  <c r="H60" i="2"/>
  <c r="B60" i="2"/>
  <c r="G60" i="2"/>
  <c r="C60" i="2"/>
  <c r="D60" i="2"/>
  <c r="A60" i="2"/>
  <c r="H59" i="2"/>
  <c r="G59" i="2"/>
  <c r="C59" i="2"/>
  <c r="D59" i="2"/>
  <c r="B59" i="2"/>
  <c r="A59" i="2"/>
  <c r="H58" i="2"/>
  <c r="G58" i="2"/>
  <c r="D58" i="2"/>
  <c r="C58" i="2"/>
  <c r="B58" i="2"/>
  <c r="A58" i="2"/>
  <c r="H57" i="2"/>
  <c r="B57" i="2"/>
  <c r="G57" i="2"/>
  <c r="D57" i="2"/>
  <c r="C57" i="2"/>
  <c r="A57" i="2"/>
  <c r="H56" i="2"/>
  <c r="B56" i="2"/>
  <c r="G56" i="2"/>
  <c r="C56" i="2"/>
  <c r="D56" i="2"/>
  <c r="A56" i="2"/>
  <c r="H55" i="2"/>
  <c r="G55" i="2"/>
  <c r="C55" i="2"/>
  <c r="D55" i="2"/>
  <c r="B55" i="2"/>
  <c r="A55" i="2"/>
  <c r="H54" i="2"/>
  <c r="G54" i="2"/>
  <c r="D54" i="2"/>
  <c r="C54" i="2"/>
  <c r="B54" i="2"/>
  <c r="A54" i="2"/>
  <c r="H53" i="2"/>
  <c r="B53" i="2"/>
  <c r="G53" i="2"/>
  <c r="D53" i="2"/>
  <c r="C53" i="2"/>
  <c r="A53" i="2"/>
  <c r="H52" i="2"/>
  <c r="B52" i="2"/>
  <c r="G52" i="2"/>
  <c r="C52" i="2"/>
  <c r="D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B49" i="2"/>
  <c r="G49" i="2"/>
  <c r="D49" i="2"/>
  <c r="C49" i="2"/>
  <c r="A49" i="2"/>
  <c r="H48" i="2"/>
  <c r="B48" i="2"/>
  <c r="G48" i="2"/>
  <c r="C48" i="2"/>
  <c r="D48" i="2"/>
  <c r="A48" i="2"/>
  <c r="H47" i="2"/>
  <c r="G47" i="2"/>
  <c r="D47" i="2"/>
  <c r="C47" i="2"/>
  <c r="B47" i="2"/>
  <c r="A47" i="2"/>
  <c r="H46" i="2"/>
  <c r="G46" i="2"/>
  <c r="D46" i="2"/>
  <c r="C46" i="2"/>
  <c r="B46" i="2"/>
  <c r="A46" i="2"/>
  <c r="H45" i="2"/>
  <c r="B45" i="2"/>
  <c r="G45" i="2"/>
  <c r="D45" i="2"/>
  <c r="C45" i="2"/>
  <c r="A45" i="2"/>
  <c r="H44" i="2"/>
  <c r="B44" i="2"/>
  <c r="G44" i="2"/>
  <c r="C44" i="2"/>
  <c r="D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G39" i="2"/>
  <c r="D39" i="2"/>
  <c r="C39" i="2"/>
  <c r="B39" i="2"/>
  <c r="A39" i="2"/>
  <c r="H38" i="2"/>
  <c r="G38" i="2"/>
  <c r="D38" i="2"/>
  <c r="C38" i="2"/>
  <c r="B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G35" i="2"/>
  <c r="D35" i="2"/>
  <c r="C35" i="2"/>
  <c r="B35" i="2"/>
  <c r="A35" i="2"/>
  <c r="H34" i="2"/>
  <c r="G34" i="2"/>
  <c r="D34" i="2"/>
  <c r="C34" i="2"/>
  <c r="B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G31" i="2"/>
  <c r="D31" i="2"/>
  <c r="C31" i="2"/>
  <c r="B31" i="2"/>
  <c r="A31" i="2"/>
  <c r="H30" i="2"/>
  <c r="G30" i="2"/>
  <c r="D30" i="2"/>
  <c r="C30" i="2"/>
  <c r="B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G27" i="2"/>
  <c r="D27" i="2"/>
  <c r="C27" i="2"/>
  <c r="B27" i="2"/>
  <c r="A27" i="2"/>
  <c r="H26" i="2"/>
  <c r="G26" i="2"/>
  <c r="D26" i="2"/>
  <c r="C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D22" i="2"/>
  <c r="C22" i="2"/>
  <c r="B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D11" i="2"/>
  <c r="C11" i="2"/>
  <c r="B11" i="2"/>
  <c r="A11" i="2"/>
  <c r="D9" i="1"/>
  <c r="E9" i="1"/>
  <c r="F14" i="1"/>
  <c r="F15" i="1" s="1"/>
  <c r="C17" i="1"/>
  <c r="Q21" i="1"/>
  <c r="C12" i="1"/>
  <c r="C11" i="1"/>
  <c r="O22" i="1" l="1"/>
  <c r="O26" i="1"/>
  <c r="O30" i="1"/>
  <c r="O34" i="1"/>
  <c r="O38" i="1"/>
  <c r="O27" i="1"/>
  <c r="O25" i="1"/>
  <c r="O29" i="1"/>
  <c r="O33" i="1"/>
  <c r="O37" i="1"/>
  <c r="O31" i="1"/>
  <c r="O24" i="1"/>
  <c r="O28" i="1"/>
  <c r="O32" i="1"/>
  <c r="O36" i="1"/>
  <c r="O40" i="1"/>
  <c r="O35" i="1"/>
  <c r="O39" i="1"/>
  <c r="O23" i="1"/>
  <c r="O21" i="1"/>
  <c r="C15" i="1"/>
  <c r="O4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<sst xmlns="http://schemas.openxmlformats.org/spreadsheetml/2006/main" count="477" uniqueCount="70">
  <si>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</si>
  <si>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</si>
  <si>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</si>
  <si>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</si>
  <si>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</si>
  <si>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</si>
  <si>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</si>
  <si>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</si>
  <si>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</si>
  <si>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</si>
  <si>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</si>
  <si>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</si>
  <si>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</si>
  <si>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</si>
  <si>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</si>
  <si>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</si>
  <si>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</si>
  <si>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</si>
  <si>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</si>
  <si>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</si>
  <si>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</si>
  <si>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</si>
  <si>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</si>
  <si>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</si>
  <si>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</si>
  <si>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</si>
  <si>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</si>
  <si>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</si>
  <si>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</si>
  <si>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</si>
  <si>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</si>
  <si>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</si>
  <si>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</si>
  <si>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</si>
  <si>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</si>
  <si>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</si>
  <si>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</si>
  <si>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</si>
  <si>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</si>
  <si>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</si>
  <si>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</si>
  <si>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</si>
  <si>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</si>
  <si>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</si>
  <si>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</si>
  <si>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</si>
  <si>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</si>
  <si>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</si>
  <si>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</si>
  <si>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</si>
  <si>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</si>
  <si>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</si>
  <si>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</si>
  <si>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W Vol</t>
  </si>
  <si>
    <t>EA</t>
  </si>
  <si>
    <t>GCVS 4</t>
  </si>
  <si>
    <t>OEJV 0177</t>
  </si>
  <si>
    <t>W Vol / GSC 16846.411</t>
  </si>
  <si>
    <t>JAVSO 49, 251</t>
  </si>
  <si>
    <t>II</t>
  </si>
  <si>
    <t>TESS/BAJ/RAA</t>
  </si>
  <si>
    <t>I</t>
  </si>
  <si>
    <t>TESS</t>
  </si>
  <si>
    <t>VSS SEB Gp</t>
  </si>
  <si>
    <t>Mag</t>
  </si>
  <si>
    <t>10.6 - 11.8</t>
  </si>
  <si>
    <t>Next ToM-P</t>
  </si>
  <si>
    <t>Next ToM-S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</si>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</sst>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0000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7" fillId="4" borderId="13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165" fontId="2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5" borderId="17" xfId="0" applyFont="1" applyFill="1" applyBorder="1" applyAlignment="1">
      <alignment horizontal="right"/>
    </xf>
    <xf numFmtId="0" fontId="6" fillId="5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right" vertical="top"/>
    </xf>
    <xf numFmtId="0" fontId="13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22" fontId="23" fillId="0" borderId="20" xfId="0" applyNumberFormat="1" applyFont="1" applyBorder="1" applyAlignment="1">
      <alignment horizontal="right" vertical="top"/>
    </xf>
    <xf numFmtId="22" fontId="23" fillId="0" borderId="21" xfId="0" applyNumberFormat="1" applyFont="1" applyBorder="1" applyAlignment="1">
      <alignment horizontal="right"/>
    </xf>
    <xf numFmtId="0" fontId="24" fillId="0" borderId="22" xfId="0" applyFont="1" applyBorder="1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Vol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79849624060150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A8-4982-AEB0-9CA169884C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-0.46172500000102445</c:v>
                </c:pt>
                <c:pt idx="2">
                  <c:v>5.8000000215542968E-2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A8-4982-AEB0-9CA169884C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A8-4982-AEB0-9CA169884C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</c:v>
                </c:pt>
                <c:pt idx="20">
                  <c:v>5.5269999997108243E-2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A8-4982-AEB0-9CA169884C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3">
                  <c:v>5.8951990024070255E-2</c:v>
                </c:pt>
                <c:pt idx="4">
                  <c:v>6.4333320005971473E-2</c:v>
                </c:pt>
                <c:pt idx="5">
                  <c:v>5.9134040217031725E-2</c:v>
                </c:pt>
                <c:pt idx="6">
                  <c:v>6.3378310078405775E-2</c:v>
                </c:pt>
                <c:pt idx="7">
                  <c:v>5.9531209873966873E-2</c:v>
                </c:pt>
                <c:pt idx="8">
                  <c:v>6.0290450172033161E-2</c:v>
                </c:pt>
                <c:pt idx="9">
                  <c:v>5.849874003615696E-2</c:v>
                </c:pt>
                <c:pt idx="10">
                  <c:v>5.9248629862850066E-2</c:v>
                </c:pt>
                <c:pt idx="11">
                  <c:v>5.9160359887755476E-2</c:v>
                </c:pt>
                <c:pt idx="12">
                  <c:v>5.8644130178436171E-2</c:v>
                </c:pt>
                <c:pt idx="13">
                  <c:v>5.8940709946909919E-2</c:v>
                </c:pt>
                <c:pt idx="14">
                  <c:v>6.0109709833341185E-2</c:v>
                </c:pt>
                <c:pt idx="15">
                  <c:v>5.832697992445901E-2</c:v>
                </c:pt>
                <c:pt idx="16">
                  <c:v>6.0203059925697744E-2</c:v>
                </c:pt>
                <c:pt idx="17">
                  <c:v>5.8770439907675609E-2</c:v>
                </c:pt>
                <c:pt idx="18">
                  <c:v>5.8915559900924563E-2</c:v>
                </c:pt>
                <c:pt idx="19">
                  <c:v>6.0751870107196737E-2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A8-4982-AEB0-9CA169884C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A8-4982-AEB0-9CA169884C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A8-4982-AEB0-9CA169884C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-0.31028045701084089</c:v>
                </c:pt>
                <c:pt idx="1">
                  <c:v>4.6566185939699856E-3</c:v>
                </c:pt>
                <c:pt idx="2">
                  <c:v>4.4427290338896801E-2</c:v>
                </c:pt>
                <c:pt idx="3">
                  <c:v>5.9181718560317183E-2</c:v>
                </c:pt>
                <c:pt idx="4">
                  <c:v>5.9193993459003884E-2</c:v>
                </c:pt>
                <c:pt idx="5">
                  <c:v>5.9255367952437417E-2</c:v>
                </c:pt>
                <c:pt idx="6">
                  <c:v>5.9267642851124118E-2</c:v>
                </c:pt>
                <c:pt idx="7">
                  <c:v>5.9378116939304469E-2</c:v>
                </c:pt>
                <c:pt idx="8">
                  <c:v>5.9390391837991177E-2</c:v>
                </c:pt>
                <c:pt idx="9">
                  <c:v>5.9918212481519531E-2</c:v>
                </c:pt>
                <c:pt idx="10">
                  <c:v>5.9930487380206232E-2</c:v>
                </c:pt>
                <c:pt idx="11">
                  <c:v>5.9991861873639765E-2</c:v>
                </c:pt>
                <c:pt idx="12">
                  <c:v>6.0004136772326466E-2</c:v>
                </c:pt>
                <c:pt idx="13">
                  <c:v>6.0114610860506817E-2</c:v>
                </c:pt>
                <c:pt idx="14">
                  <c:v>6.0126885759193525E-2</c:v>
                </c:pt>
                <c:pt idx="15">
                  <c:v>6.0188260252627059E-2</c:v>
                </c:pt>
                <c:pt idx="16">
                  <c:v>6.020053515131376E-2</c:v>
                </c:pt>
                <c:pt idx="17">
                  <c:v>6.0286459442120702E-2</c:v>
                </c:pt>
                <c:pt idx="18">
                  <c:v>6.0360108834240936E-2</c:v>
                </c:pt>
                <c:pt idx="19">
                  <c:v>6.0372383732927644E-2</c:v>
                </c:pt>
                <c:pt idx="20">
                  <c:v>6.4214427021866555E-2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A8-4982-AEB0-9CA169884C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A8-4982-AEB0-9CA169884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0080"/>
        <c:axId val="1"/>
      </c:scatterChart>
      <c:valAx>
        <c:axId val="846880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0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Vol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79849624060150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13-416F-A3E1-C387CFE41E8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-0.46172500000102445</c:v>
                </c:pt>
                <c:pt idx="2">
                  <c:v>5.8000000215542968E-2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13-416F-A3E1-C387CFE41E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13-416F-A3E1-C387CFE41E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</c:v>
                </c:pt>
                <c:pt idx="20">
                  <c:v>5.5269999997108243E-2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13-416F-A3E1-C387CFE41E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3">
                  <c:v>5.8951990024070255E-2</c:v>
                </c:pt>
                <c:pt idx="4">
                  <c:v>6.4333320005971473E-2</c:v>
                </c:pt>
                <c:pt idx="5">
                  <c:v>5.9134040217031725E-2</c:v>
                </c:pt>
                <c:pt idx="6">
                  <c:v>6.3378310078405775E-2</c:v>
                </c:pt>
                <c:pt idx="7">
                  <c:v>5.9531209873966873E-2</c:v>
                </c:pt>
                <c:pt idx="8">
                  <c:v>6.0290450172033161E-2</c:v>
                </c:pt>
                <c:pt idx="9">
                  <c:v>5.849874003615696E-2</c:v>
                </c:pt>
                <c:pt idx="10">
                  <c:v>5.9248629862850066E-2</c:v>
                </c:pt>
                <c:pt idx="11">
                  <c:v>5.9160359887755476E-2</c:v>
                </c:pt>
                <c:pt idx="12">
                  <c:v>5.8644130178436171E-2</c:v>
                </c:pt>
                <c:pt idx="13">
                  <c:v>5.8940709946909919E-2</c:v>
                </c:pt>
                <c:pt idx="14">
                  <c:v>6.0109709833341185E-2</c:v>
                </c:pt>
                <c:pt idx="15">
                  <c:v>5.832697992445901E-2</c:v>
                </c:pt>
                <c:pt idx="16">
                  <c:v>6.0203059925697744E-2</c:v>
                </c:pt>
                <c:pt idx="17">
                  <c:v>5.8770439907675609E-2</c:v>
                </c:pt>
                <c:pt idx="18">
                  <c:v>5.8915559900924563E-2</c:v>
                </c:pt>
                <c:pt idx="19">
                  <c:v>6.0751870107196737E-2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13-416F-A3E1-C387CFE41E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13-416F-A3E1-C387CFE41E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  <c:pt idx="20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13-416F-A3E1-C387CFE41E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-0.31028045701084089</c:v>
                </c:pt>
                <c:pt idx="1">
                  <c:v>4.6566185939699856E-3</c:v>
                </c:pt>
                <c:pt idx="2">
                  <c:v>4.4427290338896801E-2</c:v>
                </c:pt>
                <c:pt idx="3">
                  <c:v>5.9181718560317183E-2</c:v>
                </c:pt>
                <c:pt idx="4">
                  <c:v>5.9193993459003884E-2</c:v>
                </c:pt>
                <c:pt idx="5">
                  <c:v>5.9255367952437417E-2</c:v>
                </c:pt>
                <c:pt idx="6">
                  <c:v>5.9267642851124118E-2</c:v>
                </c:pt>
                <c:pt idx="7">
                  <c:v>5.9378116939304469E-2</c:v>
                </c:pt>
                <c:pt idx="8">
                  <c:v>5.9390391837991177E-2</c:v>
                </c:pt>
                <c:pt idx="9">
                  <c:v>5.9918212481519531E-2</c:v>
                </c:pt>
                <c:pt idx="10">
                  <c:v>5.9930487380206232E-2</c:v>
                </c:pt>
                <c:pt idx="11">
                  <c:v>5.9991861873639765E-2</c:v>
                </c:pt>
                <c:pt idx="12">
                  <c:v>6.0004136772326466E-2</c:v>
                </c:pt>
                <c:pt idx="13">
                  <c:v>6.0114610860506817E-2</c:v>
                </c:pt>
                <c:pt idx="14">
                  <c:v>6.0126885759193525E-2</c:v>
                </c:pt>
                <c:pt idx="15">
                  <c:v>6.0188260252627059E-2</c:v>
                </c:pt>
                <c:pt idx="16">
                  <c:v>6.020053515131376E-2</c:v>
                </c:pt>
                <c:pt idx="17">
                  <c:v>6.0286459442120702E-2</c:v>
                </c:pt>
                <c:pt idx="18">
                  <c:v>6.0360108834240936E-2</c:v>
                </c:pt>
                <c:pt idx="19">
                  <c:v>6.0372383732927644E-2</c:v>
                </c:pt>
                <c:pt idx="20">
                  <c:v>6.4214427021866555E-2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13-416F-A3E1-C387CFE41E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-12828.5</c:v>
                </c:pt>
                <c:pt idx="1">
                  <c:v>0</c:v>
                </c:pt>
                <c:pt idx="2">
                  <c:v>1620</c:v>
                </c:pt>
                <c:pt idx="3">
                  <c:v>2221</c:v>
                </c:pt>
                <c:pt idx="4">
                  <c:v>2221.5</c:v>
                </c:pt>
                <c:pt idx="5">
                  <c:v>2224</c:v>
                </c:pt>
                <c:pt idx="6">
                  <c:v>2224.5</c:v>
                </c:pt>
                <c:pt idx="7">
                  <c:v>2229</c:v>
                </c:pt>
                <c:pt idx="8">
                  <c:v>2229.5</c:v>
                </c:pt>
                <c:pt idx="9">
                  <c:v>2251</c:v>
                </c:pt>
                <c:pt idx="10">
                  <c:v>2251.5</c:v>
                </c:pt>
                <c:pt idx="11">
                  <c:v>2254</c:v>
                </c:pt>
                <c:pt idx="12">
                  <c:v>2254.5</c:v>
                </c:pt>
                <c:pt idx="13">
                  <c:v>2259</c:v>
                </c:pt>
                <c:pt idx="14">
                  <c:v>2259.5</c:v>
                </c:pt>
                <c:pt idx="15">
                  <c:v>2262</c:v>
                </c:pt>
                <c:pt idx="16">
                  <c:v>2262.5</c:v>
                </c:pt>
                <c:pt idx="17">
                  <c:v>2266</c:v>
                </c:pt>
                <c:pt idx="18">
                  <c:v>2269</c:v>
                </c:pt>
                <c:pt idx="19">
                  <c:v>2269.5</c:v>
                </c:pt>
                <c:pt idx="20">
                  <c:v>2426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13-416F-A3E1-C387CFE41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0080"/>
        <c:axId val="1"/>
      </c:scatterChart>
      <c:valAx>
        <c:axId val="8468800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0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578D784-17A9-B9AF-54F3-ABAF290E8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209550</xdr:colOff>
      <xdr:row>0</xdr:row>
      <xdr:rowOff>28575</xdr:rowOff>
    </xdr:from>
    <xdr:to>
      <xdr:col>26</xdr:col>
      <xdr:colOff>180975</xdr:colOff>
      <xdr:row>19</xdr:row>
      <xdr:rowOff>28575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85ED3E0B-C85C-4FDA-9A28-6EB6CDD22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.28515625" customWidth="1"/>
  </cols>
  <sheetData>
    <row r="1" spans="1:20" ht="20.25" x14ac:dyDescent="0.3">
      <c r="A1" s="1" t="s">
        <v>57</v>
      </c>
      <c r="F1" s="46" t="s">
        <v>53</v>
      </c>
      <c r="G1" s="30">
        <v>7.3740100000000002</v>
      </c>
      <c r="H1" s="31">
        <v>-69.3232</v>
      </c>
      <c r="I1" s="32">
        <v>16846.411</v>
      </c>
      <c r="J1" s="32">
        <v>2.7583609999999998</v>
      </c>
      <c r="K1" s="29" t="s">
        <v>54</v>
      </c>
      <c r="L1" s="31"/>
      <c r="M1" s="32">
        <v>56696.681811559312</v>
      </c>
      <c r="N1" s="32">
        <v>2.7583768818134775</v>
      </c>
      <c r="O1" s="31" t="s">
        <v>54</v>
      </c>
    </row>
    <row r="2" spans="1:20" x14ac:dyDescent="0.2">
      <c r="A2" t="s">
        <v>23</v>
      </c>
      <c r="B2" t="s">
        <v>54</v>
      </c>
      <c r="C2" s="28"/>
    </row>
    <row r="3" spans="1:20" ht="13.5" thickBot="1" x14ac:dyDescent="0.25">
      <c r="T3" s="55"/>
    </row>
    <row r="4" spans="1:20" ht="14.25" thickTop="1" thickBot="1" x14ac:dyDescent="0.25">
      <c r="A4" s="5" t="s">
        <v>0</v>
      </c>
      <c r="C4" s="25">
        <v>16846.411</v>
      </c>
      <c r="D4" s="26">
        <v>2.7583609999999998</v>
      </c>
      <c r="T4" s="55"/>
    </row>
    <row r="5" spans="1:20" ht="13.5" thickTop="1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20" x14ac:dyDescent="0.2">
      <c r="A6" s="5" t="s">
        <v>1</v>
      </c>
      <c r="E6" s="59" t="s">
        <v>69</v>
      </c>
    </row>
    <row r="7" spans="1:20" x14ac:dyDescent="0.2">
      <c r="A7" t="s">
        <v>2</v>
      </c>
      <c r="C7" s="58">
        <v>52229.8</v>
      </c>
      <c r="D7" s="27" t="s">
        <v>68</v>
      </c>
      <c r="E7" s="60">
        <v>56696.681811559312</v>
      </c>
    </row>
    <row r="8" spans="1:20" x14ac:dyDescent="0.2">
      <c r="A8" t="s">
        <v>3</v>
      </c>
      <c r="C8" s="58">
        <v>2.7581500000000001</v>
      </c>
      <c r="D8" s="27" t="s">
        <v>68</v>
      </c>
      <c r="E8" s="61">
        <v>2.7583768818134775</v>
      </c>
    </row>
    <row r="9" spans="1:20" x14ac:dyDescent="0.2">
      <c r="A9" s="22" t="s">
        <v>30</v>
      </c>
      <c r="C9" s="23">
        <v>22</v>
      </c>
      <c r="D9" s="20" t="str">
        <f>"F"&amp;C9</f>
        <v>F22</v>
      </c>
      <c r="E9" s="21" t="str">
        <f>"G"&amp;C9</f>
        <v>G22</v>
      </c>
    </row>
    <row r="10" spans="1:20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0" x14ac:dyDescent="0.2">
      <c r="A11" s="10" t="s">
        <v>15</v>
      </c>
      <c r="B11" s="10"/>
      <c r="C11" s="19">
        <f ca="1">INTERCEPT(INDIRECT($E$9):G991,INDIRECT($D$9):F991)</f>
        <v>4.6566185939699856E-3</v>
      </c>
      <c r="D11" s="3"/>
      <c r="E11" s="10"/>
    </row>
    <row r="12" spans="1:20" x14ac:dyDescent="0.2">
      <c r="A12" s="10" t="s">
        <v>16</v>
      </c>
      <c r="B12" s="10"/>
      <c r="C12" s="19">
        <f ca="1">SLOPE(INDIRECT($E$9):G991,INDIRECT($D$9):F991)</f>
        <v>2.4549797373411614E-5</v>
      </c>
      <c r="D12" s="3"/>
      <c r="E12" s="62" t="s">
        <v>64</v>
      </c>
      <c r="F12" s="63" t="s">
        <v>65</v>
      </c>
    </row>
    <row r="13" spans="1:20" x14ac:dyDescent="0.2">
      <c r="A13" s="10" t="s">
        <v>18</v>
      </c>
      <c r="B13" s="10"/>
      <c r="C13" s="3" t="s">
        <v>13</v>
      </c>
      <c r="E13" s="64" t="s">
        <v>32</v>
      </c>
      <c r="F13" s="65">
        <v>1</v>
      </c>
    </row>
    <row r="14" spans="1:20" x14ac:dyDescent="0.2">
      <c r="A14" s="10"/>
      <c r="B14" s="10"/>
      <c r="C14" s="10"/>
      <c r="E14" s="64" t="s">
        <v>29</v>
      </c>
      <c r="F14" s="66">
        <f ca="1">NOW()+15018.5+$C$5/24</f>
        <v>60519.769102314815</v>
      </c>
    </row>
    <row r="15" spans="1:20" x14ac:dyDescent="0.2">
      <c r="A15" s="12" t="s">
        <v>17</v>
      </c>
      <c r="B15" s="10"/>
      <c r="C15" s="13">
        <f ca="1">(C7+C11)+(C8+C12)*INT(MAX(F21:F3532))</f>
        <v>58921.136114427019</v>
      </c>
      <c r="E15" s="64" t="s">
        <v>33</v>
      </c>
      <c r="F15" s="66">
        <f ca="1">ROUND(2*(F14-$C$7)/$C$8,0)/2+F13</f>
        <v>3006.5</v>
      </c>
    </row>
    <row r="16" spans="1:20" x14ac:dyDescent="0.2">
      <c r="A16" s="15" t="s">
        <v>4</v>
      </c>
      <c r="B16" s="10"/>
      <c r="C16" s="16">
        <f ca="1">+C8+C12</f>
        <v>2.7581745497973733</v>
      </c>
      <c r="E16" s="64" t="s">
        <v>34</v>
      </c>
      <c r="F16" s="67">
        <f ca="1">ROUND(2*(F14-$C$15)/$C$16,0)/2+F13</f>
        <v>580.5</v>
      </c>
    </row>
    <row r="17" spans="1:23" ht="13.5" thickBot="1" x14ac:dyDescent="0.25">
      <c r="A17" s="14" t="s">
        <v>26</v>
      </c>
      <c r="B17" s="10"/>
      <c r="C17" s="10">
        <f>COUNT(C21:C2190)</f>
        <v>21</v>
      </c>
      <c r="E17" s="64" t="s">
        <v>66</v>
      </c>
      <c r="F17" s="68">
        <f ca="1">+$C$15+$C$16*$F$16-15018.5-$C$5/24</f>
        <v>45504.152273917731</v>
      </c>
    </row>
    <row r="18" spans="1:23" ht="14.25" thickTop="1" thickBot="1" x14ac:dyDescent="0.25">
      <c r="A18" s="15" t="s">
        <v>5</v>
      </c>
      <c r="B18" s="10"/>
      <c r="C18" s="17">
        <f ca="1">+C15</f>
        <v>58921.136114427019</v>
      </c>
      <c r="D18" s="18">
        <f ca="1">+C16</f>
        <v>2.7581745497973733</v>
      </c>
      <c r="E18" s="70" t="s">
        <v>67</v>
      </c>
      <c r="F18" s="69">
        <f ca="1">+($C$15+$C$16*$F$16)-($C$16/2)-15018.5-$C$5/24</f>
        <v>45502.773186642829</v>
      </c>
    </row>
    <row r="19" spans="1:23" ht="13.5" thickTop="1" x14ac:dyDescent="0.2"/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36</v>
      </c>
      <c r="J20" s="7" t="s">
        <v>37</v>
      </c>
      <c r="K20" s="7" t="s">
        <v>38</v>
      </c>
      <c r="L20" s="7" t="s">
        <v>62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4" t="s">
        <v>31</v>
      </c>
    </row>
    <row r="21" spans="1:23" ht="12" customHeight="1" x14ac:dyDescent="0.2">
      <c r="A21" t="s">
        <v>55</v>
      </c>
      <c r="C21" s="56">
        <v>16846.411</v>
      </c>
      <c r="D21" s="56" t="s">
        <v>13</v>
      </c>
      <c r="E21">
        <f t="shared" ref="E21:E41" si="0">+(C21-C$7)/C$8</f>
        <v>-12828.667403875786</v>
      </c>
      <c r="F21">
        <f t="shared" ref="F21:F41" si="1">ROUND(2*E21,0)/2</f>
        <v>-12828.5</v>
      </c>
      <c r="G21">
        <f t="shared" ref="G21:G41" si="2">+C21-(C$7+F21*C$8)</f>
        <v>-0.46172500000102445</v>
      </c>
      <c r="I21">
        <f>+G21</f>
        <v>-0.46172500000102445</v>
      </c>
      <c r="O21">
        <f t="shared" ref="O21:O41" ca="1" si="3">+C$11+C$12*$F21</f>
        <v>-0.31028045701084089</v>
      </c>
      <c r="Q21" s="2">
        <f t="shared" ref="Q21:Q41" si="4">+C21-15018.5</f>
        <v>1827.9110000000001</v>
      </c>
    </row>
    <row r="22" spans="1:23" ht="12" customHeight="1" x14ac:dyDescent="0.2">
      <c r="A22" t="str">
        <f>$D$7</f>
        <v>VSX</v>
      </c>
      <c r="C22" s="56">
        <f>$C$7</f>
        <v>52229.8</v>
      </c>
      <c r="D22" s="56"/>
      <c r="E22">
        <f t="shared" si="0"/>
        <v>0</v>
      </c>
      <c r="F22">
        <f t="shared" si="1"/>
        <v>0</v>
      </c>
      <c r="G22">
        <f t="shared" si="2"/>
        <v>0</v>
      </c>
      <c r="K22">
        <f>+G22</f>
        <v>0</v>
      </c>
      <c r="O22">
        <f t="shared" ca="1" si="3"/>
        <v>4.6566185939699856E-3</v>
      </c>
      <c r="Q22" s="2">
        <f t="shared" si="4"/>
        <v>37211.300000000003</v>
      </c>
    </row>
    <row r="23" spans="1:23" ht="12" customHeight="1" x14ac:dyDescent="0.2">
      <c r="A23" s="47" t="s">
        <v>56</v>
      </c>
      <c r="B23" s="48"/>
      <c r="C23" s="47">
        <v>56698.06100000022</v>
      </c>
      <c r="D23" s="47">
        <v>2E-3</v>
      </c>
      <c r="E23">
        <f t="shared" si="0"/>
        <v>1620.0210285880814</v>
      </c>
      <c r="F23">
        <f t="shared" si="1"/>
        <v>1620</v>
      </c>
      <c r="G23">
        <f t="shared" si="2"/>
        <v>5.8000000215542968E-2</v>
      </c>
      <c r="I23">
        <f>+G23</f>
        <v>5.8000000215542968E-2</v>
      </c>
      <c r="O23">
        <f t="shared" ca="1" si="3"/>
        <v>4.4427290338896801E-2</v>
      </c>
      <c r="Q23" s="2">
        <f t="shared" si="4"/>
        <v>41679.56100000022</v>
      </c>
    </row>
    <row r="24" spans="1:23" ht="12" customHeight="1" x14ac:dyDescent="0.25">
      <c r="A24" s="52" t="s">
        <v>60</v>
      </c>
      <c r="B24" s="53" t="s">
        <v>61</v>
      </c>
      <c r="C24" s="57">
        <v>58355.710101990029</v>
      </c>
      <c r="D24" s="57">
        <v>1.575E-3</v>
      </c>
      <c r="E24">
        <f t="shared" si="0"/>
        <v>2221.0213737432796</v>
      </c>
      <c r="F24">
        <f t="shared" si="1"/>
        <v>2221</v>
      </c>
      <c r="G24">
        <f t="shared" si="2"/>
        <v>5.8951990024070255E-2</v>
      </c>
      <c r="L24">
        <f t="shared" ref="L24:L40" si="5">+G24</f>
        <v>5.8951990024070255E-2</v>
      </c>
      <c r="O24">
        <f t="shared" ca="1" si="3"/>
        <v>5.9181718560317183E-2</v>
      </c>
      <c r="Q24" s="2">
        <f t="shared" si="4"/>
        <v>43337.210101990029</v>
      </c>
      <c r="W24" s="54" t="s">
        <v>63</v>
      </c>
    </row>
    <row r="25" spans="1:23" ht="12" customHeight="1" x14ac:dyDescent="0.25">
      <c r="A25" s="52" t="s">
        <v>60</v>
      </c>
      <c r="B25" s="53" t="s">
        <v>59</v>
      </c>
      <c r="C25" s="57">
        <v>58357.094558320008</v>
      </c>
      <c r="D25" s="57">
        <v>5.2469999999999999E-3</v>
      </c>
      <c r="E25">
        <f t="shared" si="0"/>
        <v>2221.5233248082973</v>
      </c>
      <c r="F25">
        <f t="shared" si="1"/>
        <v>2221.5</v>
      </c>
      <c r="G25">
        <f t="shared" si="2"/>
        <v>6.4333320005971473E-2</v>
      </c>
      <c r="L25">
        <f t="shared" si="5"/>
        <v>6.4333320005971473E-2</v>
      </c>
      <c r="O25">
        <f t="shared" ca="1" si="3"/>
        <v>5.9193993459003884E-2</v>
      </c>
      <c r="Q25" s="2">
        <f t="shared" si="4"/>
        <v>43338.594558320008</v>
      </c>
      <c r="W25" s="54" t="s">
        <v>63</v>
      </c>
    </row>
    <row r="26" spans="1:23" ht="12" customHeight="1" x14ac:dyDescent="0.25">
      <c r="A26" s="52" t="s">
        <v>60</v>
      </c>
      <c r="B26" s="53" t="s">
        <v>61</v>
      </c>
      <c r="C26" s="57">
        <v>58363.984734040219</v>
      </c>
      <c r="D26" s="57">
        <v>1.627E-3</v>
      </c>
      <c r="E26">
        <f t="shared" si="0"/>
        <v>2224.0214397477353</v>
      </c>
      <c r="F26">
        <f t="shared" si="1"/>
        <v>2224</v>
      </c>
      <c r="G26">
        <f t="shared" si="2"/>
        <v>5.9134040217031725E-2</v>
      </c>
      <c r="L26">
        <f t="shared" si="5"/>
        <v>5.9134040217031725E-2</v>
      </c>
      <c r="O26">
        <f t="shared" ca="1" si="3"/>
        <v>5.9255367952437417E-2</v>
      </c>
      <c r="Q26" s="2">
        <f t="shared" si="4"/>
        <v>43345.484734040219</v>
      </c>
      <c r="W26" s="54" t="s">
        <v>63</v>
      </c>
    </row>
    <row r="27" spans="1:23" ht="12" customHeight="1" x14ac:dyDescent="0.25">
      <c r="A27" s="52" t="s">
        <v>60</v>
      </c>
      <c r="B27" s="53" t="s">
        <v>59</v>
      </c>
      <c r="C27" s="57">
        <v>58365.368053310085</v>
      </c>
      <c r="D27" s="57">
        <v>5.5100000000000001E-3</v>
      </c>
      <c r="E27">
        <f t="shared" si="0"/>
        <v>2224.5229785581214</v>
      </c>
      <c r="F27">
        <f t="shared" si="1"/>
        <v>2224.5</v>
      </c>
      <c r="G27">
        <f t="shared" si="2"/>
        <v>6.3378310078405775E-2</v>
      </c>
      <c r="L27">
        <f t="shared" si="5"/>
        <v>6.3378310078405775E-2</v>
      </c>
      <c r="O27">
        <f t="shared" ca="1" si="3"/>
        <v>5.9267642851124118E-2</v>
      </c>
      <c r="Q27" s="2">
        <f t="shared" si="4"/>
        <v>43346.868053310085</v>
      </c>
      <c r="W27" s="54" t="s">
        <v>63</v>
      </c>
    </row>
    <row r="28" spans="1:23" ht="12" customHeight="1" x14ac:dyDescent="0.25">
      <c r="A28" s="52" t="s">
        <v>60</v>
      </c>
      <c r="B28" s="53" t="s">
        <v>61</v>
      </c>
      <c r="C28" s="57">
        <v>58377.775881209876</v>
      </c>
      <c r="D28" s="57">
        <v>1.627E-3</v>
      </c>
      <c r="E28">
        <f t="shared" si="0"/>
        <v>2229.0215837463056</v>
      </c>
      <c r="F28">
        <f t="shared" si="1"/>
        <v>2229</v>
      </c>
      <c r="G28">
        <f t="shared" si="2"/>
        <v>5.9531209873966873E-2</v>
      </c>
      <c r="L28">
        <f t="shared" si="5"/>
        <v>5.9531209873966873E-2</v>
      </c>
      <c r="O28">
        <f t="shared" ca="1" si="3"/>
        <v>5.9378116939304469E-2</v>
      </c>
      <c r="Q28" s="2">
        <f t="shared" si="4"/>
        <v>43359.275881209876</v>
      </c>
      <c r="W28" s="54" t="s">
        <v>63</v>
      </c>
    </row>
    <row r="29" spans="1:23" ht="12" customHeight="1" x14ac:dyDescent="0.25">
      <c r="A29" s="52" t="s">
        <v>60</v>
      </c>
      <c r="B29" s="53" t="s">
        <v>59</v>
      </c>
      <c r="C29" s="57">
        <v>58379.155715450179</v>
      </c>
      <c r="D29" s="57">
        <v>3.8159999999999999E-3</v>
      </c>
      <c r="E29">
        <f t="shared" si="0"/>
        <v>2229.5218590178838</v>
      </c>
      <c r="F29">
        <f t="shared" si="1"/>
        <v>2229.5</v>
      </c>
      <c r="G29">
        <f t="shared" si="2"/>
        <v>6.0290450172033161E-2</v>
      </c>
      <c r="L29">
        <f t="shared" si="5"/>
        <v>6.0290450172033161E-2</v>
      </c>
      <c r="O29">
        <f t="shared" ca="1" si="3"/>
        <v>5.9390391837991177E-2</v>
      </c>
      <c r="Q29" s="2">
        <f t="shared" si="4"/>
        <v>43360.655715450179</v>
      </c>
      <c r="W29" s="54" t="s">
        <v>63</v>
      </c>
    </row>
    <row r="30" spans="1:23" ht="12" customHeight="1" x14ac:dyDescent="0.25">
      <c r="A30" s="52" t="s">
        <v>60</v>
      </c>
      <c r="B30" s="53" t="s">
        <v>61</v>
      </c>
      <c r="C30" s="57">
        <v>58438.454148740042</v>
      </c>
      <c r="D30" s="57">
        <v>1.6149999999999999E-3</v>
      </c>
      <c r="E30">
        <f t="shared" si="0"/>
        <v>2251.0212094121202</v>
      </c>
      <c r="F30">
        <f t="shared" si="1"/>
        <v>2251</v>
      </c>
      <c r="G30">
        <f t="shared" si="2"/>
        <v>5.849874003615696E-2</v>
      </c>
      <c r="L30">
        <f t="shared" si="5"/>
        <v>5.849874003615696E-2</v>
      </c>
      <c r="O30">
        <f t="shared" ca="1" si="3"/>
        <v>5.9918212481519531E-2</v>
      </c>
      <c r="Q30" s="2">
        <f t="shared" si="4"/>
        <v>43419.954148740042</v>
      </c>
      <c r="W30" s="54" t="s">
        <v>63</v>
      </c>
    </row>
    <row r="31" spans="1:23" ht="12" customHeight="1" x14ac:dyDescent="0.25">
      <c r="A31" s="52" t="s">
        <v>60</v>
      </c>
      <c r="B31" s="53" t="s">
        <v>59</v>
      </c>
      <c r="C31" s="57">
        <v>58439.833973629866</v>
      </c>
      <c r="D31" s="57">
        <v>3.6350000000000002E-3</v>
      </c>
      <c r="E31">
        <f t="shared" si="0"/>
        <v>2251.521481293571</v>
      </c>
      <c r="F31">
        <f t="shared" si="1"/>
        <v>2251.5</v>
      </c>
      <c r="G31">
        <f t="shared" si="2"/>
        <v>5.9248629862850066E-2</v>
      </c>
      <c r="L31">
        <f t="shared" si="5"/>
        <v>5.9248629862850066E-2</v>
      </c>
      <c r="O31">
        <f t="shared" ca="1" si="3"/>
        <v>5.9930487380206232E-2</v>
      </c>
      <c r="Q31" s="2">
        <f t="shared" si="4"/>
        <v>43421.333973629866</v>
      </c>
      <c r="W31" s="54" t="s">
        <v>63</v>
      </c>
    </row>
    <row r="32" spans="1:23" ht="12" customHeight="1" x14ac:dyDescent="0.25">
      <c r="A32" s="52" t="s">
        <v>60</v>
      </c>
      <c r="B32" s="53" t="s">
        <v>61</v>
      </c>
      <c r="C32" s="57">
        <v>58446.729260359891</v>
      </c>
      <c r="D32" s="57">
        <v>1.323E-3</v>
      </c>
      <c r="E32">
        <f t="shared" si="0"/>
        <v>2254.0214492902446</v>
      </c>
      <c r="F32">
        <f t="shared" si="1"/>
        <v>2254</v>
      </c>
      <c r="G32">
        <f t="shared" si="2"/>
        <v>5.9160359887755476E-2</v>
      </c>
      <c r="L32">
        <f t="shared" si="5"/>
        <v>5.9160359887755476E-2</v>
      </c>
      <c r="O32">
        <f t="shared" ca="1" si="3"/>
        <v>5.9991861873639765E-2</v>
      </c>
      <c r="Q32" s="2">
        <f t="shared" si="4"/>
        <v>43428.229260359891</v>
      </c>
      <c r="W32" s="54" t="s">
        <v>63</v>
      </c>
    </row>
    <row r="33" spans="1:23" ht="12" customHeight="1" x14ac:dyDescent="0.25">
      <c r="A33" s="52" t="s">
        <v>60</v>
      </c>
      <c r="B33" s="53" t="s">
        <v>59</v>
      </c>
      <c r="C33" s="57">
        <v>58448.107819130179</v>
      </c>
      <c r="D33" s="57">
        <v>3.7230000000000002E-3</v>
      </c>
      <c r="E33">
        <f t="shared" si="0"/>
        <v>2254.5212621250384</v>
      </c>
      <c r="F33">
        <f t="shared" si="1"/>
        <v>2254.5</v>
      </c>
      <c r="G33">
        <f t="shared" si="2"/>
        <v>5.8644130178436171E-2</v>
      </c>
      <c r="L33">
        <f t="shared" si="5"/>
        <v>5.8644130178436171E-2</v>
      </c>
      <c r="O33">
        <f t="shared" ca="1" si="3"/>
        <v>6.0004136772326466E-2</v>
      </c>
      <c r="Q33" s="2">
        <f t="shared" si="4"/>
        <v>43429.607819130179</v>
      </c>
      <c r="W33" s="54" t="s">
        <v>63</v>
      </c>
    </row>
    <row r="34" spans="1:23" ht="12" customHeight="1" x14ac:dyDescent="0.25">
      <c r="A34" s="52" t="s">
        <v>60</v>
      </c>
      <c r="B34" s="53" t="s">
        <v>61</v>
      </c>
      <c r="C34" s="57">
        <v>58460.51979070995</v>
      </c>
      <c r="D34" s="57">
        <v>1.7949999999999999E-3</v>
      </c>
      <c r="E34">
        <f t="shared" si="0"/>
        <v>2259.0213696535529</v>
      </c>
      <c r="F34">
        <f t="shared" si="1"/>
        <v>2259</v>
      </c>
      <c r="G34">
        <f t="shared" si="2"/>
        <v>5.8940709946909919E-2</v>
      </c>
      <c r="L34">
        <f t="shared" si="5"/>
        <v>5.8940709946909919E-2</v>
      </c>
      <c r="O34">
        <f t="shared" ca="1" si="3"/>
        <v>6.0114610860506817E-2</v>
      </c>
      <c r="Q34" s="2">
        <f t="shared" si="4"/>
        <v>43442.01979070995</v>
      </c>
      <c r="W34" s="54" t="s">
        <v>63</v>
      </c>
    </row>
    <row r="35" spans="1:23" ht="12" customHeight="1" x14ac:dyDescent="0.25">
      <c r="A35" s="52" t="s">
        <v>60</v>
      </c>
      <c r="B35" s="53" t="s">
        <v>59</v>
      </c>
      <c r="C35" s="57">
        <v>58461.900034709834</v>
      </c>
      <c r="D35" s="57">
        <v>4.5979999999999997E-3</v>
      </c>
      <c r="E35">
        <f t="shared" si="0"/>
        <v>2259.5217934883276</v>
      </c>
      <c r="F35">
        <f t="shared" si="1"/>
        <v>2259.5</v>
      </c>
      <c r="G35">
        <f t="shared" si="2"/>
        <v>6.0109709833341185E-2</v>
      </c>
      <c r="L35">
        <f t="shared" si="5"/>
        <v>6.0109709833341185E-2</v>
      </c>
      <c r="O35">
        <f t="shared" ca="1" si="3"/>
        <v>6.0126885759193525E-2</v>
      </c>
      <c r="Q35" s="2">
        <f t="shared" si="4"/>
        <v>43443.400034709834</v>
      </c>
      <c r="W35" s="54" t="s">
        <v>63</v>
      </c>
    </row>
    <row r="36" spans="1:23" ht="12" customHeight="1" x14ac:dyDescent="0.25">
      <c r="A36" s="52" t="s">
        <v>60</v>
      </c>
      <c r="B36" s="53" t="s">
        <v>61</v>
      </c>
      <c r="C36" s="57">
        <v>58468.793626979925</v>
      </c>
      <c r="D36" s="57">
        <v>1.5169999999999999E-3</v>
      </c>
      <c r="E36">
        <f t="shared" si="0"/>
        <v>2262.0211471384519</v>
      </c>
      <c r="F36">
        <f t="shared" si="1"/>
        <v>2262</v>
      </c>
      <c r="G36">
        <f t="shared" si="2"/>
        <v>5.832697992445901E-2</v>
      </c>
      <c r="L36">
        <f t="shared" si="5"/>
        <v>5.832697992445901E-2</v>
      </c>
      <c r="O36">
        <f t="shared" ca="1" si="3"/>
        <v>6.0188260252627059E-2</v>
      </c>
      <c r="Q36" s="2">
        <f t="shared" si="4"/>
        <v>43450.293626979925</v>
      </c>
      <c r="W36" s="54" t="s">
        <v>63</v>
      </c>
    </row>
    <row r="37" spans="1:23" ht="12" customHeight="1" x14ac:dyDescent="0.25">
      <c r="A37" s="52" t="s">
        <v>60</v>
      </c>
      <c r="B37" s="53" t="s">
        <v>59</v>
      </c>
      <c r="C37" s="57">
        <v>58470.17457805993</v>
      </c>
      <c r="D37" s="57">
        <v>5.3290000000000004E-3</v>
      </c>
      <c r="E37">
        <f t="shared" si="0"/>
        <v>2262.5218273335122</v>
      </c>
      <c r="F37">
        <f t="shared" si="1"/>
        <v>2262.5</v>
      </c>
      <c r="G37">
        <f t="shared" si="2"/>
        <v>6.0203059925697744E-2</v>
      </c>
      <c r="L37">
        <f t="shared" si="5"/>
        <v>6.0203059925697744E-2</v>
      </c>
      <c r="O37">
        <f t="shared" ca="1" si="3"/>
        <v>6.020053515131376E-2</v>
      </c>
      <c r="Q37" s="2">
        <f t="shared" si="4"/>
        <v>43451.67457805993</v>
      </c>
      <c r="W37" s="54" t="s">
        <v>63</v>
      </c>
    </row>
    <row r="38" spans="1:23" ht="12" customHeight="1" x14ac:dyDescent="0.25">
      <c r="A38" s="52" t="s">
        <v>60</v>
      </c>
      <c r="B38" s="53" t="s">
        <v>61</v>
      </c>
      <c r="C38" s="57">
        <v>58479.826670439914</v>
      </c>
      <c r="D38" s="57">
        <v>1.67E-3</v>
      </c>
      <c r="E38">
        <f t="shared" si="0"/>
        <v>2266.0213079201317</v>
      </c>
      <c r="F38">
        <f t="shared" si="1"/>
        <v>2266</v>
      </c>
      <c r="G38">
        <f t="shared" si="2"/>
        <v>5.8770439907675609E-2</v>
      </c>
      <c r="L38">
        <f t="shared" si="5"/>
        <v>5.8770439907675609E-2</v>
      </c>
      <c r="O38">
        <f t="shared" ca="1" si="3"/>
        <v>6.0286459442120702E-2</v>
      </c>
      <c r="Q38" s="2">
        <f t="shared" si="4"/>
        <v>43461.326670439914</v>
      </c>
      <c r="W38" s="54" t="s">
        <v>63</v>
      </c>
    </row>
    <row r="39" spans="1:23" ht="12" customHeight="1" x14ac:dyDescent="0.25">
      <c r="A39" s="52" t="s">
        <v>60</v>
      </c>
      <c r="B39" s="53" t="s">
        <v>61</v>
      </c>
      <c r="C39" s="57">
        <v>58488.101265559904</v>
      </c>
      <c r="D39" s="57">
        <v>1.212E-3</v>
      </c>
      <c r="E39">
        <f t="shared" si="0"/>
        <v>2269.0213605351055</v>
      </c>
      <c r="F39">
        <f t="shared" si="1"/>
        <v>2269</v>
      </c>
      <c r="G39">
        <f t="shared" si="2"/>
        <v>5.8915559900924563E-2</v>
      </c>
      <c r="L39">
        <f t="shared" si="5"/>
        <v>5.8915559900924563E-2</v>
      </c>
      <c r="O39">
        <f t="shared" ca="1" si="3"/>
        <v>6.0360108834240936E-2</v>
      </c>
      <c r="Q39" s="2">
        <f t="shared" si="4"/>
        <v>43469.601265559904</v>
      </c>
      <c r="W39" s="54" t="s">
        <v>63</v>
      </c>
    </row>
    <row r="40" spans="1:23" ht="12" customHeight="1" x14ac:dyDescent="0.25">
      <c r="A40" s="52" t="s">
        <v>60</v>
      </c>
      <c r="B40" s="53" t="s">
        <v>59</v>
      </c>
      <c r="C40" s="57">
        <v>58489.482176870108</v>
      </c>
      <c r="D40" s="57">
        <v>4.8459999999999996E-3</v>
      </c>
      <c r="E40">
        <f t="shared" si="0"/>
        <v>2269.5220263111523</v>
      </c>
      <c r="F40">
        <f t="shared" si="1"/>
        <v>2269.5</v>
      </c>
      <c r="G40">
        <f t="shared" si="2"/>
        <v>6.0751870107196737E-2</v>
      </c>
      <c r="L40">
        <f t="shared" si="5"/>
        <v>6.0751870107196737E-2</v>
      </c>
      <c r="O40">
        <f t="shared" ca="1" si="3"/>
        <v>6.0372383732927644E-2</v>
      </c>
      <c r="Q40" s="2">
        <f t="shared" si="4"/>
        <v>43470.982176870108</v>
      </c>
      <c r="W40" s="54" t="s">
        <v>63</v>
      </c>
    </row>
    <row r="41" spans="1:23" ht="12" customHeight="1" x14ac:dyDescent="0.2">
      <c r="A41" s="49" t="s">
        <v>58</v>
      </c>
      <c r="B41" s="50" t="s">
        <v>59</v>
      </c>
      <c r="C41" s="51">
        <v>58921.12717</v>
      </c>
      <c r="D41" s="51">
        <v>1.92E-3</v>
      </c>
      <c r="E41">
        <f t="shared" si="0"/>
        <v>2426.0200387941181</v>
      </c>
      <c r="F41">
        <f t="shared" si="1"/>
        <v>2426</v>
      </c>
      <c r="G41">
        <f t="shared" si="2"/>
        <v>5.5269999997108243E-2</v>
      </c>
      <c r="K41">
        <f>+G41</f>
        <v>5.5269999997108243E-2</v>
      </c>
      <c r="O41">
        <f t="shared" ca="1" si="3"/>
        <v>6.4214427021866555E-2</v>
      </c>
      <c r="Q41" s="2">
        <f t="shared" si="4"/>
        <v>43902.62717</v>
      </c>
    </row>
    <row r="42" spans="1:23" x14ac:dyDescent="0.2">
      <c r="C42" s="56"/>
      <c r="D42" s="56"/>
    </row>
    <row r="43" spans="1:23" x14ac:dyDescent="0.2">
      <c r="C43" s="8"/>
      <c r="D43" s="8"/>
    </row>
    <row r="44" spans="1:23" x14ac:dyDescent="0.2">
      <c r="C44" s="8"/>
      <c r="D44" s="8"/>
    </row>
    <row r="45" spans="1:23" x14ac:dyDescent="0.2">
      <c r="C45" s="8"/>
      <c r="D45" s="8"/>
    </row>
    <row r="46" spans="1:23" x14ac:dyDescent="0.2">
      <c r="C46" s="8"/>
      <c r="D46" s="8"/>
    </row>
    <row r="47" spans="1:23" x14ac:dyDescent="0.2">
      <c r="C47" s="8"/>
      <c r="D47" s="8"/>
    </row>
    <row r="48" spans="1:23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X47">
    <sortCondition ref="C21:C47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39</v>
      </c>
      <c r="I1" s="34" t="s">
        <v>40</v>
      </c>
      <c r="J1" s="35" t="s">
        <v>38</v>
      </c>
    </row>
    <row r="2" spans="1:16" x14ac:dyDescent="0.2">
      <c r="I2" s="36" t="s">
        <v>41</v>
      </c>
      <c r="J2" s="37" t="s">
        <v>37</v>
      </c>
    </row>
    <row r="3" spans="1:16" x14ac:dyDescent="0.2">
      <c r="A3" s="38" t="s">
        <v>42</v>
      </c>
      <c r="I3" s="36" t="s">
        <v>43</v>
      </c>
      <c r="J3" s="37" t="s">
        <v>35</v>
      </c>
    </row>
    <row r="4" spans="1:16" x14ac:dyDescent="0.2">
      <c r="I4" s="36" t="s">
        <v>44</v>
      </c>
      <c r="J4" s="37" t="s">
        <v>35</v>
      </c>
    </row>
    <row r="5" spans="1:16" ht="13.5" thickBot="1" x14ac:dyDescent="0.25">
      <c r="I5" s="39" t="s">
        <v>45</v>
      </c>
      <c r="J5" s="40" t="s">
        <v>36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46</v>
      </c>
      <c r="F11" s="3" t="s">
        <v>45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47</v>
      </c>
      <c r="J11" s="43" t="s">
        <v>48</v>
      </c>
      <c r="K11" s="42">
        <v>-3273</v>
      </c>
      <c r="L11" s="42" t="s">
        <v>49</v>
      </c>
      <c r="M11" s="43" t="s">
        <v>50</v>
      </c>
      <c r="N11" s="43"/>
      <c r="O11" s="44" t="s">
        <v>51</v>
      </c>
      <c r="P11" s="44" t="s">
        <v>52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46</v>
      </c>
      <c r="F12" s="3" t="s">
        <v>45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46</v>
      </c>
      <c r="F13" s="3" t="s">
        <v>45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46</v>
      </c>
      <c r="F14" s="3" t="s">
        <v>45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46</v>
      </c>
      <c r="F15" s="3" t="s">
        <v>45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46</v>
      </c>
      <c r="F16" s="3" t="s">
        <v>45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46</v>
      </c>
      <c r="F17" s="3" t="s">
        <v>45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46</v>
      </c>
      <c r="F18" s="3" t="s">
        <v>45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46</v>
      </c>
      <c r="F19" s="3" t="s">
        <v>45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46</v>
      </c>
      <c r="F20" s="3" t="s">
        <v>45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46</v>
      </c>
      <c r="F21" s="3" t="s">
        <v>45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46</v>
      </c>
      <c r="F22" s="3" t="s">
        <v>45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46</v>
      </c>
      <c r="F23" s="3" t="s">
        <v>45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46</v>
      </c>
      <c r="F24" s="3" t="s">
        <v>45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46</v>
      </c>
      <c r="F25" s="3" t="s">
        <v>45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46</v>
      </c>
      <c r="F26" s="3" t="s">
        <v>45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46</v>
      </c>
      <c r="F27" s="3" t="s">
        <v>45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46</v>
      </c>
      <c r="F28" s="3" t="s">
        <v>45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46</v>
      </c>
      <c r="F29" s="3" t="s">
        <v>45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46</v>
      </c>
      <c r="F30" s="3" t="s">
        <v>45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46</v>
      </c>
      <c r="F31" s="3" t="s">
        <v>45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46</v>
      </c>
      <c r="F32" s="3" t="s">
        <v>45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46</v>
      </c>
      <c r="F33" s="3" t="s">
        <v>45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46</v>
      </c>
      <c r="F34" s="3" t="s">
        <v>45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46</v>
      </c>
      <c r="F35" s="3" t="s">
        <v>45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46</v>
      </c>
      <c r="F36" s="3" t="s">
        <v>45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46</v>
      </c>
      <c r="F37" s="3" t="s">
        <v>45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46</v>
      </c>
      <c r="F38" s="3" t="s">
        <v>45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46</v>
      </c>
      <c r="F39" s="3" t="s">
        <v>45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46</v>
      </c>
      <c r="F40" s="3" t="s">
        <v>45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46</v>
      </c>
      <c r="F41" s="3" t="s">
        <v>45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46</v>
      </c>
      <c r="F42" s="3" t="s">
        <v>45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46</v>
      </c>
      <c r="F43" s="3" t="s">
        <v>45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46</v>
      </c>
      <c r="F44" s="3" t="s">
        <v>45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46</v>
      </c>
      <c r="F45" s="3" t="s">
        <v>45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46</v>
      </c>
      <c r="F46" s="3" t="s">
        <v>45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46</v>
      </c>
      <c r="F47" s="3" t="s">
        <v>45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46</v>
      </c>
      <c r="F48" s="3" t="s">
        <v>45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46</v>
      </c>
      <c r="F49" s="3" t="s">
        <v>45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46</v>
      </c>
      <c r="F50" s="3" t="s">
        <v>45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46</v>
      </c>
      <c r="F51" s="3" t="s">
        <v>45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46</v>
      </c>
      <c r="F52" s="3" t="s">
        <v>45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46</v>
      </c>
      <c r="F53" s="3" t="s">
        <v>45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46</v>
      </c>
      <c r="F54" s="3" t="s">
        <v>45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46</v>
      </c>
      <c r="F55" s="3" t="s">
        <v>45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46</v>
      </c>
      <c r="F56" s="3" t="s">
        <v>45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46</v>
      </c>
      <c r="F57" s="3" t="s">
        <v>45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46</v>
      </c>
      <c r="F58" s="3" t="s">
        <v>45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46</v>
      </c>
      <c r="F59" s="3" t="s">
        <v>45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46</v>
      </c>
      <c r="F60" s="3" t="s">
        <v>45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46</v>
      </c>
      <c r="F61" s="3" t="s">
        <v>45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46</v>
      </c>
      <c r="F62" s="3" t="s">
        <v>45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46</v>
      </c>
      <c r="F63" s="3" t="s">
        <v>45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46</v>
      </c>
      <c r="F64" s="3" t="s">
        <v>45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46</v>
      </c>
      <c r="F65" s="3" t="s">
        <v>45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46</v>
      </c>
      <c r="F66" s="3" t="s">
        <v>45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46</v>
      </c>
      <c r="F67" s="3" t="s">
        <v>45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46</v>
      </c>
      <c r="F68" s="3" t="s">
        <v>45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46</v>
      </c>
      <c r="F69" s="3" t="s">
        <v>45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46</v>
      </c>
      <c r="F70" s="3" t="s">
        <v>45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46</v>
      </c>
      <c r="F71" s="3" t="s">
        <v>45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46</v>
      </c>
      <c r="F72" s="3" t="s">
        <v>45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46</v>
      </c>
      <c r="F73" s="3" t="s">
        <v>45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46</v>
      </c>
      <c r="F74" s="3" t="s">
        <v>45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46</v>
      </c>
      <c r="F75" s="3" t="s">
        <v>45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46</v>
      </c>
      <c r="F76" s="3" t="s">
        <v>45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46</v>
      </c>
      <c r="F77" s="3" t="s">
        <v>45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46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46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46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46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46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46</v>
      </c>
      <c r="F83" s="3" t="s">
        <v>45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46</v>
      </c>
      <c r="F84" s="3" t="s">
        <v>45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46</v>
      </c>
      <c r="F85" s="3" t="s">
        <v>45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46</v>
      </c>
      <c r="F86" s="3" t="s">
        <v>45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46</v>
      </c>
      <c r="F87" s="3" t="s">
        <v>45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46</v>
      </c>
      <c r="F88" s="3" t="s">
        <v>45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46</v>
      </c>
      <c r="F89" s="3" t="s">
        <v>45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46</v>
      </c>
      <c r="F90" s="3" t="s">
        <v>45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46</v>
      </c>
      <c r="F91" s="3" t="s">
        <v>45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46</v>
      </c>
      <c r="F92" s="3" t="s">
        <v>45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46</v>
      </c>
      <c r="F93" s="3" t="s">
        <v>45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46</v>
      </c>
      <c r="F94" s="3" t="s">
        <v>45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46</v>
      </c>
      <c r="F95" s="3" t="s">
        <v>45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46</v>
      </c>
      <c r="F96" s="3" t="s">
        <v>45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46</v>
      </c>
      <c r="F97" s="3" t="s">
        <v>45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46</v>
      </c>
      <c r="F98" s="3" t="s">
        <v>45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46</v>
      </c>
      <c r="F99" s="3" t="s">
        <v>45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46</v>
      </c>
      <c r="F100" s="3" t="s">
        <v>45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46</v>
      </c>
      <c r="F101" s="3" t="s">
        <v>45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46</v>
      </c>
      <c r="F102" s="3" t="s">
        <v>45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46</v>
      </c>
      <c r="F103" s="3" t="s">
        <v>45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46</v>
      </c>
      <c r="F104" s="3" t="s">
        <v>45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46</v>
      </c>
      <c r="F105" s="3" t="s">
        <v>45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46</v>
      </c>
      <c r="F106" s="3" t="s">
        <v>45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46</v>
      </c>
      <c r="F107" s="3" t="s">
        <v>45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46</v>
      </c>
      <c r="F108" s="3" t="s">
        <v>45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46</v>
      </c>
      <c r="F109" s="3" t="s">
        <v>45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46</v>
      </c>
      <c r="F110" s="3" t="s">
        <v>45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46</v>
      </c>
      <c r="F111" s="3" t="s">
        <v>45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46</v>
      </c>
      <c r="F112" s="3" t="s">
        <v>45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46</v>
      </c>
      <c r="F113" s="3" t="s">
        <v>45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46</v>
      </c>
      <c r="F114" s="3" t="s">
        <v>45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46</v>
      </c>
      <c r="F115" s="3" t="s">
        <v>45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46</v>
      </c>
      <c r="F116" s="3" t="s">
        <v>45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46</v>
      </c>
      <c r="F117" s="3" t="s">
        <v>45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46</v>
      </c>
      <c r="F118" s="3" t="s">
        <v>45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46</v>
      </c>
      <c r="F119" s="3" t="s">
        <v>45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46</v>
      </c>
      <c r="F120" s="3" t="s">
        <v>45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46</v>
      </c>
      <c r="F121" s="3" t="s">
        <v>45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46</v>
      </c>
      <c r="F122" s="3" t="s">
        <v>45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46</v>
      </c>
      <c r="F123" s="3" t="s">
        <v>45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46</v>
      </c>
      <c r="F124" s="3" t="s">
        <v>45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46</v>
      </c>
      <c r="F125" s="3" t="s">
        <v>45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46</v>
      </c>
      <c r="F126" s="3" t="s">
        <v>45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46</v>
      </c>
      <c r="F127" s="3" t="s">
        <v>45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46</v>
      </c>
      <c r="F128" s="3" t="s">
        <v>45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46</v>
      </c>
      <c r="F129" s="3" t="s">
        <v>45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46</v>
      </c>
      <c r="F130" s="3" t="s">
        <v>45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46</v>
      </c>
      <c r="F131" s="3" t="s">
        <v>45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46</v>
      </c>
      <c r="F132" s="3" t="s">
        <v>45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46</v>
      </c>
      <c r="F133" s="3" t="s">
        <v>45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46</v>
      </c>
      <c r="F134" s="3" t="s">
        <v>45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46</v>
      </c>
      <c r="F135" s="3" t="s">
        <v>45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46</v>
      </c>
      <c r="F136" s="3" t="s">
        <v>45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46</v>
      </c>
      <c r="F137" s="3" t="s">
        <v>45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46</v>
      </c>
      <c r="F138" s="3" t="s">
        <v>45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46</v>
      </c>
      <c r="F139" s="3" t="s">
        <v>45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46</v>
      </c>
      <c r="F140" s="3" t="s">
        <v>45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46</v>
      </c>
      <c r="F141" s="3" t="s">
        <v>45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46</v>
      </c>
      <c r="F142" s="3" t="s">
        <v>45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46</v>
      </c>
      <c r="F143" s="3" t="s">
        <v>45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46</v>
      </c>
      <c r="F144" s="3" t="s">
        <v>45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46</v>
      </c>
      <c r="F145" s="3" t="s">
        <v>45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46</v>
      </c>
      <c r="F146" s="3" t="s">
        <v>45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46</v>
      </c>
      <c r="F147" s="3" t="s">
        <v>45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46</v>
      </c>
      <c r="F148" s="3" t="s">
        <v>45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46</v>
      </c>
      <c r="F149" s="3" t="s">
        <v>45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46</v>
      </c>
      <c r="F150" s="3" t="s">
        <v>45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46</v>
      </c>
      <c r="F151" s="3" t="s">
        <v>45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46</v>
      </c>
      <c r="F152" s="3" t="s">
        <v>45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46</v>
      </c>
      <c r="F153" s="3" t="s">
        <v>45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46</v>
      </c>
      <c r="F154" s="3" t="s">
        <v>45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46</v>
      </c>
      <c r="F155" s="3" t="s">
        <v>45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46</v>
      </c>
      <c r="F156" s="3" t="s">
        <v>45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46</v>
      </c>
      <c r="F157" s="3" t="s">
        <v>45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46</v>
      </c>
      <c r="F158" s="3" t="s">
        <v>45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46</v>
      </c>
      <c r="F159" s="3" t="s">
        <v>45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46</v>
      </c>
      <c r="F160" s="3" t="s">
        <v>45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46</v>
      </c>
      <c r="F161" s="3" t="s">
        <v>45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46</v>
      </c>
      <c r="F162" s="3" t="s">
        <v>45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46</v>
      </c>
      <c r="F163" s="3" t="s">
        <v>45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46</v>
      </c>
      <c r="F164" s="3" t="s">
        <v>45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46</v>
      </c>
      <c r="F165" s="3" t="s">
        <v>45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46</v>
      </c>
      <c r="F166" s="3" t="s">
        <v>45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46</v>
      </c>
      <c r="F167" s="3" t="s">
        <v>45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46</v>
      </c>
      <c r="F168" s="3" t="s">
        <v>45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46</v>
      </c>
      <c r="F169" s="3" t="s">
        <v>45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46</v>
      </c>
      <c r="F170" s="3" t="s">
        <v>45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46</v>
      </c>
      <c r="F171" s="3" t="s">
        <v>45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46</v>
      </c>
      <c r="F172" s="3" t="s">
        <v>45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46</v>
      </c>
      <c r="F173" s="3" t="s">
        <v>45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46</v>
      </c>
      <c r="F174" s="3" t="s">
        <v>45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46</v>
      </c>
      <c r="F175" s="3" t="s">
        <v>45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46</v>
      </c>
      <c r="F176" s="3" t="s">
        <v>45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46</v>
      </c>
      <c r="F177" s="3" t="s">
        <v>45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46</v>
      </c>
      <c r="F178" s="3" t="s">
        <v>45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46</v>
      </c>
      <c r="F179" s="3" t="s">
        <v>45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46</v>
      </c>
      <c r="F180" s="3" t="s">
        <v>45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46</v>
      </c>
      <c r="F181" s="3" t="s">
        <v>45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46</v>
      </c>
      <c r="F182" s="3" t="s">
        <v>45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46</v>
      </c>
      <c r="F183" s="3" t="s">
        <v>45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46</v>
      </c>
      <c r="F184" s="3" t="s">
        <v>45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46</v>
      </c>
      <c r="F185" s="3" t="s">
        <v>45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46</v>
      </c>
      <c r="F186" s="3" t="s">
        <v>45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46</v>
      </c>
      <c r="F187" s="3" t="s">
        <v>45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46</v>
      </c>
      <c r="F188" s="3" t="s">
        <v>45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2024-07-28T06:27:30Z</dcterms:modified>
</cp:coreProperties>
</file>