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5716CAF-ED48-45F7-881D-3CC1FB7EB0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I22" i="1" s="1"/>
  <c r="Q22" i="1"/>
  <c r="E23" i="1"/>
  <c r="F23" i="1"/>
  <c r="G23" i="1" s="1"/>
  <c r="I23" i="1" s="1"/>
  <c r="F11" i="1"/>
  <c r="Q23" i="1"/>
  <c r="C21" i="1"/>
  <c r="E21" i="1"/>
  <c r="F21" i="1"/>
  <c r="G21" i="1"/>
  <c r="H21" i="1" s="1"/>
  <c r="A21" i="1"/>
  <c r="H20" i="1" s="1"/>
  <c r="G11" i="1"/>
  <c r="C17" i="1"/>
  <c r="Q21" i="1"/>
  <c r="C11" i="1"/>
  <c r="C12" i="1"/>
  <c r="F15" i="1" l="1"/>
  <c r="C15" i="1"/>
  <c r="O23" i="1"/>
  <c r="S23" i="1" s="1"/>
  <c r="O22" i="1"/>
  <c r="S22" i="1" s="1"/>
  <c r="C16" i="1"/>
  <c r="D18" i="1" s="1"/>
  <c r="O21" i="1"/>
  <c r="S21" i="1" s="1"/>
  <c r="S19" i="1" l="1"/>
  <c r="F16" i="1"/>
  <c r="F18" i="1" s="1"/>
  <c r="C18" i="1"/>
  <c r="F17" i="1" l="1"/>
</calcChain>
</file>

<file path=xl/sharedStrings.xml><?xml version="1.0" encoding="utf-8"?>
<sst xmlns="http://schemas.openxmlformats.org/spreadsheetml/2006/main" count="57" uniqueCount="54">
  <si>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</si>
  <si>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</si>
  <si>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</si>
  <si>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</si>
  <si>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</si>
  <si>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</si>
  <si>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</si>
  <si>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</si>
  <si>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</si>
  <si>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</si>
  <si>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</si>
  <si>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</si>
  <si>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</si>
  <si>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</si>
  <si>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</si>
  <si>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</si>
  <si>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</si>
  <si>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</si>
  <si>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</si>
  <si>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</si>
  <si>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</si>
  <si>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</si>
  <si>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</si>
  <si>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</si>
  <si>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</si>
  <si>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</si>
  <si>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</si>
  <si>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</si>
  <si>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</si>
  <si>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</si>
  <si>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</si>
  <si>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</si>
  <si>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</si>
  <si>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</si>
  <si>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</si>
  <si>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</si>
  <si>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</si>
  <si>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</si>
  <si>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</si>
  <si>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</si>
  <si>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IBVS 6042</t>
  </si>
  <si>
    <t>G2177-0709</t>
  </si>
  <si>
    <t>EW</t>
  </si>
  <si>
    <t>Vul</t>
  </si>
  <si>
    <t>VSX</t>
  </si>
  <si>
    <t>I</t>
  </si>
  <si>
    <t>IBVS 6011</t>
  </si>
  <si>
    <t>II</t>
  </si>
  <si>
    <t>CCD</t>
  </si>
  <si>
    <t xml:space="preserve">Mag </t>
  </si>
  <si>
    <t>Next ToM-P</t>
  </si>
  <si>
    <t>Next ToM-S</t>
  </si>
  <si>
    <t>ASAS J21609+2501.6 / GSC 2177-0709</t>
  </si>
  <si>
    <t>12.05-12.50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</si>
</sst>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7" fillId="3" borderId="5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vertical="center"/>
    </xf>
    <xf numFmtId="22" fontId="19" fillId="0" borderId="9" xfId="0" applyNumberFormat="1" applyFont="1" applyBorder="1" applyAlignment="1">
      <alignment vertical="center"/>
    </xf>
    <xf numFmtId="0" fontId="18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2177-0709 -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5847.5</c:v>
                </c:pt>
                <c:pt idx="2">
                  <c:v>6814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0F-41BE-B7CD-1622E64610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5847.5</c:v>
                </c:pt>
                <c:pt idx="2">
                  <c:v>6814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3.2699999937904067E-3</c:v>
                </c:pt>
                <c:pt idx="2">
                  <c:v>3.1079999971552752E-3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0F-41BE-B7CD-1622E64610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5847.5</c:v>
                </c:pt>
                <c:pt idx="2">
                  <c:v>6814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0F-41BE-B7CD-1622E64610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5847.5</c:v>
                </c:pt>
                <c:pt idx="2">
                  <c:v>6814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0F-41BE-B7CD-1622E64610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5847.5</c:v>
                </c:pt>
                <c:pt idx="2">
                  <c:v>6814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0F-41BE-B7CD-1622E64610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5847.5</c:v>
                </c:pt>
                <c:pt idx="2">
                  <c:v>6814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0F-41BE-B7CD-1622E64610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5847.5</c:v>
                </c:pt>
                <c:pt idx="2">
                  <c:v>6814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0F-41BE-B7CD-1622E64610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5847.5</c:v>
                </c:pt>
                <c:pt idx="2">
                  <c:v>6814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4.8678751213746072E-5</c:v>
                </c:pt>
                <c:pt idx="1">
                  <c:v>2.9268059836812842E-3</c:v>
                </c:pt>
                <c:pt idx="2">
                  <c:v>3.4025152560506517E-3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0F-41BE-B7CD-1622E64610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5847.5</c:v>
                </c:pt>
                <c:pt idx="2">
                  <c:v>6814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0F-41BE-B7CD-1622E6461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155016"/>
        <c:axId val="1"/>
      </c:scatterChart>
      <c:valAx>
        <c:axId val="650155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155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58D6422-313E-B6D8-CD0E-F42D17038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52</v>
      </c>
    </row>
    <row r="2" spans="1:7" s="5" customFormat="1" ht="12.95" customHeight="1" x14ac:dyDescent="0.2">
      <c r="A2" s="5" t="s">
        <v>24</v>
      </c>
      <c r="B2" s="5" t="s">
        <v>42</v>
      </c>
      <c r="C2" s="6" t="s">
        <v>39</v>
      </c>
      <c r="D2" s="7" t="s">
        <v>43</v>
      </c>
      <c r="E2" s="8" t="s">
        <v>41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9" t="s">
        <v>0</v>
      </c>
      <c r="C4" s="10" t="s">
        <v>38</v>
      </c>
      <c r="D4" s="11" t="s">
        <v>38</v>
      </c>
    </row>
    <row r="5" spans="1:7" s="5" customFormat="1" ht="12.95" customHeight="1" x14ac:dyDescent="0.2"/>
    <row r="6" spans="1:7" s="5" customFormat="1" ht="12.95" customHeight="1" x14ac:dyDescent="0.2">
      <c r="A6" s="9" t="s">
        <v>1</v>
      </c>
    </row>
    <row r="7" spans="1:7" s="5" customFormat="1" ht="12.95" customHeight="1" x14ac:dyDescent="0.2">
      <c r="A7" s="5" t="s">
        <v>2</v>
      </c>
      <c r="C7" s="34">
        <v>53632.527000000002</v>
      </c>
      <c r="D7" s="13" t="s">
        <v>44</v>
      </c>
    </row>
    <row r="8" spans="1:7" s="5" customFormat="1" ht="12.95" customHeight="1" x14ac:dyDescent="0.2">
      <c r="A8" s="5" t="s">
        <v>3</v>
      </c>
      <c r="C8" s="34">
        <v>0.37762800000000002</v>
      </c>
      <c r="D8" s="13" t="s">
        <v>44</v>
      </c>
    </row>
    <row r="9" spans="1:7" s="5" customFormat="1" ht="12.95" customHeight="1" x14ac:dyDescent="0.2">
      <c r="A9" s="14" t="s">
        <v>30</v>
      </c>
      <c r="C9" s="35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4.8678751213746072E-5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4.9219790208936096E-7</v>
      </c>
      <c r="D12" s="7"/>
      <c r="E12" s="36" t="s">
        <v>49</v>
      </c>
      <c r="F12" s="37" t="s">
        <v>53</v>
      </c>
    </row>
    <row r="13" spans="1:7" s="5" customFormat="1" ht="12.95" customHeight="1" x14ac:dyDescent="0.2">
      <c r="A13" s="5" t="s">
        <v>19</v>
      </c>
      <c r="C13" s="7" t="s">
        <v>13</v>
      </c>
      <c r="D13" s="18"/>
      <c r="E13" s="38" t="s">
        <v>35</v>
      </c>
      <c r="F13" s="39">
        <v>1</v>
      </c>
    </row>
    <row r="14" spans="1:7" s="5" customFormat="1" ht="12.95" customHeight="1" x14ac:dyDescent="0.2">
      <c r="D14" s="18"/>
      <c r="E14" s="38" t="s">
        <v>32</v>
      </c>
      <c r="F14" s="40">
        <f ca="1">NOW()+15018.5+$C$9/24</f>
        <v>60511.662871875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56205.687594515264</v>
      </c>
      <c r="D15" s="18"/>
      <c r="E15" s="38" t="s">
        <v>36</v>
      </c>
      <c r="F15" s="40">
        <f ca="1">ROUND(2*($F$14-$C$7)/$C$8,0)/2+$F$13</f>
        <v>18217.5</v>
      </c>
    </row>
    <row r="16" spans="1:7" s="5" customFormat="1" ht="12.95" customHeight="1" x14ac:dyDescent="0.2">
      <c r="A16" s="9" t="s">
        <v>4</v>
      </c>
      <c r="C16" s="21">
        <f ca="1">+C8+C12</f>
        <v>0.37762849219790212</v>
      </c>
      <c r="D16" s="18"/>
      <c r="E16" s="38" t="s">
        <v>37</v>
      </c>
      <c r="F16" s="40">
        <f ca="1">ROUND(2*($F$14-$C$15)/$C$16,0)/2+$F$13</f>
        <v>11403.5</v>
      </c>
    </row>
    <row r="17" spans="1:19" s="5" customFormat="1" ht="12.95" customHeight="1" thickBot="1" x14ac:dyDescent="0.25">
      <c r="A17" s="18" t="s">
        <v>29</v>
      </c>
      <c r="C17" s="5">
        <f>COUNT(C21:C2191)</f>
        <v>3</v>
      </c>
      <c r="D17" s="18"/>
      <c r="E17" s="41" t="s">
        <v>50</v>
      </c>
      <c r="F17" s="42">
        <f ca="1">+$C$15+$C$16*$F$16-15018.5-$C$9/24</f>
        <v>45493.869938627373</v>
      </c>
    </row>
    <row r="18" spans="1:19" s="5" customFormat="1" ht="12.95" customHeight="1" thickTop="1" thickBot="1" x14ac:dyDescent="0.25">
      <c r="A18" s="9" t="s">
        <v>5</v>
      </c>
      <c r="C18" s="22">
        <f ca="1">+C15</f>
        <v>56205.687594515264</v>
      </c>
      <c r="D18" s="23">
        <f ca="1">+C16</f>
        <v>0.37762849219790212</v>
      </c>
      <c r="E18" s="44" t="s">
        <v>51</v>
      </c>
      <c r="F18" s="43">
        <f ca="1">+($C$15+$C$16*$F$16)-($C$16/2)-15018.5-$C$9/24</f>
        <v>45493.681124381277</v>
      </c>
    </row>
    <row r="19" spans="1:19" s="5" customFormat="1" ht="12.95" customHeight="1" thickTop="1" x14ac:dyDescent="0.2">
      <c r="A19" s="24" t="s">
        <v>33</v>
      </c>
      <c r="E19" s="25">
        <v>21</v>
      </c>
      <c r="S19" s="5">
        <f ca="1">SQRT(SUM(S21:S50)/(COUNT(S21:S50)-1))</f>
        <v>3.2162943515536701E-4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6" t="str">
        <f>A21</f>
        <v>VSX</v>
      </c>
      <c r="I20" s="26" t="s">
        <v>48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5" t="s">
        <v>14</v>
      </c>
      <c r="R20" s="28" t="s">
        <v>34</v>
      </c>
    </row>
    <row r="21" spans="1:19" s="5" customFormat="1" ht="12.95" customHeight="1" x14ac:dyDescent="0.2">
      <c r="A21" s="5" t="str">
        <f>D7</f>
        <v>VSX</v>
      </c>
      <c r="C21" s="12">
        <f>C$7</f>
        <v>53632.527000000002</v>
      </c>
      <c r="D21" s="12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4.8678751213746072E-5</v>
      </c>
      <c r="Q21" s="29">
        <f>+C21-15018.5</f>
        <v>38614.027000000002</v>
      </c>
      <c r="S21" s="5">
        <f ca="1">+(O21-G21)^2</f>
        <v>2.3696208197297848E-9</v>
      </c>
    </row>
    <row r="22" spans="1:19" s="5" customFormat="1" ht="12.95" customHeight="1" x14ac:dyDescent="0.2">
      <c r="A22" s="3" t="s">
        <v>46</v>
      </c>
      <c r="B22" s="4" t="s">
        <v>47</v>
      </c>
      <c r="C22" s="3">
        <v>55840.71</v>
      </c>
      <c r="D22" s="3">
        <v>6.9999999999999999E-4</v>
      </c>
      <c r="E22" s="5">
        <f>+(C22-C$7)/C$8</f>
        <v>5847.5086593155092</v>
      </c>
      <c r="F22" s="5">
        <f>ROUND(2*E22,0)/2</f>
        <v>5847.5</v>
      </c>
      <c r="G22" s="5">
        <f>+C22-(C$7+F22*C$8)</f>
        <v>3.2699999937904067E-3</v>
      </c>
      <c r="I22" s="5">
        <f>+G22</f>
        <v>3.2699999937904067E-3</v>
      </c>
      <c r="O22" s="5">
        <f ca="1">+C$11+C$12*$F22</f>
        <v>2.9268059836812842E-3</v>
      </c>
      <c r="Q22" s="29">
        <f>+C22-15018.5</f>
        <v>40822.21</v>
      </c>
      <c r="S22" s="5">
        <f ca="1">+(O22-G22)^2</f>
        <v>1.1778212857478049E-7</v>
      </c>
    </row>
    <row r="23" spans="1:19" s="5" customFormat="1" ht="12.95" customHeight="1" x14ac:dyDescent="0.2">
      <c r="A23" s="30" t="s">
        <v>40</v>
      </c>
      <c r="B23" s="31" t="s">
        <v>45</v>
      </c>
      <c r="C23" s="32">
        <v>56205.687299999998</v>
      </c>
      <c r="D23" s="32">
        <v>5.0000000000000001E-4</v>
      </c>
      <c r="E23" s="5">
        <f>+(C23-C$7)/C$8</f>
        <v>6814.0082303218933</v>
      </c>
      <c r="F23" s="5">
        <f>ROUND(2*E23,0)/2</f>
        <v>6814</v>
      </c>
      <c r="G23" s="5">
        <f>+C23-(C$7+F23*C$8)</f>
        <v>3.1079999971552752E-3</v>
      </c>
      <c r="I23" s="5">
        <f>+G23</f>
        <v>3.1079999971552752E-3</v>
      </c>
      <c r="O23" s="5">
        <f ca="1">+C$11+C$12*$F23</f>
        <v>3.4025152560506517E-3</v>
      </c>
      <c r="Q23" s="29">
        <f>+C23-15018.5</f>
        <v>41187.187299999998</v>
      </c>
      <c r="S23" s="5">
        <f ca="1">+(O23-G23)^2</f>
        <v>8.6739237722210618E-8</v>
      </c>
    </row>
    <row r="24" spans="1:19" s="5" customFormat="1" ht="12.95" customHeight="1" x14ac:dyDescent="0.2">
      <c r="C24" s="12"/>
      <c r="D24" s="12"/>
      <c r="Q24" s="29"/>
    </row>
    <row r="25" spans="1:19" s="5" customFormat="1" ht="12.95" customHeight="1" x14ac:dyDescent="0.2">
      <c r="C25" s="12"/>
      <c r="D25" s="12"/>
      <c r="Q25" s="29"/>
    </row>
    <row r="26" spans="1:19" s="5" customFormat="1" ht="12.95" customHeight="1" x14ac:dyDescent="0.2">
      <c r="C26" s="12"/>
      <c r="D26" s="12"/>
      <c r="Q26" s="29"/>
    </row>
    <row r="27" spans="1:19" s="5" customFormat="1" ht="12.95" customHeight="1" x14ac:dyDescent="0.2">
      <c r="C27" s="12"/>
      <c r="D27" s="12"/>
      <c r="Q27" s="29"/>
    </row>
    <row r="28" spans="1:19" s="5" customFormat="1" ht="12.95" customHeight="1" x14ac:dyDescent="0.2">
      <c r="C28" s="12"/>
      <c r="D28" s="12"/>
      <c r="Q28" s="29"/>
    </row>
    <row r="29" spans="1:19" s="5" customFormat="1" ht="12.95" customHeight="1" x14ac:dyDescent="0.2">
      <c r="C29" s="12"/>
      <c r="D29" s="12"/>
      <c r="Q29" s="29"/>
    </row>
    <row r="30" spans="1:19" s="5" customFormat="1" ht="12.95" customHeight="1" x14ac:dyDescent="0.2">
      <c r="C30" s="12"/>
      <c r="D30" s="12"/>
      <c r="Q30" s="29"/>
    </row>
    <row r="31" spans="1:19" s="5" customFormat="1" ht="12.95" customHeight="1" x14ac:dyDescent="0.2">
      <c r="C31" s="12"/>
      <c r="D31" s="12"/>
      <c r="Q31" s="29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T32">
    <sortCondition ref="C21:C32"/>
  </sortState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2024-07-20T03:54:32Z</dcterms:modified>
</cp:coreProperties>
</file>