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9C33462-E1FE-419A-A4FE-215919480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G11" i="1"/>
  <c r="F11" i="1"/>
  <c r="F15" i="1" l="1"/>
  <c r="E21" i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1" i="1"/>
  <c r="O55" i="1"/>
  <c r="O22" i="1"/>
  <c r="O26" i="1"/>
  <c r="O30" i="1"/>
  <c r="O34" i="1"/>
  <c r="O38" i="1"/>
  <c r="O46" i="1"/>
  <c r="O52" i="1"/>
  <c r="O23" i="1"/>
  <c r="O27" i="1"/>
  <c r="O31" i="1"/>
  <c r="O35" i="1"/>
  <c r="O39" i="1"/>
  <c r="O43" i="1"/>
  <c r="O47" i="1"/>
  <c r="O50" i="1"/>
  <c r="O54" i="1"/>
  <c r="O42" i="1"/>
  <c r="O53" i="1"/>
  <c r="O33" i="1"/>
  <c r="O45" i="1"/>
  <c r="O49" i="1"/>
  <c r="O25" i="1"/>
  <c r="O29" i="1"/>
  <c r="O37" i="1"/>
  <c r="O41" i="1"/>
  <c r="C16" i="1"/>
  <c r="D18" i="1" s="1"/>
  <c r="C15" i="1"/>
  <c r="O21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<sst xmlns="http://schemas.openxmlformats.org/spreadsheetml/2006/main" count="157" uniqueCount="54">
  <si>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</si>
  <si>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</si>
  <si>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</si>
  <si>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</si>
  <si>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</si>
  <si>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</si>
  <si>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</si>
  <si>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</si>
  <si>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</si>
  <si>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</si>
  <si>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</si>
  <si>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</si>
  <si>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</si>
  <si>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</si>
  <si>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</si>
  <si>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</si>
  <si>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</si>
  <si>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</si>
  <si>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</si>
  <si>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</si>
  <si>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</si>
  <si>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</si>
  <si>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</si>
  <si>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</si>
  <si>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</si>
  <si>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</si>
  <si>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</si>
  <si>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</si>
  <si>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</si>
  <si>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</si>
  <si>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</si>
  <si>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</si>
  <si>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</si>
  <si>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</si>
  <si>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</si>
  <si>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</si>
  <si>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</si>
  <si>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</si>
  <si>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</si>
  <si>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</si>
  <si>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</si>
  <si>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</si>
  <si>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</si>
  <si>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</si>
  <si>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</si>
  <si>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I</t>
  </si>
  <si>
    <t>II</t>
  </si>
  <si>
    <t>VSX</t>
  </si>
  <si>
    <t>FR234 Vul / ATO J308.2124+24.7882</t>
  </si>
  <si>
    <t>JBAV 71</t>
  </si>
  <si>
    <t xml:space="preserve">Mag </t>
  </si>
  <si>
    <t>Next ToM-P</t>
  </si>
  <si>
    <t>Next ToM-S</t>
  </si>
  <si>
    <t>15.70-16.20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</si>
</sst>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0" fillId="0" borderId="0" xfId="0" applyAlignment="1">
      <alignment horizontal="right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5" borderId="6" xfId="0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FR234 Vul - O-C Diagr.</a:t>
            </a:r>
          </a:p>
        </c:rich>
      </c:tx>
      <c:layout>
        <c:manualLayout>
          <c:xMode val="edge"/>
          <c:yMode val="edge"/>
          <c:x val="0.38646616541353385"/>
          <c:y val="4.38882751596348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-4.7212500001478475E-2</c:v>
                </c:pt>
                <c:pt idx="2">
                  <c:v>-4.4891249999636784E-2</c:v>
                </c:pt>
                <c:pt idx="3">
                  <c:v>-5.8955000000423752E-2</c:v>
                </c:pt>
                <c:pt idx="4">
                  <c:v>-5.4383750008128118E-2</c:v>
                </c:pt>
                <c:pt idx="5">
                  <c:v>-5.0289999999222346E-2</c:v>
                </c:pt>
                <c:pt idx="6">
                  <c:v>-5.303249999997206E-2</c:v>
                </c:pt>
                <c:pt idx="7">
                  <c:v>-3.2733749998442363E-2</c:v>
                </c:pt>
                <c:pt idx="8">
                  <c:v>-1.5433749998919666E-2</c:v>
                </c:pt>
                <c:pt idx="9">
                  <c:v>-4.6500000462401658E-4</c:v>
                </c:pt>
                <c:pt idx="10">
                  <c:v>-6.3350000054924749E-3</c:v>
                </c:pt>
                <c:pt idx="11">
                  <c:v>-1.3075000024400651E-3</c:v>
                </c:pt>
                <c:pt idx="12">
                  <c:v>-8.5250000120140612E-4</c:v>
                </c:pt>
                <c:pt idx="13">
                  <c:v>-1.8874999659601599E-4</c:v>
                </c:pt>
                <c:pt idx="14">
                  <c:v>-1.7175000029965304E-3</c:v>
                </c:pt>
                <c:pt idx="15">
                  <c:v>-3.1875000058789738E-3</c:v>
                </c:pt>
                <c:pt idx="16">
                  <c:v>-4.3237499994575046E-3</c:v>
                </c:pt>
                <c:pt idx="17">
                  <c:v>-5.875000060768798E-4</c:v>
                </c:pt>
                <c:pt idx="18">
                  <c:v>1.5612499992130324E-3</c:v>
                </c:pt>
                <c:pt idx="19">
                  <c:v>-2.0124999718973413E-4</c:v>
                </c:pt>
                <c:pt idx="20">
                  <c:v>1.0349999938625842E-3</c:v>
                </c:pt>
                <c:pt idx="21">
                  <c:v>9.8750002507586032E-5</c:v>
                </c:pt>
                <c:pt idx="22">
                  <c:v>1.0962499945890158E-3</c:v>
                </c:pt>
                <c:pt idx="23">
                  <c:v>-5.5000004067551345E-5</c:v>
                </c:pt>
                <c:pt idx="24">
                  <c:v>-8.6500000179512426E-4</c:v>
                </c:pt>
                <c:pt idx="25">
                  <c:v>3.0987499994807877E-3</c:v>
                </c:pt>
                <c:pt idx="26">
                  <c:v>1.4912499973434024E-3</c:v>
                </c:pt>
                <c:pt idx="27">
                  <c:v>4.0250000165542588E-4</c:v>
                </c:pt>
                <c:pt idx="28">
                  <c:v>7.6999999873805791E-4</c:v>
                </c:pt>
                <c:pt idx="29">
                  <c:v>-2.7437500029918738E-3</c:v>
                </c:pt>
                <c:pt idx="30">
                  <c:v>-2.9450000001816079E-3</c:v>
                </c:pt>
                <c:pt idx="31">
                  <c:v>6.874999962747097E-4</c:v>
                </c:pt>
                <c:pt idx="32">
                  <c:v>-2.0862500023213215E-3</c:v>
                </c:pt>
                <c:pt idx="33">
                  <c:v>1.4250000022002496E-3</c:v>
                </c:pt>
                <c:pt idx="34">
                  <c:v>-4.4250000064494088E-4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3.3546118542781313E-3</c:v>
                </c:pt>
                <c:pt idx="1">
                  <c:v>-5.2844553222778104E-2</c:v>
                </c:pt>
                <c:pt idx="2">
                  <c:v>-5.256023593373578E-2</c:v>
                </c:pt>
                <c:pt idx="3">
                  <c:v>-4.8311419623654789E-2</c:v>
                </c:pt>
                <c:pt idx="4">
                  <c:v>-4.7283094475436313E-2</c:v>
                </c:pt>
                <c:pt idx="5">
                  <c:v>-4.7216665202295588E-2</c:v>
                </c:pt>
                <c:pt idx="6">
                  <c:v>-4.2683531603172287E-2</c:v>
                </c:pt>
                <c:pt idx="7">
                  <c:v>-3.3784666173240302E-2</c:v>
                </c:pt>
                <c:pt idx="8">
                  <c:v>-1.9542230011868136E-2</c:v>
                </c:pt>
                <c:pt idx="9">
                  <c:v>-1.0707136684151257E-2</c:v>
                </c:pt>
                <c:pt idx="10">
                  <c:v>-1.0643364581936158E-2</c:v>
                </c:pt>
                <c:pt idx="11">
                  <c:v>-5.7488557369272889E-3</c:v>
                </c:pt>
                <c:pt idx="12">
                  <c:v>-5.7382270532247738E-3</c:v>
                </c:pt>
                <c:pt idx="13">
                  <c:v>-5.7355698822991446E-3</c:v>
                </c:pt>
                <c:pt idx="14">
                  <c:v>-5.5575394302819926E-3</c:v>
                </c:pt>
                <c:pt idx="15">
                  <c:v>-5.4937673280668932E-3</c:v>
                </c:pt>
                <c:pt idx="16">
                  <c:v>-5.491110157141264E-3</c:v>
                </c:pt>
                <c:pt idx="17">
                  <c:v>-5.0686199799662313E-3</c:v>
                </c:pt>
                <c:pt idx="18">
                  <c:v>-1.590383238317691E-3</c:v>
                </c:pt>
                <c:pt idx="19">
                  <c:v>-1.5638115290613997E-3</c:v>
                </c:pt>
                <c:pt idx="20">
                  <c:v>-1.1413213518863671E-3</c:v>
                </c:pt>
                <c:pt idx="21">
                  <c:v>-1.1386641809607379E-3</c:v>
                </c:pt>
                <c:pt idx="22">
                  <c:v>-9.8454826727424789E-4</c:v>
                </c:pt>
                <c:pt idx="23">
                  <c:v>-9.0749031043100333E-4</c:v>
                </c:pt>
                <c:pt idx="24">
                  <c:v>-7.1617400378570523E-4</c:v>
                </c:pt>
                <c:pt idx="25">
                  <c:v>-7.1351683286007602E-4</c:v>
                </c:pt>
                <c:pt idx="26">
                  <c:v>-6.7631643990126878E-4</c:v>
                </c:pt>
                <c:pt idx="27">
                  <c:v>-2.0068284421365318E-4</c:v>
                </c:pt>
                <c:pt idx="28">
                  <c:v>-1.1033903274226256E-4</c:v>
                </c:pt>
                <c:pt idx="29">
                  <c:v>3.3944694181625682E-3</c:v>
                </c:pt>
                <c:pt idx="30">
                  <c:v>4.2155352341819718E-3</c:v>
                </c:pt>
                <c:pt idx="31">
                  <c:v>4.5503387708112422E-3</c:v>
                </c:pt>
                <c:pt idx="32">
                  <c:v>7.9276030172858759E-3</c:v>
                </c:pt>
                <c:pt idx="33">
                  <c:v>8.4032366129734894E-3</c:v>
                </c:pt>
                <c:pt idx="34">
                  <c:v>8.7380401496027615E-3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1" t="s">
        <v>48</v>
      </c>
      <c r="F1" s="26" t="s">
        <v>43</v>
      </c>
      <c r="G1" s="22"/>
      <c r="H1" s="20"/>
      <c r="I1" s="27"/>
      <c r="J1" s="28" t="s">
        <v>41</v>
      </c>
      <c r="K1" s="21"/>
      <c r="L1" s="23"/>
      <c r="M1" s="24"/>
      <c r="N1" s="24"/>
      <c r="O1" s="25"/>
    </row>
    <row r="2" spans="1:15" x14ac:dyDescent="0.2">
      <c r="A2" t="s">
        <v>23</v>
      </c>
      <c r="B2" s="35" t="s">
        <v>44</v>
      </c>
      <c r="C2" s="29"/>
      <c r="D2" s="1"/>
    </row>
    <row r="4" spans="1:15" x14ac:dyDescent="0.2">
      <c r="A4" s="32" t="s">
        <v>0</v>
      </c>
      <c r="C4" s="1" t="s">
        <v>36</v>
      </c>
      <c r="D4" s="1" t="s">
        <v>36</v>
      </c>
    </row>
    <row r="5" spans="1:15" x14ac:dyDescent="0.2">
      <c r="A5" s="33" t="s">
        <v>28</v>
      </c>
      <c r="B5" s="6"/>
      <c r="C5" s="30">
        <v>-9.5</v>
      </c>
      <c r="D5" s="6" t="s">
        <v>29</v>
      </c>
      <c r="E5" s="6"/>
    </row>
    <row r="6" spans="1:15" x14ac:dyDescent="0.2">
      <c r="A6" s="32" t="s">
        <v>1</v>
      </c>
    </row>
    <row r="7" spans="1:15" x14ac:dyDescent="0.2">
      <c r="A7" t="s">
        <v>2</v>
      </c>
      <c r="C7" s="39">
        <v>59405.500500000002</v>
      </c>
      <c r="D7" s="34" t="s">
        <v>47</v>
      </c>
    </row>
    <row r="8" spans="1:15" x14ac:dyDescent="0.2">
      <c r="A8" t="s">
        <v>3</v>
      </c>
      <c r="C8" s="39">
        <v>0.4126725</v>
      </c>
      <c r="D8" s="34" t="s">
        <v>47</v>
      </c>
    </row>
    <row r="9" spans="1:15" x14ac:dyDescent="0.2">
      <c r="A9" s="17" t="s">
        <v>31</v>
      </c>
      <c r="B9" s="18">
        <v>21</v>
      </c>
      <c r="C9" s="15"/>
      <c r="D9" s="16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4">
        <f ca="1">INTERCEPT(INDIRECT($G$11):G991,INDIRECT($F$11):F991)</f>
        <v>3.3546118542781313E-3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4">
        <f ca="1">SLOPE(INDIRECT($G$11):G991,INDIRECT($F$11):F991)</f>
        <v>5.3143418512582726E-6</v>
      </c>
      <c r="D12" s="1"/>
      <c r="E12" s="43" t="s">
        <v>50</v>
      </c>
      <c r="F12" s="44" t="s">
        <v>53</v>
      </c>
    </row>
    <row r="13" spans="1:15" x14ac:dyDescent="0.2">
      <c r="A13" s="6" t="s">
        <v>18</v>
      </c>
      <c r="B13" s="6"/>
      <c r="C13" s="1" t="s">
        <v>13</v>
      </c>
      <c r="E13" s="45" t="s">
        <v>33</v>
      </c>
      <c r="F13" s="46">
        <v>1</v>
      </c>
    </row>
    <row r="14" spans="1:15" x14ac:dyDescent="0.2">
      <c r="A14" s="6"/>
      <c r="B14" s="6"/>
      <c r="C14" s="6"/>
      <c r="E14" s="47" t="s">
        <v>30</v>
      </c>
      <c r="F14" s="48">
        <f ca="1">NOW()+15018.5+$C$5/24</f>
        <v>60511.667730324072</v>
      </c>
    </row>
    <row r="15" spans="1:15" x14ac:dyDescent="0.2">
      <c r="A15" s="7" t="s">
        <v>17</v>
      </c>
      <c r="B15" s="6"/>
      <c r="C15" s="8">
        <f ca="1">(C7+C11)+(C8+C12)*INT(MAX(F21:F3532))</f>
        <v>59823.546480540157</v>
      </c>
      <c r="E15" s="47" t="s">
        <v>34</v>
      </c>
      <c r="F15" s="48">
        <f ca="1">ROUND(2*($F$14-$C$7)/$C$8,0)/2+$F$13</f>
        <v>2681.5</v>
      </c>
    </row>
    <row r="16" spans="1:15" x14ac:dyDescent="0.2">
      <c r="A16" s="10" t="s">
        <v>4</v>
      </c>
      <c r="B16" s="6"/>
      <c r="C16" s="11">
        <f ca="1">+C8+C12</f>
        <v>0.41267781434185125</v>
      </c>
      <c r="E16" s="47" t="s">
        <v>35</v>
      </c>
      <c r="F16" s="48">
        <f ca="1">ROUND(2*($F$14-$C$15)/$C$16,0)/2+$F$13</f>
        <v>1668.5</v>
      </c>
    </row>
    <row r="17" spans="1:21" ht="13.5" thickBot="1" x14ac:dyDescent="0.25">
      <c r="A17" s="9" t="s">
        <v>27</v>
      </c>
      <c r="B17" s="6"/>
      <c r="C17" s="6">
        <f>COUNT(C21:C2190)</f>
        <v>35</v>
      </c>
      <c r="E17" s="47" t="s">
        <v>51</v>
      </c>
      <c r="F17" s="49">
        <f ca="1">+$C$15+$C$16*$F$16-15018.5-$C$5/24</f>
        <v>45493.995247102874</v>
      </c>
    </row>
    <row r="18" spans="1:21" ht="14.25" thickTop="1" thickBot="1" x14ac:dyDescent="0.25">
      <c r="A18" s="10" t="s">
        <v>5</v>
      </c>
      <c r="B18" s="6"/>
      <c r="C18" s="12">
        <f ca="1">+C15</f>
        <v>59823.546480540157</v>
      </c>
      <c r="D18" s="13">
        <f ca="1">+C16</f>
        <v>0.41267781434185125</v>
      </c>
      <c r="E18" s="51" t="s">
        <v>52</v>
      </c>
      <c r="F18" s="50">
        <f ca="1">+($C$15+$C$16*$F$16)-($C$16/2)-15018.5-$C$5/24</f>
        <v>45493.788908195704</v>
      </c>
    </row>
    <row r="19" spans="1:21" ht="13.5" thickTop="1" x14ac:dyDescent="0.2">
      <c r="F19" t="s">
        <v>42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37</v>
      </c>
      <c r="I20" s="4" t="s">
        <v>38</v>
      </c>
      <c r="J20" s="4" t="s">
        <v>39</v>
      </c>
      <c r="K20" s="4" t="s">
        <v>40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19" t="s">
        <v>32</v>
      </c>
    </row>
    <row r="21" spans="1:21" s="35" customFormat="1" ht="12" customHeight="1" x14ac:dyDescent="0.2">
      <c r="A21" s="35" t="s">
        <v>47</v>
      </c>
      <c r="B21" s="41"/>
      <c r="C21" s="37">
        <v>59405.500500000002</v>
      </c>
      <c r="D21" s="37" t="s">
        <v>13</v>
      </c>
      <c r="E21" s="35">
        <f>+(C21-C$7)/C$8</f>
        <v>0</v>
      </c>
      <c r="F21" s="35">
        <f>ROUND(2*E21,0)/2</f>
        <v>0</v>
      </c>
      <c r="G21" s="35">
        <f>+C21-(C$7+F21*C$8)</f>
        <v>0</v>
      </c>
      <c r="I21" s="35">
        <f>+G21</f>
        <v>0</v>
      </c>
      <c r="O21" s="35">
        <f ca="1">+C$11+C$12*$F21</f>
        <v>3.3546118542781313E-3</v>
      </c>
      <c r="Q21" s="38">
        <f>+C21-15018.5</f>
        <v>44387.000500000002</v>
      </c>
    </row>
    <row r="22" spans="1:21" s="35" customFormat="1" ht="12" customHeight="1" x14ac:dyDescent="0.2">
      <c r="A22" s="36" t="s">
        <v>49</v>
      </c>
      <c r="B22" s="42" t="s">
        <v>45</v>
      </c>
      <c r="C22" s="40">
        <v>55041.441599999998</v>
      </c>
      <c r="D22" s="37" t="s">
        <v>13</v>
      </c>
      <c r="E22" s="35">
        <f t="shared" ref="E22:E55" si="0">+(C22-C$7)/C$8</f>
        <v>-10575.11440670266</v>
      </c>
      <c r="F22" s="35">
        <f t="shared" ref="F22:F55" si="1">ROUND(2*E22,0)/2</f>
        <v>-10575</v>
      </c>
      <c r="G22" s="35">
        <f t="shared" ref="G22:G55" si="2">+C22-(C$7+F22*C$8)</f>
        <v>-4.7212500001478475E-2</v>
      </c>
      <c r="K22" s="35">
        <f t="shared" ref="K22:K55" si="3">+G22</f>
        <v>-4.7212500001478475E-2</v>
      </c>
      <c r="O22" s="35">
        <f t="shared" ref="O22:O55" ca="1" si="4">+C$11+C$12*$F22</f>
        <v>-5.2844553222778104E-2</v>
      </c>
      <c r="Q22" s="38">
        <f t="shared" ref="Q22:Q55" si="5">+C22-15018.5</f>
        <v>40022.941599999998</v>
      </c>
    </row>
    <row r="23" spans="1:21" s="35" customFormat="1" ht="12" customHeight="1" x14ac:dyDescent="0.2">
      <c r="A23" s="36" t="s">
        <v>49</v>
      </c>
      <c r="B23" s="42" t="s">
        <v>46</v>
      </c>
      <c r="C23" s="40">
        <v>55063.5219</v>
      </c>
      <c r="D23" s="37" t="s">
        <v>13</v>
      </c>
      <c r="E23" s="35">
        <f t="shared" si="0"/>
        <v>-10521.60878178217</v>
      </c>
      <c r="F23" s="35">
        <f t="shared" si="1"/>
        <v>-10521.5</v>
      </c>
      <c r="G23" s="35">
        <f t="shared" si="2"/>
        <v>-4.4891249999636784E-2</v>
      </c>
      <c r="K23" s="35">
        <f t="shared" si="3"/>
        <v>-4.4891249999636784E-2</v>
      </c>
      <c r="O23" s="35">
        <f t="shared" ca="1" si="4"/>
        <v>-5.256023593373578E-2</v>
      </c>
      <c r="Q23" s="38">
        <f t="shared" si="5"/>
        <v>40045.0219</v>
      </c>
    </row>
    <row r="24" spans="1:21" s="35" customFormat="1" ht="12" customHeight="1" x14ac:dyDescent="0.2">
      <c r="A24" s="36" t="s">
        <v>49</v>
      </c>
      <c r="B24" s="42" t="s">
        <v>45</v>
      </c>
      <c r="C24" s="40">
        <v>55393.4395</v>
      </c>
      <c r="D24" s="37" t="s">
        <v>13</v>
      </c>
      <c r="E24" s="35">
        <f t="shared" si="0"/>
        <v>-9722.1428614700562</v>
      </c>
      <c r="F24" s="35">
        <f t="shared" si="1"/>
        <v>-9722</v>
      </c>
      <c r="G24" s="35">
        <f t="shared" si="2"/>
        <v>-5.8955000000423752E-2</v>
      </c>
      <c r="K24" s="35">
        <f t="shared" si="3"/>
        <v>-5.8955000000423752E-2</v>
      </c>
      <c r="O24" s="35">
        <f t="shared" ca="1" si="4"/>
        <v>-4.8311419623654789E-2</v>
      </c>
      <c r="Q24" s="38">
        <f t="shared" si="5"/>
        <v>40374.9395</v>
      </c>
    </row>
    <row r="25" spans="1:21" s="35" customFormat="1" ht="12" customHeight="1" x14ac:dyDescent="0.2">
      <c r="A25" s="36" t="s">
        <v>49</v>
      </c>
      <c r="B25" s="42" t="s">
        <v>46</v>
      </c>
      <c r="C25" s="40">
        <v>55473.296199999997</v>
      </c>
      <c r="D25" s="37" t="s">
        <v>13</v>
      </c>
      <c r="E25" s="35">
        <f t="shared" si="0"/>
        <v>-9528.6317842841599</v>
      </c>
      <c r="F25" s="35">
        <f t="shared" si="1"/>
        <v>-9528.5</v>
      </c>
      <c r="G25" s="35">
        <f t="shared" si="2"/>
        <v>-5.4383750008128118E-2</v>
      </c>
      <c r="K25" s="35">
        <f t="shared" si="3"/>
        <v>-5.4383750008128118E-2</v>
      </c>
      <c r="O25" s="35">
        <f t="shared" ca="1" si="4"/>
        <v>-4.7283094475436313E-2</v>
      </c>
      <c r="Q25" s="38">
        <f t="shared" si="5"/>
        <v>40454.796199999997</v>
      </c>
    </row>
    <row r="26" spans="1:21" s="35" customFormat="1" ht="12" customHeight="1" x14ac:dyDescent="0.2">
      <c r="A26" s="36" t="s">
        <v>49</v>
      </c>
      <c r="B26" s="42" t="s">
        <v>45</v>
      </c>
      <c r="C26" s="40">
        <v>55478.458700000003</v>
      </c>
      <c r="D26" s="37" t="s">
        <v>13</v>
      </c>
      <c r="E26" s="35">
        <f t="shared" si="0"/>
        <v>-9516.1218641901251</v>
      </c>
      <c r="F26" s="35">
        <f t="shared" si="1"/>
        <v>-9516</v>
      </c>
      <c r="G26" s="35">
        <f t="shared" si="2"/>
        <v>-5.0289999999222346E-2</v>
      </c>
      <c r="K26" s="35">
        <f t="shared" si="3"/>
        <v>-5.0289999999222346E-2</v>
      </c>
      <c r="O26" s="35">
        <f t="shared" ca="1" si="4"/>
        <v>-4.7216665202295588E-2</v>
      </c>
      <c r="Q26" s="38">
        <f t="shared" si="5"/>
        <v>40459.958700000003</v>
      </c>
    </row>
    <row r="27" spans="1:21" s="35" customFormat="1" ht="12" customHeight="1" x14ac:dyDescent="0.2">
      <c r="A27" s="36" t="s">
        <v>49</v>
      </c>
      <c r="B27" s="42" t="s">
        <v>45</v>
      </c>
      <c r="C27" s="40">
        <v>55830.465600000003</v>
      </c>
      <c r="D27" s="37" t="s">
        <v>13</v>
      </c>
      <c r="E27" s="35">
        <f t="shared" si="0"/>
        <v>-8663.1285098958579</v>
      </c>
      <c r="F27" s="35">
        <f t="shared" si="1"/>
        <v>-8663</v>
      </c>
      <c r="G27" s="35">
        <f t="shared" si="2"/>
        <v>-5.303249999997206E-2</v>
      </c>
      <c r="K27" s="35">
        <f t="shared" si="3"/>
        <v>-5.303249999997206E-2</v>
      </c>
      <c r="O27" s="35">
        <f t="shared" ca="1" si="4"/>
        <v>-4.2683531603172287E-2</v>
      </c>
      <c r="Q27" s="38">
        <f t="shared" si="5"/>
        <v>40811.965600000003</v>
      </c>
    </row>
    <row r="28" spans="1:21" s="35" customFormat="1" ht="12" customHeight="1" x14ac:dyDescent="0.2">
      <c r="A28" s="36" t="s">
        <v>49</v>
      </c>
      <c r="B28" s="42" t="s">
        <v>46</v>
      </c>
      <c r="C28" s="40">
        <v>56521.506000000001</v>
      </c>
      <c r="D28" s="37" t="s">
        <v>13</v>
      </c>
      <c r="E28" s="35">
        <f t="shared" si="0"/>
        <v>-6988.5793213746992</v>
      </c>
      <c r="F28" s="35">
        <f t="shared" si="1"/>
        <v>-6988.5</v>
      </c>
      <c r="G28" s="35">
        <f t="shared" si="2"/>
        <v>-3.2733749998442363E-2</v>
      </c>
      <c r="K28" s="35">
        <f t="shared" si="3"/>
        <v>-3.2733749998442363E-2</v>
      </c>
      <c r="O28" s="35">
        <f t="shared" ca="1" si="4"/>
        <v>-3.3784666173240302E-2</v>
      </c>
      <c r="Q28" s="38">
        <f t="shared" si="5"/>
        <v>41503.006000000001</v>
      </c>
    </row>
    <row r="29" spans="1:21" s="35" customFormat="1" ht="12" customHeight="1" x14ac:dyDescent="0.2">
      <c r="A29" s="36" t="s">
        <v>49</v>
      </c>
      <c r="B29" s="42" t="s">
        <v>46</v>
      </c>
      <c r="C29" s="40">
        <v>57627.4856</v>
      </c>
      <c r="D29" s="37" t="s">
        <v>13</v>
      </c>
      <c r="E29" s="35">
        <f t="shared" si="0"/>
        <v>-4308.5373995117243</v>
      </c>
      <c r="F29" s="35">
        <f t="shared" si="1"/>
        <v>-4308.5</v>
      </c>
      <c r="G29" s="35">
        <f t="shared" si="2"/>
        <v>-1.5433749998919666E-2</v>
      </c>
      <c r="K29" s="35">
        <f t="shared" si="3"/>
        <v>-1.5433749998919666E-2</v>
      </c>
      <c r="O29" s="35">
        <f t="shared" ca="1" si="4"/>
        <v>-1.9542230011868136E-2</v>
      </c>
      <c r="Q29" s="38">
        <f t="shared" si="5"/>
        <v>42608.9856</v>
      </c>
    </row>
    <row r="30" spans="1:21" s="35" customFormat="1" ht="12" customHeight="1" x14ac:dyDescent="0.2">
      <c r="A30" s="36" t="s">
        <v>49</v>
      </c>
      <c r="B30" s="42" t="s">
        <v>45</v>
      </c>
      <c r="C30" s="40">
        <v>58313.568599999999</v>
      </c>
      <c r="D30" s="37" t="s">
        <v>13</v>
      </c>
      <c r="E30" s="35">
        <f t="shared" si="0"/>
        <v>-2646.0011268015273</v>
      </c>
      <c r="F30" s="35">
        <f t="shared" si="1"/>
        <v>-2646</v>
      </c>
      <c r="G30" s="35">
        <f t="shared" si="2"/>
        <v>-4.6500000462401658E-4</v>
      </c>
      <c r="K30" s="35">
        <f t="shared" si="3"/>
        <v>-4.6500000462401658E-4</v>
      </c>
      <c r="O30" s="35">
        <f t="shared" ca="1" si="4"/>
        <v>-1.0707136684151257E-2</v>
      </c>
      <c r="Q30" s="38">
        <f t="shared" si="5"/>
        <v>43295.068599999999</v>
      </c>
    </row>
    <row r="31" spans="1:21" s="35" customFormat="1" ht="12" customHeight="1" x14ac:dyDescent="0.2">
      <c r="A31" s="36" t="s">
        <v>49</v>
      </c>
      <c r="B31" s="42" t="s">
        <v>45</v>
      </c>
      <c r="C31" s="40">
        <v>58318.514799999997</v>
      </c>
      <c r="D31" s="37" t="s">
        <v>13</v>
      </c>
      <c r="E31" s="35">
        <f t="shared" si="0"/>
        <v>-2634.0153511561948</v>
      </c>
      <c r="F31" s="35">
        <f t="shared" si="1"/>
        <v>-2634</v>
      </c>
      <c r="G31" s="35">
        <f t="shared" si="2"/>
        <v>-6.3350000054924749E-3</v>
      </c>
      <c r="K31" s="35">
        <f t="shared" si="3"/>
        <v>-6.3350000054924749E-3</v>
      </c>
      <c r="O31" s="35">
        <f t="shared" ca="1" si="4"/>
        <v>-1.0643364581936158E-2</v>
      </c>
      <c r="Q31" s="38">
        <f t="shared" si="5"/>
        <v>43300.014799999997</v>
      </c>
    </row>
    <row r="32" spans="1:21" s="35" customFormat="1" ht="12" customHeight="1" x14ac:dyDescent="0.2">
      <c r="A32" s="36" t="s">
        <v>49</v>
      </c>
      <c r="B32" s="42" t="s">
        <v>45</v>
      </c>
      <c r="C32" s="40">
        <v>58698.591200000003</v>
      </c>
      <c r="D32" s="37" t="s">
        <v>13</v>
      </c>
      <c r="E32" s="35">
        <f t="shared" si="0"/>
        <v>-1713.0031683720126</v>
      </c>
      <c r="F32" s="35">
        <f t="shared" si="1"/>
        <v>-1713</v>
      </c>
      <c r="G32" s="35">
        <f t="shared" si="2"/>
        <v>-1.3075000024400651E-3</v>
      </c>
      <c r="K32" s="35">
        <f t="shared" si="3"/>
        <v>-1.3075000024400651E-3</v>
      </c>
      <c r="O32" s="35">
        <f t="shared" ca="1" si="4"/>
        <v>-5.7488557369272889E-3</v>
      </c>
      <c r="Q32" s="38">
        <f t="shared" si="5"/>
        <v>43680.091200000003</v>
      </c>
    </row>
    <row r="33" spans="1:17" s="35" customFormat="1" ht="12" customHeight="1" x14ac:dyDescent="0.2">
      <c r="A33" s="36" t="s">
        <v>49</v>
      </c>
      <c r="B33" s="42" t="s">
        <v>45</v>
      </c>
      <c r="C33" s="40">
        <v>58699.417000000001</v>
      </c>
      <c r="D33" s="37" t="s">
        <v>13</v>
      </c>
      <c r="E33" s="35">
        <f t="shared" si="0"/>
        <v>-1711.002065802787</v>
      </c>
      <c r="F33" s="35">
        <f t="shared" si="1"/>
        <v>-1711</v>
      </c>
      <c r="G33" s="35">
        <f t="shared" si="2"/>
        <v>-8.5250000120140612E-4</v>
      </c>
      <c r="K33" s="35">
        <f t="shared" si="3"/>
        <v>-8.5250000120140612E-4</v>
      </c>
      <c r="O33" s="35">
        <f t="shared" ca="1" si="4"/>
        <v>-5.7382270532247738E-3</v>
      </c>
      <c r="Q33" s="38">
        <f t="shared" si="5"/>
        <v>43680.917000000001</v>
      </c>
    </row>
    <row r="34" spans="1:17" s="35" customFormat="1" ht="12" customHeight="1" x14ac:dyDescent="0.2">
      <c r="A34" s="36" t="s">
        <v>49</v>
      </c>
      <c r="B34" s="42" t="s">
        <v>46</v>
      </c>
      <c r="C34" s="40">
        <v>58699.624000000003</v>
      </c>
      <c r="D34" s="37" t="s">
        <v>13</v>
      </c>
      <c r="E34" s="35">
        <f t="shared" si="0"/>
        <v>-1710.500457384484</v>
      </c>
      <c r="F34" s="35">
        <f t="shared" si="1"/>
        <v>-1710.5</v>
      </c>
      <c r="G34" s="35">
        <f t="shared" si="2"/>
        <v>-1.8874999659601599E-4</v>
      </c>
      <c r="K34" s="35">
        <f t="shared" si="3"/>
        <v>-1.8874999659601599E-4</v>
      </c>
      <c r="O34" s="35">
        <f t="shared" ca="1" si="4"/>
        <v>-5.7355698822991446E-3</v>
      </c>
      <c r="Q34" s="38">
        <f t="shared" si="5"/>
        <v>43681.124000000003</v>
      </c>
    </row>
    <row r="35" spans="1:17" s="35" customFormat="1" ht="12" customHeight="1" x14ac:dyDescent="0.2">
      <c r="A35" s="36" t="s">
        <v>49</v>
      </c>
      <c r="B35" s="42" t="s">
        <v>45</v>
      </c>
      <c r="C35" s="40">
        <v>58713.447</v>
      </c>
      <c r="D35" s="37" t="s">
        <v>13</v>
      </c>
      <c r="E35" s="35">
        <f t="shared" si="0"/>
        <v>-1677.0041618959388</v>
      </c>
      <c r="F35" s="35">
        <f t="shared" si="1"/>
        <v>-1677</v>
      </c>
      <c r="G35" s="35">
        <f t="shared" si="2"/>
        <v>-1.7175000029965304E-3</v>
      </c>
      <c r="K35" s="35">
        <f t="shared" si="3"/>
        <v>-1.7175000029965304E-3</v>
      </c>
      <c r="O35" s="35">
        <f t="shared" ca="1" si="4"/>
        <v>-5.5575394302819926E-3</v>
      </c>
      <c r="Q35" s="38">
        <f t="shared" si="5"/>
        <v>43694.947</v>
      </c>
    </row>
    <row r="36" spans="1:17" s="35" customFormat="1" ht="12" customHeight="1" x14ac:dyDescent="0.2">
      <c r="A36" s="36" t="s">
        <v>49</v>
      </c>
      <c r="B36" s="42" t="s">
        <v>45</v>
      </c>
      <c r="C36" s="40">
        <v>58718.397599999997</v>
      </c>
      <c r="D36" s="37" t="s">
        <v>13</v>
      </c>
      <c r="E36" s="35">
        <f t="shared" si="0"/>
        <v>-1665.007724042686</v>
      </c>
      <c r="F36" s="35">
        <f t="shared" si="1"/>
        <v>-1665</v>
      </c>
      <c r="G36" s="35">
        <f t="shared" si="2"/>
        <v>-3.1875000058789738E-3</v>
      </c>
      <c r="K36" s="35">
        <f t="shared" si="3"/>
        <v>-3.1875000058789738E-3</v>
      </c>
      <c r="O36" s="35">
        <f t="shared" ca="1" si="4"/>
        <v>-5.4937673280668932E-3</v>
      </c>
      <c r="Q36" s="38">
        <f t="shared" si="5"/>
        <v>43699.897599999997</v>
      </c>
    </row>
    <row r="37" spans="1:17" s="35" customFormat="1" ht="12" customHeight="1" x14ac:dyDescent="0.2">
      <c r="A37" s="36" t="s">
        <v>49</v>
      </c>
      <c r="B37" s="42" t="s">
        <v>46</v>
      </c>
      <c r="C37" s="40">
        <v>58718.602800000001</v>
      </c>
      <c r="D37" s="37" t="s">
        <v>13</v>
      </c>
      <c r="E37" s="35">
        <f t="shared" si="0"/>
        <v>-1664.5104774367117</v>
      </c>
      <c r="F37" s="35">
        <f t="shared" si="1"/>
        <v>-1664.5</v>
      </c>
      <c r="G37" s="35">
        <f t="shared" si="2"/>
        <v>-4.3237499994575046E-3</v>
      </c>
      <c r="K37" s="35">
        <f t="shared" si="3"/>
        <v>-4.3237499994575046E-3</v>
      </c>
      <c r="O37" s="35">
        <f t="shared" ca="1" si="4"/>
        <v>-5.491110157141264E-3</v>
      </c>
      <c r="Q37" s="38">
        <f t="shared" si="5"/>
        <v>43700.102800000001</v>
      </c>
    </row>
    <row r="38" spans="1:17" s="35" customFormat="1" ht="12" customHeight="1" x14ac:dyDescent="0.2">
      <c r="A38" s="36" t="s">
        <v>49</v>
      </c>
      <c r="B38" s="42" t="s">
        <v>45</v>
      </c>
      <c r="C38" s="40">
        <v>58751.413999999997</v>
      </c>
      <c r="D38" s="37" t="s">
        <v>13</v>
      </c>
      <c r="E38" s="35">
        <f t="shared" si="0"/>
        <v>-1585.0014236470927</v>
      </c>
      <c r="F38" s="35">
        <f t="shared" si="1"/>
        <v>-1585</v>
      </c>
      <c r="G38" s="35">
        <f t="shared" si="2"/>
        <v>-5.875000060768798E-4</v>
      </c>
      <c r="K38" s="35">
        <f t="shared" si="3"/>
        <v>-5.875000060768798E-4</v>
      </c>
      <c r="O38" s="35">
        <f t="shared" ca="1" si="4"/>
        <v>-5.0686199799662313E-3</v>
      </c>
      <c r="Q38" s="38">
        <f t="shared" si="5"/>
        <v>43732.913999999997</v>
      </c>
    </row>
    <row r="39" spans="1:17" s="35" customFormat="1" ht="12" customHeight="1" x14ac:dyDescent="0.2">
      <c r="A39" s="36" t="s">
        <v>49</v>
      </c>
      <c r="B39" s="42" t="s">
        <v>46</v>
      </c>
      <c r="C39" s="40">
        <v>59021.510300000002</v>
      </c>
      <c r="D39" s="37" t="s">
        <v>13</v>
      </c>
      <c r="E39" s="35">
        <f t="shared" si="0"/>
        <v>-930.49621673360878</v>
      </c>
      <c r="F39" s="35">
        <f t="shared" si="1"/>
        <v>-930.5</v>
      </c>
      <c r="G39" s="35">
        <f t="shared" si="2"/>
        <v>1.5612499992130324E-3</v>
      </c>
      <c r="K39" s="35">
        <f t="shared" si="3"/>
        <v>1.5612499992130324E-3</v>
      </c>
      <c r="O39" s="35">
        <f t="shared" ca="1" si="4"/>
        <v>-1.590383238317691E-3</v>
      </c>
      <c r="Q39" s="38">
        <f t="shared" si="5"/>
        <v>44003.010300000002</v>
      </c>
    </row>
    <row r="40" spans="1:17" s="35" customFormat="1" ht="12" customHeight="1" x14ac:dyDescent="0.2">
      <c r="A40" s="36" t="s">
        <v>49</v>
      </c>
      <c r="B40" s="42" t="s">
        <v>46</v>
      </c>
      <c r="C40" s="40">
        <v>59023.571900000003</v>
      </c>
      <c r="D40" s="37" t="s">
        <v>13</v>
      </c>
      <c r="E40" s="35">
        <f t="shared" si="0"/>
        <v>-925.50048767484941</v>
      </c>
      <c r="F40" s="35">
        <f t="shared" si="1"/>
        <v>-925.5</v>
      </c>
      <c r="G40" s="35">
        <f t="shared" si="2"/>
        <v>-2.0124999718973413E-4</v>
      </c>
      <c r="K40" s="35">
        <f t="shared" si="3"/>
        <v>-2.0124999718973413E-4</v>
      </c>
      <c r="O40" s="35">
        <f t="shared" ca="1" si="4"/>
        <v>-1.5638115290613997E-3</v>
      </c>
      <c r="Q40" s="38">
        <f t="shared" si="5"/>
        <v>44005.071900000003</v>
      </c>
    </row>
    <row r="41" spans="1:17" s="35" customFormat="1" ht="12" customHeight="1" x14ac:dyDescent="0.2">
      <c r="A41" s="36" t="s">
        <v>49</v>
      </c>
      <c r="B41" s="42" t="s">
        <v>45</v>
      </c>
      <c r="C41" s="40">
        <v>59056.380599999997</v>
      </c>
      <c r="D41" s="37" t="s">
        <v>13</v>
      </c>
      <c r="E41" s="35">
        <f t="shared" si="0"/>
        <v>-845.99749195792094</v>
      </c>
      <c r="F41" s="35">
        <f t="shared" si="1"/>
        <v>-846</v>
      </c>
      <c r="G41" s="35">
        <f t="shared" si="2"/>
        <v>1.0349999938625842E-3</v>
      </c>
      <c r="K41" s="35">
        <f t="shared" si="3"/>
        <v>1.0349999938625842E-3</v>
      </c>
      <c r="O41" s="35">
        <f t="shared" ca="1" si="4"/>
        <v>-1.1413213518863671E-3</v>
      </c>
      <c r="Q41" s="38">
        <f t="shared" si="5"/>
        <v>44037.880599999997</v>
      </c>
    </row>
    <row r="42" spans="1:17" s="35" customFormat="1" ht="12" customHeight="1" x14ac:dyDescent="0.2">
      <c r="A42" s="36" t="s">
        <v>49</v>
      </c>
      <c r="B42" s="42" t="s">
        <v>46</v>
      </c>
      <c r="C42" s="40">
        <v>59056.586000000003</v>
      </c>
      <c r="D42" s="37" t="s">
        <v>13</v>
      </c>
      <c r="E42" s="35">
        <f t="shared" si="0"/>
        <v>-845.49976070612638</v>
      </c>
      <c r="F42" s="35">
        <f t="shared" si="1"/>
        <v>-845.5</v>
      </c>
      <c r="G42" s="35">
        <f t="shared" si="2"/>
        <v>9.8750002507586032E-5</v>
      </c>
      <c r="K42" s="35">
        <f t="shared" si="3"/>
        <v>9.8750002507586032E-5</v>
      </c>
      <c r="O42" s="35">
        <f t="shared" ca="1" si="4"/>
        <v>-1.1386641809607379E-3</v>
      </c>
      <c r="Q42" s="38">
        <f t="shared" si="5"/>
        <v>44038.086000000003</v>
      </c>
    </row>
    <row r="43" spans="1:17" s="35" customFormat="1" ht="12" customHeight="1" x14ac:dyDescent="0.2">
      <c r="A43" s="36" t="s">
        <v>49</v>
      </c>
      <c r="B43" s="42" t="s">
        <v>46</v>
      </c>
      <c r="C43" s="40">
        <v>59068.554499999998</v>
      </c>
      <c r="D43" s="37" t="s">
        <v>13</v>
      </c>
      <c r="E43" s="35">
        <f t="shared" si="0"/>
        <v>-816.49734353513634</v>
      </c>
      <c r="F43" s="35">
        <f t="shared" si="1"/>
        <v>-816.5</v>
      </c>
      <c r="G43" s="35">
        <f t="shared" si="2"/>
        <v>1.0962499945890158E-3</v>
      </c>
      <c r="K43" s="35">
        <f t="shared" si="3"/>
        <v>1.0962499945890158E-3</v>
      </c>
      <c r="O43" s="35">
        <f t="shared" ca="1" si="4"/>
        <v>-9.8454826727424789E-4</v>
      </c>
      <c r="Q43" s="38">
        <f t="shared" si="5"/>
        <v>44050.054499999998</v>
      </c>
    </row>
    <row r="44" spans="1:17" s="35" customFormat="1" ht="12" customHeight="1" x14ac:dyDescent="0.2">
      <c r="A44" s="36" t="s">
        <v>49</v>
      </c>
      <c r="B44" s="42" t="s">
        <v>45</v>
      </c>
      <c r="C44" s="40">
        <v>59074.537100000001</v>
      </c>
      <c r="D44" s="37" t="s">
        <v>13</v>
      </c>
      <c r="E44" s="35">
        <f t="shared" si="0"/>
        <v>-802.00013327760041</v>
      </c>
      <c r="F44" s="35">
        <f t="shared" si="1"/>
        <v>-802</v>
      </c>
      <c r="G44" s="35">
        <f t="shared" si="2"/>
        <v>-5.5000004067551345E-5</v>
      </c>
      <c r="K44" s="35">
        <f t="shared" si="3"/>
        <v>-5.5000004067551345E-5</v>
      </c>
      <c r="O44" s="35">
        <f t="shared" ca="1" si="4"/>
        <v>-9.0749031043100333E-4</v>
      </c>
      <c r="Q44" s="38">
        <f t="shared" si="5"/>
        <v>44056.037100000001</v>
      </c>
    </row>
    <row r="45" spans="1:17" s="35" customFormat="1" ht="12" customHeight="1" x14ac:dyDescent="0.2">
      <c r="A45" s="36" t="s">
        <v>49</v>
      </c>
      <c r="B45" s="42" t="s">
        <v>45</v>
      </c>
      <c r="C45" s="40">
        <v>59089.392500000002</v>
      </c>
      <c r="D45" s="37" t="s">
        <v>13</v>
      </c>
      <c r="E45" s="35">
        <f t="shared" si="0"/>
        <v>-766.00209609314936</v>
      </c>
      <c r="F45" s="35">
        <f t="shared" si="1"/>
        <v>-766</v>
      </c>
      <c r="G45" s="35">
        <f t="shared" si="2"/>
        <v>-8.6500000179512426E-4</v>
      </c>
      <c r="K45" s="35">
        <f t="shared" si="3"/>
        <v>-8.6500000179512426E-4</v>
      </c>
      <c r="O45" s="35">
        <f t="shared" ca="1" si="4"/>
        <v>-7.1617400378570523E-4</v>
      </c>
      <c r="Q45" s="38">
        <f t="shared" si="5"/>
        <v>44070.892500000002</v>
      </c>
    </row>
    <row r="46" spans="1:17" s="35" customFormat="1" ht="12" customHeight="1" x14ac:dyDescent="0.2">
      <c r="A46" s="36" t="s">
        <v>49</v>
      </c>
      <c r="B46" s="42" t="s">
        <v>46</v>
      </c>
      <c r="C46" s="40">
        <v>59089.602800000001</v>
      </c>
      <c r="D46" s="37" t="s">
        <v>13</v>
      </c>
      <c r="E46" s="35">
        <f t="shared" si="0"/>
        <v>-765.49249101891053</v>
      </c>
      <c r="F46" s="35">
        <f t="shared" si="1"/>
        <v>-765.5</v>
      </c>
      <c r="G46" s="35">
        <f t="shared" si="2"/>
        <v>3.0987499994807877E-3</v>
      </c>
      <c r="K46" s="35">
        <f t="shared" si="3"/>
        <v>3.0987499994807877E-3</v>
      </c>
      <c r="O46" s="35">
        <f t="shared" ca="1" si="4"/>
        <v>-7.1351683286007602E-4</v>
      </c>
      <c r="Q46" s="38">
        <f t="shared" si="5"/>
        <v>44071.102800000001</v>
      </c>
    </row>
    <row r="47" spans="1:17" s="35" customFormat="1" ht="12" customHeight="1" x14ac:dyDescent="0.2">
      <c r="A47" s="36" t="s">
        <v>49</v>
      </c>
      <c r="B47" s="42" t="s">
        <v>46</v>
      </c>
      <c r="C47" s="40">
        <v>59092.4899</v>
      </c>
      <c r="D47" s="37" t="s">
        <v>13</v>
      </c>
      <c r="E47" s="35">
        <f t="shared" si="0"/>
        <v>-758.49638635964698</v>
      </c>
      <c r="F47" s="35">
        <f t="shared" si="1"/>
        <v>-758.5</v>
      </c>
      <c r="G47" s="35">
        <f t="shared" si="2"/>
        <v>1.4912499973434024E-3</v>
      </c>
      <c r="K47" s="35">
        <f t="shared" si="3"/>
        <v>1.4912499973434024E-3</v>
      </c>
      <c r="O47" s="35">
        <f t="shared" ca="1" si="4"/>
        <v>-6.7631643990126878E-4</v>
      </c>
      <c r="Q47" s="38">
        <f t="shared" si="5"/>
        <v>44073.9899</v>
      </c>
    </row>
    <row r="48" spans="1:17" s="35" customFormat="1" ht="12" customHeight="1" x14ac:dyDescent="0.2">
      <c r="A48" s="36" t="s">
        <v>49</v>
      </c>
      <c r="B48" s="42" t="s">
        <v>45</v>
      </c>
      <c r="C48" s="40">
        <v>59129.423000000003</v>
      </c>
      <c r="D48" s="37" t="s">
        <v>13</v>
      </c>
      <c r="E48" s="35">
        <f t="shared" si="0"/>
        <v>-668.99902465029629</v>
      </c>
      <c r="F48" s="35">
        <f t="shared" si="1"/>
        <v>-669</v>
      </c>
      <c r="G48" s="35">
        <f t="shared" si="2"/>
        <v>4.0250000165542588E-4</v>
      </c>
      <c r="K48" s="35">
        <f t="shared" si="3"/>
        <v>4.0250000165542588E-4</v>
      </c>
      <c r="O48" s="35">
        <f t="shared" ca="1" si="4"/>
        <v>-2.0068284421365318E-4</v>
      </c>
      <c r="Q48" s="38">
        <f t="shared" si="5"/>
        <v>44110.923000000003</v>
      </c>
    </row>
    <row r="49" spans="1:17" s="35" customFormat="1" ht="12" customHeight="1" x14ac:dyDescent="0.2">
      <c r="A49" s="36" t="s">
        <v>49</v>
      </c>
      <c r="B49" s="42" t="s">
        <v>45</v>
      </c>
      <c r="C49" s="40">
        <v>59136.438800000004</v>
      </c>
      <c r="D49" s="37" t="s">
        <v>13</v>
      </c>
      <c r="E49" s="35">
        <f t="shared" si="0"/>
        <v>-651.99813411360913</v>
      </c>
      <c r="F49" s="35">
        <f t="shared" si="1"/>
        <v>-652</v>
      </c>
      <c r="G49" s="35">
        <f t="shared" si="2"/>
        <v>7.6999999873805791E-4</v>
      </c>
      <c r="K49" s="35">
        <f t="shared" si="3"/>
        <v>7.6999999873805791E-4</v>
      </c>
      <c r="O49" s="35">
        <f t="shared" ca="1" si="4"/>
        <v>-1.1033903274226256E-4</v>
      </c>
      <c r="Q49" s="38">
        <f t="shared" si="5"/>
        <v>44117.938800000004</v>
      </c>
    </row>
    <row r="50" spans="1:17" s="35" customFormat="1" ht="12" customHeight="1" x14ac:dyDescent="0.2">
      <c r="A50" s="36" t="s">
        <v>49</v>
      </c>
      <c r="B50" s="42" t="s">
        <v>46</v>
      </c>
      <c r="C50" s="40">
        <v>59408.592799999999</v>
      </c>
      <c r="D50" s="37" t="s">
        <v>13</v>
      </c>
      <c r="E50" s="35">
        <f t="shared" si="0"/>
        <v>7.4933512652202712</v>
      </c>
      <c r="F50" s="35">
        <f t="shared" si="1"/>
        <v>7.5</v>
      </c>
      <c r="G50" s="35">
        <f t="shared" si="2"/>
        <v>-2.7437500029918738E-3</v>
      </c>
      <c r="K50" s="35">
        <f t="shared" si="3"/>
        <v>-2.7437500029918738E-3</v>
      </c>
      <c r="O50" s="35">
        <f t="shared" ca="1" si="4"/>
        <v>3.3944694181625682E-3</v>
      </c>
      <c r="Q50" s="38">
        <f t="shared" si="5"/>
        <v>44390.092799999999</v>
      </c>
    </row>
    <row r="51" spans="1:17" s="35" customFormat="1" ht="12" customHeight="1" x14ac:dyDescent="0.2">
      <c r="A51" s="36" t="s">
        <v>49</v>
      </c>
      <c r="B51" s="42" t="s">
        <v>45</v>
      </c>
      <c r="C51" s="40">
        <v>59472.3505</v>
      </c>
      <c r="D51" s="37" t="s">
        <v>13</v>
      </c>
      <c r="E51" s="35">
        <f t="shared" si="0"/>
        <v>161.99286359037384</v>
      </c>
      <c r="F51" s="35">
        <f t="shared" si="1"/>
        <v>162</v>
      </c>
      <c r="G51" s="35">
        <f t="shared" si="2"/>
        <v>-2.9450000001816079E-3</v>
      </c>
      <c r="K51" s="35">
        <f t="shared" si="3"/>
        <v>-2.9450000001816079E-3</v>
      </c>
      <c r="O51" s="35">
        <f t="shared" ca="1" si="4"/>
        <v>4.2155352341819718E-3</v>
      </c>
      <c r="Q51" s="38">
        <f t="shared" si="5"/>
        <v>44453.8505</v>
      </c>
    </row>
    <row r="52" spans="1:17" s="35" customFormat="1" ht="12" customHeight="1" x14ac:dyDescent="0.2">
      <c r="A52" s="36" t="s">
        <v>49</v>
      </c>
      <c r="B52" s="42" t="s">
        <v>45</v>
      </c>
      <c r="C52" s="40">
        <v>59498.352500000001</v>
      </c>
      <c r="D52" s="37" t="s">
        <v>13</v>
      </c>
      <c r="E52" s="35">
        <f t="shared" si="0"/>
        <v>225.00166596998577</v>
      </c>
      <c r="F52" s="35">
        <f t="shared" si="1"/>
        <v>225</v>
      </c>
      <c r="G52" s="35">
        <f t="shared" si="2"/>
        <v>6.874999962747097E-4</v>
      </c>
      <c r="K52" s="35">
        <f t="shared" si="3"/>
        <v>6.874999962747097E-4</v>
      </c>
      <c r="O52" s="35">
        <f t="shared" ca="1" si="4"/>
        <v>4.5503387708112422E-3</v>
      </c>
      <c r="Q52" s="38">
        <f t="shared" si="5"/>
        <v>44479.852500000001</v>
      </c>
    </row>
    <row r="53" spans="1:17" s="35" customFormat="1" ht="12" customHeight="1" x14ac:dyDescent="0.2">
      <c r="A53" s="36" t="s">
        <v>49</v>
      </c>
      <c r="B53" s="42" t="s">
        <v>46</v>
      </c>
      <c r="C53" s="40">
        <v>59760.6031</v>
      </c>
      <c r="D53" s="37" t="s">
        <v>13</v>
      </c>
      <c r="E53" s="35">
        <f t="shared" si="0"/>
        <v>860.49494453834052</v>
      </c>
      <c r="F53" s="35">
        <f t="shared" si="1"/>
        <v>860.5</v>
      </c>
      <c r="G53" s="35">
        <f t="shared" si="2"/>
        <v>-2.0862500023213215E-3</v>
      </c>
      <c r="K53" s="35">
        <f t="shared" si="3"/>
        <v>-2.0862500023213215E-3</v>
      </c>
      <c r="O53" s="35">
        <f t="shared" ca="1" si="4"/>
        <v>7.9276030172858759E-3</v>
      </c>
      <c r="Q53" s="38">
        <f t="shared" si="5"/>
        <v>44742.1031</v>
      </c>
    </row>
    <row r="54" spans="1:17" s="35" customFormat="1" ht="12" customHeight="1" x14ac:dyDescent="0.2">
      <c r="A54" s="36" t="s">
        <v>49</v>
      </c>
      <c r="B54" s="42" t="s">
        <v>45</v>
      </c>
      <c r="C54" s="40">
        <v>59797.540800000002</v>
      </c>
      <c r="D54" s="37" t="s">
        <v>13</v>
      </c>
      <c r="E54" s="35">
        <f t="shared" si="0"/>
        <v>950.00345310143166</v>
      </c>
      <c r="F54" s="35">
        <f t="shared" si="1"/>
        <v>950</v>
      </c>
      <c r="G54" s="35">
        <f t="shared" si="2"/>
        <v>1.4250000022002496E-3</v>
      </c>
      <c r="K54" s="35">
        <f t="shared" si="3"/>
        <v>1.4250000022002496E-3</v>
      </c>
      <c r="O54" s="35">
        <f t="shared" ca="1" si="4"/>
        <v>8.4032366129734894E-3</v>
      </c>
      <c r="Q54" s="38">
        <f t="shared" si="5"/>
        <v>44779.040800000002</v>
      </c>
    </row>
    <row r="55" spans="1:17" s="35" customFormat="1" ht="12" customHeight="1" x14ac:dyDescent="0.2">
      <c r="A55" s="36" t="s">
        <v>49</v>
      </c>
      <c r="B55" s="42" t="s">
        <v>45</v>
      </c>
      <c r="C55" s="40">
        <v>59823.537300000004</v>
      </c>
      <c r="D55" s="37" t="s">
        <v>13</v>
      </c>
      <c r="E55" s="35">
        <f t="shared" si="0"/>
        <v>1012.9989277211389</v>
      </c>
      <c r="F55" s="35">
        <f t="shared" si="1"/>
        <v>1013</v>
      </c>
      <c r="G55" s="35">
        <f t="shared" si="2"/>
        <v>-4.4250000064494088E-4</v>
      </c>
      <c r="K55" s="35">
        <f t="shared" si="3"/>
        <v>-4.4250000064494088E-4</v>
      </c>
      <c r="O55" s="35">
        <f t="shared" ca="1" si="4"/>
        <v>8.7380401496027615E-3</v>
      </c>
      <c r="Q55" s="38">
        <f t="shared" si="5"/>
        <v>44805.037300000004</v>
      </c>
    </row>
    <row r="56" spans="1:17" s="35" customFormat="1" ht="12" customHeight="1" x14ac:dyDescent="0.2">
      <c r="B56" s="41"/>
      <c r="C56" s="37"/>
      <c r="D56" s="37"/>
      <c r="Q56" s="38"/>
    </row>
    <row r="57" spans="1:17" s="35" customFormat="1" ht="12" customHeight="1" x14ac:dyDescent="0.2">
      <c r="B57" s="41"/>
      <c r="C57" s="37"/>
      <c r="D57" s="37"/>
    </row>
    <row r="58" spans="1:17" x14ac:dyDescent="0.2">
      <c r="B58" s="1"/>
      <c r="C58" s="5"/>
      <c r="D58" s="5"/>
    </row>
    <row r="59" spans="1:17" x14ac:dyDescent="0.2">
      <c r="B59" s="1"/>
      <c r="C59" s="5"/>
      <c r="D59" s="5"/>
    </row>
    <row r="60" spans="1:17" x14ac:dyDescent="0.2">
      <c r="B60" s="1"/>
      <c r="C60" s="5"/>
      <c r="D60" s="5"/>
    </row>
    <row r="61" spans="1:17" x14ac:dyDescent="0.2">
      <c r="B61" s="1"/>
      <c r="C61" s="5"/>
      <c r="D61" s="5"/>
    </row>
    <row r="62" spans="1:17" x14ac:dyDescent="0.2">
      <c r="B62" s="1"/>
      <c r="C62" s="5"/>
      <c r="D62" s="5"/>
    </row>
    <row r="63" spans="1:17" x14ac:dyDescent="0.2">
      <c r="B63" s="1"/>
      <c r="C63" s="5"/>
      <c r="D63" s="5"/>
    </row>
    <row r="64" spans="1:17" x14ac:dyDescent="0.2">
      <c r="B64" s="1"/>
      <c r="C64" s="5"/>
      <c r="D64" s="5"/>
    </row>
    <row r="65" spans="2:4" x14ac:dyDescent="0.2">
      <c r="B65" s="1"/>
      <c r="C65" s="5"/>
      <c r="D65" s="5"/>
    </row>
    <row r="66" spans="2:4" x14ac:dyDescent="0.2">
      <c r="B66" s="1"/>
      <c r="C66" s="5"/>
      <c r="D66" s="5"/>
    </row>
    <row r="67" spans="2:4" x14ac:dyDescent="0.2">
      <c r="B67" s="1"/>
      <c r="C67" s="5"/>
      <c r="D67" s="5"/>
    </row>
    <row r="68" spans="2:4" x14ac:dyDescent="0.2">
      <c r="B68" s="1"/>
      <c r="C68" s="5"/>
      <c r="D68" s="5"/>
    </row>
    <row r="69" spans="2:4" x14ac:dyDescent="0.2">
      <c r="C69" s="5"/>
      <c r="D69" s="5"/>
    </row>
    <row r="70" spans="2:4" x14ac:dyDescent="0.2">
      <c r="C70" s="5"/>
      <c r="D70" s="5"/>
    </row>
    <row r="71" spans="2:4" x14ac:dyDescent="0.2">
      <c r="C71" s="5"/>
      <c r="D71" s="5"/>
    </row>
    <row r="72" spans="2:4" x14ac:dyDescent="0.2">
      <c r="C72" s="5"/>
      <c r="D72" s="5"/>
    </row>
    <row r="73" spans="2:4" x14ac:dyDescent="0.2">
      <c r="C73" s="5"/>
      <c r="D73" s="5"/>
    </row>
    <row r="74" spans="2:4" x14ac:dyDescent="0.2">
      <c r="C74" s="5"/>
      <c r="D74" s="5"/>
    </row>
    <row r="75" spans="2:4" x14ac:dyDescent="0.2">
      <c r="C75" s="5"/>
      <c r="D75" s="5"/>
    </row>
    <row r="76" spans="2:4" x14ac:dyDescent="0.2">
      <c r="C76" s="5"/>
      <c r="D76" s="5"/>
    </row>
    <row r="77" spans="2:4" x14ac:dyDescent="0.2">
      <c r="C77" s="5"/>
      <c r="D77" s="5"/>
    </row>
    <row r="78" spans="2:4" x14ac:dyDescent="0.2">
      <c r="C78" s="5"/>
      <c r="D78" s="5"/>
    </row>
    <row r="79" spans="2:4" x14ac:dyDescent="0.2">
      <c r="C79" s="5"/>
      <c r="D79" s="5"/>
    </row>
    <row r="80" spans="2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2024-07-20T04:01:31Z</dcterms:modified>
</cp:coreProperties>
</file>