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1BEBC31-8963-41B5-AD35-E7BCA49FDA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43" i="1" l="1"/>
  <c r="F343" i="1"/>
  <c r="G343" i="1" s="1"/>
  <c r="K343" i="1" s="1"/>
  <c r="Q343" i="1"/>
  <c r="E342" i="1"/>
  <c r="F342" i="1" s="1"/>
  <c r="G342" i="1" s="1"/>
  <c r="K342" i="1" s="1"/>
  <c r="Q342" i="1"/>
  <c r="F14" i="1"/>
  <c r="E338" i="1"/>
  <c r="F338" i="1"/>
  <c r="G338" i="1" s="1"/>
  <c r="K338" i="1" s="1"/>
  <c r="Q338" i="1"/>
  <c r="E336" i="1"/>
  <c r="F336" i="1"/>
  <c r="G336" i="1" s="1"/>
  <c r="K336" i="1" s="1"/>
  <c r="Q336" i="1"/>
  <c r="E341" i="1"/>
  <c r="F341" i="1" s="1"/>
  <c r="G341" i="1" s="1"/>
  <c r="K341" i="1" s="1"/>
  <c r="Q341" i="1"/>
  <c r="Q277" i="1"/>
  <c r="Q292" i="1"/>
  <c r="Q312" i="1"/>
  <c r="Q319" i="1"/>
  <c r="Q326" i="1"/>
  <c r="Q332" i="1"/>
  <c r="Q333" i="1"/>
  <c r="E334" i="1"/>
  <c r="F334" i="1" s="1"/>
  <c r="G334" i="1" s="1"/>
  <c r="K334" i="1" s="1"/>
  <c r="Q334" i="1"/>
  <c r="Q335" i="1"/>
  <c r="Q337" i="1"/>
  <c r="Q339" i="1"/>
  <c r="Q340" i="1"/>
  <c r="Q328" i="1"/>
  <c r="Q329" i="1"/>
  <c r="Q330" i="1"/>
  <c r="Q331" i="1"/>
  <c r="C7" i="1"/>
  <c r="C8" i="1"/>
  <c r="C9" i="1"/>
  <c r="D9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E34" i="1"/>
  <c r="F34" i="1" s="1"/>
  <c r="G34" i="1" s="1"/>
  <c r="H34" i="1" s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E55" i="1"/>
  <c r="F55" i="1" s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E77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E111" i="1"/>
  <c r="F111" i="1" s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E128" i="1"/>
  <c r="Q128" i="1"/>
  <c r="Q129" i="1"/>
  <c r="Q130" i="1"/>
  <c r="Q131" i="1"/>
  <c r="E132" i="1"/>
  <c r="F132" i="1" s="1"/>
  <c r="G132" i="1" s="1"/>
  <c r="I132" i="1" s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E146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E163" i="1"/>
  <c r="F163" i="1" s="1"/>
  <c r="Q163" i="1"/>
  <c r="Q164" i="1"/>
  <c r="Q165" i="1"/>
  <c r="Q166" i="1"/>
  <c r="Q167" i="1"/>
  <c r="Q168" i="1"/>
  <c r="Q169" i="1"/>
  <c r="Q170" i="1"/>
  <c r="Q171" i="1"/>
  <c r="Q172" i="1"/>
  <c r="Q173" i="1"/>
  <c r="Q174" i="1"/>
  <c r="E175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E195" i="1"/>
  <c r="F195" i="1" s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E209" i="1"/>
  <c r="F209" i="1" s="1"/>
  <c r="Q209" i="1"/>
  <c r="Q210" i="1"/>
  <c r="Q211" i="1"/>
  <c r="E212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E227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E239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E259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E278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E290" i="1"/>
  <c r="Q290" i="1"/>
  <c r="Q291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E305" i="1"/>
  <c r="F305" i="1" s="1"/>
  <c r="G305" i="1" s="1"/>
  <c r="K305" i="1" s="1"/>
  <c r="Q305" i="1"/>
  <c r="Q306" i="1"/>
  <c r="Q307" i="1"/>
  <c r="Q308" i="1"/>
  <c r="Q309" i="1"/>
  <c r="E310" i="1"/>
  <c r="F310" i="1" s="1"/>
  <c r="G310" i="1" s="1"/>
  <c r="K310" i="1" s="1"/>
  <c r="Q310" i="1"/>
  <c r="Q311" i="1"/>
  <c r="Q313" i="1"/>
  <c r="Q314" i="1"/>
  <c r="E315" i="1"/>
  <c r="F315" i="1" s="1"/>
  <c r="G315" i="1" s="1"/>
  <c r="K315" i="1" s="1"/>
  <c r="Q315" i="1"/>
  <c r="Q316" i="1"/>
  <c r="Q317" i="1"/>
  <c r="Q318" i="1"/>
  <c r="Q322" i="1"/>
  <c r="Q321" i="1"/>
  <c r="Q320" i="1"/>
  <c r="Q323" i="1"/>
  <c r="Q324" i="1"/>
  <c r="E325" i="1"/>
  <c r="F325" i="1" s="1"/>
  <c r="G325" i="1" s="1"/>
  <c r="K325" i="1" s="1"/>
  <c r="Q325" i="1"/>
  <c r="Q327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C14" i="2"/>
  <c r="D14" i="2"/>
  <c r="G14" i="2"/>
  <c r="H14" i="2"/>
  <c r="B14" i="2"/>
  <c r="A15" i="2"/>
  <c r="D15" i="2"/>
  <c r="G15" i="2"/>
  <c r="C15" i="2"/>
  <c r="H15" i="2"/>
  <c r="B15" i="2"/>
  <c r="A16" i="2"/>
  <c r="C16" i="2"/>
  <c r="D16" i="2"/>
  <c r="G16" i="2"/>
  <c r="H16" i="2"/>
  <c r="B16" i="2"/>
  <c r="A17" i="2"/>
  <c r="B17" i="2"/>
  <c r="D17" i="2"/>
  <c r="G17" i="2"/>
  <c r="C17" i="2"/>
  <c r="H17" i="2"/>
  <c r="A18" i="2"/>
  <c r="C18" i="2"/>
  <c r="D18" i="2"/>
  <c r="G18" i="2"/>
  <c r="H18" i="2"/>
  <c r="B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H21" i="2"/>
  <c r="A22" i="2"/>
  <c r="C22" i="2"/>
  <c r="F22" i="2"/>
  <c r="D22" i="2"/>
  <c r="G22" i="2"/>
  <c r="H22" i="2"/>
  <c r="B22" i="2"/>
  <c r="A23" i="2"/>
  <c r="C23" i="2"/>
  <c r="F23" i="2"/>
  <c r="D23" i="2"/>
  <c r="G23" i="2"/>
  <c r="H23" i="2"/>
  <c r="B23" i="2"/>
  <c r="A24" i="2"/>
  <c r="C24" i="2"/>
  <c r="F24" i="2"/>
  <c r="D24" i="2"/>
  <c r="G24" i="2"/>
  <c r="H24" i="2"/>
  <c r="B24" i="2"/>
  <c r="A25" i="2"/>
  <c r="C25" i="2"/>
  <c r="F25" i="2"/>
  <c r="D25" i="2"/>
  <c r="G25" i="2"/>
  <c r="H25" i="2"/>
  <c r="B25" i="2"/>
  <c r="A26" i="2"/>
  <c r="C26" i="2"/>
  <c r="F26" i="2"/>
  <c r="D26" i="2"/>
  <c r="G26" i="2"/>
  <c r="H26" i="2"/>
  <c r="B26" i="2"/>
  <c r="A27" i="2"/>
  <c r="C27" i="2"/>
  <c r="D27" i="2"/>
  <c r="G27" i="2"/>
  <c r="H27" i="2"/>
  <c r="B27" i="2"/>
  <c r="A28" i="2"/>
  <c r="D28" i="2"/>
  <c r="G28" i="2"/>
  <c r="C28" i="2"/>
  <c r="H28" i="2"/>
  <c r="B28" i="2"/>
  <c r="A29" i="2"/>
  <c r="B29" i="2"/>
  <c r="C29" i="2"/>
  <c r="D29" i="2"/>
  <c r="G29" i="2"/>
  <c r="H29" i="2"/>
  <c r="A30" i="2"/>
  <c r="B30" i="2"/>
  <c r="D30" i="2"/>
  <c r="G30" i="2"/>
  <c r="C30" i="2"/>
  <c r="H30" i="2"/>
  <c r="A31" i="2"/>
  <c r="C31" i="2"/>
  <c r="D31" i="2"/>
  <c r="G31" i="2"/>
  <c r="H31" i="2"/>
  <c r="B31" i="2"/>
  <c r="A32" i="2"/>
  <c r="C32" i="2"/>
  <c r="D32" i="2"/>
  <c r="G32" i="2"/>
  <c r="H32" i="2"/>
  <c r="B32" i="2"/>
  <c r="A33" i="2"/>
  <c r="D33" i="2"/>
  <c r="G33" i="2"/>
  <c r="C33" i="2"/>
  <c r="H33" i="2"/>
  <c r="B33" i="2"/>
  <c r="A34" i="2"/>
  <c r="B34" i="2"/>
  <c r="D34" i="2"/>
  <c r="G34" i="2"/>
  <c r="C34" i="2"/>
  <c r="H34" i="2"/>
  <c r="A35" i="2"/>
  <c r="C35" i="2"/>
  <c r="D35" i="2"/>
  <c r="G35" i="2"/>
  <c r="H35" i="2"/>
  <c r="B35" i="2"/>
  <c r="A36" i="2"/>
  <c r="D36" i="2"/>
  <c r="G36" i="2"/>
  <c r="C36" i="2"/>
  <c r="H36" i="2"/>
  <c r="B36" i="2"/>
  <c r="A37" i="2"/>
  <c r="B37" i="2"/>
  <c r="C37" i="2"/>
  <c r="D37" i="2"/>
  <c r="G37" i="2"/>
  <c r="H37" i="2"/>
  <c r="A38" i="2"/>
  <c r="B38" i="2"/>
  <c r="D38" i="2"/>
  <c r="G38" i="2"/>
  <c r="C38" i="2"/>
  <c r="H38" i="2"/>
  <c r="A39" i="2"/>
  <c r="B39" i="2"/>
  <c r="C39" i="2"/>
  <c r="D39" i="2"/>
  <c r="G39" i="2"/>
  <c r="H39" i="2"/>
  <c r="A40" i="2"/>
  <c r="C40" i="2"/>
  <c r="D40" i="2"/>
  <c r="G40" i="2"/>
  <c r="H40" i="2"/>
  <c r="B40" i="2"/>
  <c r="A41" i="2"/>
  <c r="D41" i="2"/>
  <c r="G41" i="2"/>
  <c r="C41" i="2"/>
  <c r="H41" i="2"/>
  <c r="B41" i="2"/>
  <c r="A42" i="2"/>
  <c r="B42" i="2"/>
  <c r="D42" i="2"/>
  <c r="G42" i="2"/>
  <c r="C42" i="2"/>
  <c r="H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C45" i="2"/>
  <c r="D45" i="2"/>
  <c r="G45" i="2"/>
  <c r="H45" i="2"/>
  <c r="A46" i="2"/>
  <c r="B46" i="2"/>
  <c r="D46" i="2"/>
  <c r="G46" i="2"/>
  <c r="C46" i="2"/>
  <c r="H46" i="2"/>
  <c r="A47" i="2"/>
  <c r="B47" i="2"/>
  <c r="C47" i="2"/>
  <c r="D47" i="2"/>
  <c r="G47" i="2"/>
  <c r="H47" i="2"/>
  <c r="A48" i="2"/>
  <c r="D48" i="2"/>
  <c r="G48" i="2"/>
  <c r="C48" i="2"/>
  <c r="H48" i="2"/>
  <c r="B48" i="2"/>
  <c r="A49" i="2"/>
  <c r="D49" i="2"/>
  <c r="G49" i="2"/>
  <c r="C49" i="2"/>
  <c r="H49" i="2"/>
  <c r="B49" i="2"/>
  <c r="A50" i="2"/>
  <c r="B50" i="2"/>
  <c r="D50" i="2"/>
  <c r="G50" i="2"/>
  <c r="C50" i="2"/>
  <c r="H50" i="2"/>
  <c r="A51" i="2"/>
  <c r="C51" i="2"/>
  <c r="D51" i="2"/>
  <c r="G51" i="2"/>
  <c r="H51" i="2"/>
  <c r="B51" i="2"/>
  <c r="A52" i="2"/>
  <c r="D52" i="2"/>
  <c r="G52" i="2"/>
  <c r="C52" i="2"/>
  <c r="H52" i="2"/>
  <c r="B52" i="2"/>
  <c r="A53" i="2"/>
  <c r="B53" i="2"/>
  <c r="C53" i="2"/>
  <c r="D53" i="2"/>
  <c r="G53" i="2"/>
  <c r="H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D56" i="2"/>
  <c r="G56" i="2"/>
  <c r="C56" i="2"/>
  <c r="H56" i="2"/>
  <c r="B56" i="2"/>
  <c r="A57" i="2"/>
  <c r="D57" i="2"/>
  <c r="G57" i="2"/>
  <c r="C57" i="2"/>
  <c r="H57" i="2"/>
  <c r="B57" i="2"/>
  <c r="A58" i="2"/>
  <c r="B58" i="2"/>
  <c r="D58" i="2"/>
  <c r="G58" i="2"/>
  <c r="C58" i="2"/>
  <c r="H58" i="2"/>
  <c r="A59" i="2"/>
  <c r="B59" i="2"/>
  <c r="C59" i="2"/>
  <c r="D59" i="2"/>
  <c r="G59" i="2"/>
  <c r="H59" i="2"/>
  <c r="A60" i="2"/>
  <c r="C60" i="2"/>
  <c r="D60" i="2"/>
  <c r="G60" i="2"/>
  <c r="H60" i="2"/>
  <c r="B60" i="2"/>
  <c r="A61" i="2"/>
  <c r="B61" i="2"/>
  <c r="D61" i="2"/>
  <c r="G61" i="2"/>
  <c r="C61" i="2"/>
  <c r="H61" i="2"/>
  <c r="A62" i="2"/>
  <c r="B62" i="2"/>
  <c r="D62" i="2"/>
  <c r="G62" i="2"/>
  <c r="C62" i="2"/>
  <c r="H62" i="2"/>
  <c r="A63" i="2"/>
  <c r="D63" i="2"/>
  <c r="G63" i="2"/>
  <c r="C63" i="2"/>
  <c r="H63" i="2"/>
  <c r="B63" i="2"/>
  <c r="A64" i="2"/>
  <c r="C64" i="2"/>
  <c r="E64" i="2"/>
  <c r="D64" i="2"/>
  <c r="G64" i="2"/>
  <c r="H64" i="2"/>
  <c r="B64" i="2"/>
  <c r="A65" i="2"/>
  <c r="D65" i="2"/>
  <c r="G65" i="2"/>
  <c r="C65" i="2"/>
  <c r="H65" i="2"/>
  <c r="B65" i="2"/>
  <c r="A66" i="2"/>
  <c r="B66" i="2"/>
  <c r="D66" i="2"/>
  <c r="G66" i="2"/>
  <c r="C66" i="2"/>
  <c r="H66" i="2"/>
  <c r="A67" i="2"/>
  <c r="B67" i="2"/>
  <c r="C67" i="2"/>
  <c r="D67" i="2"/>
  <c r="G67" i="2"/>
  <c r="H67" i="2"/>
  <c r="A68" i="2"/>
  <c r="C68" i="2"/>
  <c r="D68" i="2"/>
  <c r="G68" i="2"/>
  <c r="H68" i="2"/>
  <c r="B68" i="2"/>
  <c r="A69" i="2"/>
  <c r="B69" i="2"/>
  <c r="D69" i="2"/>
  <c r="G69" i="2"/>
  <c r="C69" i="2"/>
  <c r="H69" i="2"/>
  <c r="A70" i="2"/>
  <c r="B70" i="2"/>
  <c r="D70" i="2"/>
  <c r="G70" i="2"/>
  <c r="C70" i="2"/>
  <c r="H70" i="2"/>
  <c r="A71" i="2"/>
  <c r="D71" i="2"/>
  <c r="G71" i="2"/>
  <c r="C71" i="2"/>
  <c r="H71" i="2"/>
  <c r="B71" i="2"/>
  <c r="A72" i="2"/>
  <c r="C72" i="2"/>
  <c r="D72" i="2"/>
  <c r="G72" i="2"/>
  <c r="H72" i="2"/>
  <c r="B72" i="2"/>
  <c r="A73" i="2"/>
  <c r="D73" i="2"/>
  <c r="G73" i="2"/>
  <c r="C73" i="2"/>
  <c r="H73" i="2"/>
  <c r="B73" i="2"/>
  <c r="A74" i="2"/>
  <c r="B74" i="2"/>
  <c r="D74" i="2"/>
  <c r="G74" i="2"/>
  <c r="C74" i="2"/>
  <c r="H74" i="2"/>
  <c r="A75" i="2"/>
  <c r="B75" i="2"/>
  <c r="C75" i="2"/>
  <c r="D75" i="2"/>
  <c r="G75" i="2"/>
  <c r="H75" i="2"/>
  <c r="A76" i="2"/>
  <c r="C76" i="2"/>
  <c r="D76" i="2"/>
  <c r="G76" i="2"/>
  <c r="H76" i="2"/>
  <c r="B76" i="2"/>
  <c r="A77" i="2"/>
  <c r="B77" i="2"/>
  <c r="D77" i="2"/>
  <c r="G77" i="2"/>
  <c r="C77" i="2"/>
  <c r="H77" i="2"/>
  <c r="A78" i="2"/>
  <c r="B78" i="2"/>
  <c r="D78" i="2"/>
  <c r="G78" i="2"/>
  <c r="C78" i="2"/>
  <c r="H78" i="2"/>
  <c r="A79" i="2"/>
  <c r="D79" i="2"/>
  <c r="G79" i="2"/>
  <c r="C79" i="2"/>
  <c r="H79" i="2"/>
  <c r="B79" i="2"/>
  <c r="A80" i="2"/>
  <c r="C80" i="2"/>
  <c r="D80" i="2"/>
  <c r="G80" i="2"/>
  <c r="H80" i="2"/>
  <c r="B80" i="2"/>
  <c r="A81" i="2"/>
  <c r="D81" i="2"/>
  <c r="G81" i="2"/>
  <c r="C81" i="2"/>
  <c r="H81" i="2"/>
  <c r="B81" i="2"/>
  <c r="A82" i="2"/>
  <c r="B82" i="2"/>
  <c r="D82" i="2"/>
  <c r="G82" i="2"/>
  <c r="C82" i="2"/>
  <c r="H82" i="2"/>
  <c r="A83" i="2"/>
  <c r="B83" i="2"/>
  <c r="C83" i="2"/>
  <c r="D83" i="2"/>
  <c r="G83" i="2"/>
  <c r="H83" i="2"/>
  <c r="A84" i="2"/>
  <c r="C84" i="2"/>
  <c r="D84" i="2"/>
  <c r="G84" i="2"/>
  <c r="H84" i="2"/>
  <c r="B84" i="2"/>
  <c r="A85" i="2"/>
  <c r="B85" i="2"/>
  <c r="D85" i="2"/>
  <c r="G85" i="2"/>
  <c r="C85" i="2"/>
  <c r="H85" i="2"/>
  <c r="A86" i="2"/>
  <c r="B86" i="2"/>
  <c r="D86" i="2"/>
  <c r="G86" i="2"/>
  <c r="C86" i="2"/>
  <c r="H86" i="2"/>
  <c r="A87" i="2"/>
  <c r="D87" i="2"/>
  <c r="G87" i="2"/>
  <c r="C87" i="2"/>
  <c r="H87" i="2"/>
  <c r="B87" i="2"/>
  <c r="A88" i="2"/>
  <c r="C88" i="2"/>
  <c r="D88" i="2"/>
  <c r="G88" i="2"/>
  <c r="H88" i="2"/>
  <c r="B88" i="2"/>
  <c r="A89" i="2"/>
  <c r="D89" i="2"/>
  <c r="G89" i="2"/>
  <c r="C89" i="2"/>
  <c r="H89" i="2"/>
  <c r="B89" i="2"/>
  <c r="A90" i="2"/>
  <c r="B90" i="2"/>
  <c r="D90" i="2"/>
  <c r="G90" i="2"/>
  <c r="C90" i="2"/>
  <c r="H90" i="2"/>
  <c r="A91" i="2"/>
  <c r="B91" i="2"/>
  <c r="C91" i="2"/>
  <c r="D91" i="2"/>
  <c r="G91" i="2"/>
  <c r="H91" i="2"/>
  <c r="A92" i="2"/>
  <c r="C92" i="2"/>
  <c r="D92" i="2"/>
  <c r="G92" i="2"/>
  <c r="H92" i="2"/>
  <c r="B92" i="2"/>
  <c r="A93" i="2"/>
  <c r="B93" i="2"/>
  <c r="D93" i="2"/>
  <c r="G93" i="2"/>
  <c r="C93" i="2"/>
  <c r="H93" i="2"/>
  <c r="A94" i="2"/>
  <c r="B94" i="2"/>
  <c r="D94" i="2"/>
  <c r="G94" i="2"/>
  <c r="C94" i="2"/>
  <c r="H94" i="2"/>
  <c r="A95" i="2"/>
  <c r="D95" i="2"/>
  <c r="G95" i="2"/>
  <c r="C95" i="2"/>
  <c r="E95" i="2"/>
  <c r="H95" i="2"/>
  <c r="B95" i="2"/>
  <c r="A96" i="2"/>
  <c r="C96" i="2"/>
  <c r="D96" i="2"/>
  <c r="G96" i="2"/>
  <c r="H96" i="2"/>
  <c r="B96" i="2"/>
  <c r="A97" i="2"/>
  <c r="D97" i="2"/>
  <c r="G97" i="2"/>
  <c r="C97" i="2"/>
  <c r="H97" i="2"/>
  <c r="B97" i="2"/>
  <c r="A98" i="2"/>
  <c r="B98" i="2"/>
  <c r="D98" i="2"/>
  <c r="G98" i="2"/>
  <c r="C98" i="2"/>
  <c r="H98" i="2"/>
  <c r="A99" i="2"/>
  <c r="B99" i="2"/>
  <c r="C99" i="2"/>
  <c r="D99" i="2"/>
  <c r="G99" i="2"/>
  <c r="H99" i="2"/>
  <c r="A100" i="2"/>
  <c r="C100" i="2"/>
  <c r="D100" i="2"/>
  <c r="G100" i="2"/>
  <c r="H100" i="2"/>
  <c r="B100" i="2"/>
  <c r="A101" i="2"/>
  <c r="B101" i="2"/>
  <c r="D101" i="2"/>
  <c r="G101" i="2"/>
  <c r="C101" i="2"/>
  <c r="H101" i="2"/>
  <c r="A102" i="2"/>
  <c r="B102" i="2"/>
  <c r="D102" i="2"/>
  <c r="G102" i="2"/>
  <c r="C102" i="2"/>
  <c r="H102" i="2"/>
  <c r="A103" i="2"/>
  <c r="D103" i="2"/>
  <c r="G103" i="2"/>
  <c r="C103" i="2"/>
  <c r="H103" i="2"/>
  <c r="B103" i="2"/>
  <c r="A104" i="2"/>
  <c r="C104" i="2"/>
  <c r="D104" i="2"/>
  <c r="G104" i="2"/>
  <c r="H104" i="2"/>
  <c r="B104" i="2"/>
  <c r="A105" i="2"/>
  <c r="D105" i="2"/>
  <c r="G105" i="2"/>
  <c r="C105" i="2"/>
  <c r="H105" i="2"/>
  <c r="B105" i="2"/>
  <c r="A106" i="2"/>
  <c r="B106" i="2"/>
  <c r="D106" i="2"/>
  <c r="G106" i="2"/>
  <c r="C106" i="2"/>
  <c r="H106" i="2"/>
  <c r="A107" i="2"/>
  <c r="B107" i="2"/>
  <c r="C107" i="2"/>
  <c r="D107" i="2"/>
  <c r="G107" i="2"/>
  <c r="H107" i="2"/>
  <c r="A108" i="2"/>
  <c r="C108" i="2"/>
  <c r="D108" i="2"/>
  <c r="G108" i="2"/>
  <c r="H108" i="2"/>
  <c r="B108" i="2"/>
  <c r="A109" i="2"/>
  <c r="B109" i="2"/>
  <c r="D109" i="2"/>
  <c r="G109" i="2"/>
  <c r="C109" i="2"/>
  <c r="H109" i="2"/>
  <c r="A110" i="2"/>
  <c r="B110" i="2"/>
  <c r="D110" i="2"/>
  <c r="G110" i="2"/>
  <c r="C110" i="2"/>
  <c r="H110" i="2"/>
  <c r="A111" i="2"/>
  <c r="D111" i="2"/>
  <c r="G111" i="2"/>
  <c r="C111" i="2"/>
  <c r="H111" i="2"/>
  <c r="B111" i="2"/>
  <c r="A112" i="2"/>
  <c r="C112" i="2"/>
  <c r="D112" i="2"/>
  <c r="G112" i="2"/>
  <c r="H112" i="2"/>
  <c r="B112" i="2"/>
  <c r="A113" i="2"/>
  <c r="D113" i="2"/>
  <c r="G113" i="2"/>
  <c r="C113" i="2"/>
  <c r="H113" i="2"/>
  <c r="B113" i="2"/>
  <c r="A114" i="2"/>
  <c r="B114" i="2"/>
  <c r="D114" i="2"/>
  <c r="G114" i="2"/>
  <c r="C114" i="2"/>
  <c r="H114" i="2"/>
  <c r="A115" i="2"/>
  <c r="B115" i="2"/>
  <c r="C115" i="2"/>
  <c r="D115" i="2"/>
  <c r="G115" i="2"/>
  <c r="H115" i="2"/>
  <c r="A116" i="2"/>
  <c r="C116" i="2"/>
  <c r="D116" i="2"/>
  <c r="G116" i="2"/>
  <c r="H116" i="2"/>
  <c r="B116" i="2"/>
  <c r="A117" i="2"/>
  <c r="B117" i="2"/>
  <c r="D117" i="2"/>
  <c r="G117" i="2"/>
  <c r="C117" i="2"/>
  <c r="H117" i="2"/>
  <c r="A118" i="2"/>
  <c r="B118" i="2"/>
  <c r="D118" i="2"/>
  <c r="G118" i="2"/>
  <c r="C118" i="2"/>
  <c r="H118" i="2"/>
  <c r="A119" i="2"/>
  <c r="D119" i="2"/>
  <c r="G119" i="2"/>
  <c r="C119" i="2"/>
  <c r="H119" i="2"/>
  <c r="B119" i="2"/>
  <c r="A120" i="2"/>
  <c r="C120" i="2"/>
  <c r="D120" i="2"/>
  <c r="G120" i="2"/>
  <c r="H120" i="2"/>
  <c r="B120" i="2"/>
  <c r="A121" i="2"/>
  <c r="D121" i="2"/>
  <c r="G121" i="2"/>
  <c r="C121" i="2"/>
  <c r="H121" i="2"/>
  <c r="B121" i="2"/>
  <c r="A122" i="2"/>
  <c r="B122" i="2"/>
  <c r="D122" i="2"/>
  <c r="G122" i="2"/>
  <c r="C122" i="2"/>
  <c r="H122" i="2"/>
  <c r="A123" i="2"/>
  <c r="B123" i="2"/>
  <c r="C123" i="2"/>
  <c r="D123" i="2"/>
  <c r="G123" i="2"/>
  <c r="H123" i="2"/>
  <c r="A124" i="2"/>
  <c r="C124" i="2"/>
  <c r="D124" i="2"/>
  <c r="G124" i="2"/>
  <c r="H124" i="2"/>
  <c r="B124" i="2"/>
  <c r="A125" i="2"/>
  <c r="B125" i="2"/>
  <c r="D125" i="2"/>
  <c r="G125" i="2"/>
  <c r="C125" i="2"/>
  <c r="H125" i="2"/>
  <c r="A126" i="2"/>
  <c r="B126" i="2"/>
  <c r="D126" i="2"/>
  <c r="G126" i="2"/>
  <c r="C126" i="2"/>
  <c r="H126" i="2"/>
  <c r="A127" i="2"/>
  <c r="D127" i="2"/>
  <c r="G127" i="2"/>
  <c r="C127" i="2"/>
  <c r="H127" i="2"/>
  <c r="B127" i="2"/>
  <c r="A128" i="2"/>
  <c r="C128" i="2"/>
  <c r="D128" i="2"/>
  <c r="G128" i="2"/>
  <c r="H128" i="2"/>
  <c r="B128" i="2"/>
  <c r="A129" i="2"/>
  <c r="D129" i="2"/>
  <c r="G129" i="2"/>
  <c r="C129" i="2"/>
  <c r="H129" i="2"/>
  <c r="B129" i="2"/>
  <c r="A130" i="2"/>
  <c r="B130" i="2"/>
  <c r="D130" i="2"/>
  <c r="G130" i="2"/>
  <c r="C130" i="2"/>
  <c r="H130" i="2"/>
  <c r="A131" i="2"/>
  <c r="B131" i="2"/>
  <c r="C131" i="2"/>
  <c r="D131" i="2"/>
  <c r="G131" i="2"/>
  <c r="H131" i="2"/>
  <c r="A132" i="2"/>
  <c r="C132" i="2"/>
  <c r="D132" i="2"/>
  <c r="G132" i="2"/>
  <c r="H132" i="2"/>
  <c r="B132" i="2"/>
  <c r="A133" i="2"/>
  <c r="B133" i="2"/>
  <c r="D133" i="2"/>
  <c r="G133" i="2"/>
  <c r="C133" i="2"/>
  <c r="H133" i="2"/>
  <c r="A134" i="2"/>
  <c r="B134" i="2"/>
  <c r="D134" i="2"/>
  <c r="G134" i="2"/>
  <c r="C134" i="2"/>
  <c r="H134" i="2"/>
  <c r="A135" i="2"/>
  <c r="D135" i="2"/>
  <c r="G135" i="2"/>
  <c r="C135" i="2"/>
  <c r="H135" i="2"/>
  <c r="B135" i="2"/>
  <c r="A136" i="2"/>
  <c r="C136" i="2"/>
  <c r="D136" i="2"/>
  <c r="G136" i="2"/>
  <c r="H136" i="2"/>
  <c r="B136" i="2"/>
  <c r="A137" i="2"/>
  <c r="D137" i="2"/>
  <c r="G137" i="2"/>
  <c r="C137" i="2"/>
  <c r="H137" i="2"/>
  <c r="B137" i="2"/>
  <c r="A138" i="2"/>
  <c r="B138" i="2"/>
  <c r="D138" i="2"/>
  <c r="G138" i="2"/>
  <c r="C138" i="2"/>
  <c r="E138" i="2"/>
  <c r="H138" i="2"/>
  <c r="A139" i="2"/>
  <c r="B139" i="2"/>
  <c r="C139" i="2"/>
  <c r="D139" i="2"/>
  <c r="G139" i="2"/>
  <c r="H139" i="2"/>
  <c r="A140" i="2"/>
  <c r="C140" i="2"/>
  <c r="D140" i="2"/>
  <c r="G140" i="2"/>
  <c r="H140" i="2"/>
  <c r="B140" i="2"/>
  <c r="A141" i="2"/>
  <c r="B141" i="2"/>
  <c r="D141" i="2"/>
  <c r="G141" i="2"/>
  <c r="C141" i="2"/>
  <c r="H141" i="2"/>
  <c r="A142" i="2"/>
  <c r="B142" i="2"/>
  <c r="D142" i="2"/>
  <c r="G142" i="2"/>
  <c r="C142" i="2"/>
  <c r="H142" i="2"/>
  <c r="A143" i="2"/>
  <c r="D143" i="2"/>
  <c r="G143" i="2"/>
  <c r="C143" i="2"/>
  <c r="H143" i="2"/>
  <c r="B143" i="2"/>
  <c r="A144" i="2"/>
  <c r="C144" i="2"/>
  <c r="D144" i="2"/>
  <c r="G144" i="2"/>
  <c r="H144" i="2"/>
  <c r="B144" i="2"/>
  <c r="A145" i="2"/>
  <c r="D145" i="2"/>
  <c r="G145" i="2"/>
  <c r="C145" i="2"/>
  <c r="H145" i="2"/>
  <c r="B145" i="2"/>
  <c r="A146" i="2"/>
  <c r="B146" i="2"/>
  <c r="D146" i="2"/>
  <c r="G146" i="2"/>
  <c r="C146" i="2"/>
  <c r="H146" i="2"/>
  <c r="A147" i="2"/>
  <c r="B147" i="2"/>
  <c r="C147" i="2"/>
  <c r="D147" i="2"/>
  <c r="G147" i="2"/>
  <c r="H147" i="2"/>
  <c r="A148" i="2"/>
  <c r="C148" i="2"/>
  <c r="D148" i="2"/>
  <c r="G148" i="2"/>
  <c r="H148" i="2"/>
  <c r="B148" i="2"/>
  <c r="A149" i="2"/>
  <c r="B149" i="2"/>
  <c r="D149" i="2"/>
  <c r="G149" i="2"/>
  <c r="C149" i="2"/>
  <c r="H149" i="2"/>
  <c r="A150" i="2"/>
  <c r="B150" i="2"/>
  <c r="D150" i="2"/>
  <c r="G150" i="2"/>
  <c r="C150" i="2"/>
  <c r="H150" i="2"/>
  <c r="A151" i="2"/>
  <c r="D151" i="2"/>
  <c r="G151" i="2"/>
  <c r="C151" i="2"/>
  <c r="H151" i="2"/>
  <c r="B151" i="2"/>
  <c r="A152" i="2"/>
  <c r="C152" i="2"/>
  <c r="D152" i="2"/>
  <c r="G152" i="2"/>
  <c r="H152" i="2"/>
  <c r="B152" i="2"/>
  <c r="A153" i="2"/>
  <c r="D153" i="2"/>
  <c r="G153" i="2"/>
  <c r="C153" i="2"/>
  <c r="H153" i="2"/>
  <c r="B153" i="2"/>
  <c r="A154" i="2"/>
  <c r="B154" i="2"/>
  <c r="D154" i="2"/>
  <c r="G154" i="2"/>
  <c r="C154" i="2"/>
  <c r="H154" i="2"/>
  <c r="A155" i="2"/>
  <c r="B155" i="2"/>
  <c r="C155" i="2"/>
  <c r="D155" i="2"/>
  <c r="G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H157" i="2"/>
  <c r="A158" i="2"/>
  <c r="B158" i="2"/>
  <c r="D158" i="2"/>
  <c r="G158" i="2"/>
  <c r="C158" i="2"/>
  <c r="H158" i="2"/>
  <c r="A159" i="2"/>
  <c r="D159" i="2"/>
  <c r="G159" i="2"/>
  <c r="C159" i="2"/>
  <c r="H159" i="2"/>
  <c r="B159" i="2"/>
  <c r="A160" i="2"/>
  <c r="C160" i="2"/>
  <c r="D160" i="2"/>
  <c r="G160" i="2"/>
  <c r="H160" i="2"/>
  <c r="B160" i="2"/>
  <c r="A161" i="2"/>
  <c r="D161" i="2"/>
  <c r="G161" i="2"/>
  <c r="C161" i="2"/>
  <c r="H161" i="2"/>
  <c r="B161" i="2"/>
  <c r="A162" i="2"/>
  <c r="B162" i="2"/>
  <c r="D162" i="2"/>
  <c r="G162" i="2"/>
  <c r="C162" i="2"/>
  <c r="H162" i="2"/>
  <c r="A163" i="2"/>
  <c r="B163" i="2"/>
  <c r="C163" i="2"/>
  <c r="D163" i="2"/>
  <c r="G163" i="2"/>
  <c r="H163" i="2"/>
  <c r="A164" i="2"/>
  <c r="C164" i="2"/>
  <c r="D164" i="2"/>
  <c r="G164" i="2"/>
  <c r="H164" i="2"/>
  <c r="B164" i="2"/>
  <c r="A165" i="2"/>
  <c r="B165" i="2"/>
  <c r="D165" i="2"/>
  <c r="G165" i="2"/>
  <c r="C165" i="2"/>
  <c r="H165" i="2"/>
  <c r="A166" i="2"/>
  <c r="B166" i="2"/>
  <c r="D166" i="2"/>
  <c r="G166" i="2"/>
  <c r="C166" i="2"/>
  <c r="E166" i="2"/>
  <c r="H166" i="2"/>
  <c r="A167" i="2"/>
  <c r="D167" i="2"/>
  <c r="G167" i="2"/>
  <c r="C167" i="2"/>
  <c r="H167" i="2"/>
  <c r="B167" i="2"/>
  <c r="A168" i="2"/>
  <c r="C168" i="2"/>
  <c r="D168" i="2"/>
  <c r="G168" i="2"/>
  <c r="H168" i="2"/>
  <c r="B168" i="2"/>
  <c r="A169" i="2"/>
  <c r="D169" i="2"/>
  <c r="G169" i="2"/>
  <c r="C169" i="2"/>
  <c r="H169" i="2"/>
  <c r="B169" i="2"/>
  <c r="A170" i="2"/>
  <c r="B170" i="2"/>
  <c r="D170" i="2"/>
  <c r="G170" i="2"/>
  <c r="C170" i="2"/>
  <c r="E170" i="2"/>
  <c r="H170" i="2"/>
  <c r="A171" i="2"/>
  <c r="B171" i="2"/>
  <c r="C171" i="2"/>
  <c r="D171" i="2"/>
  <c r="G171" i="2"/>
  <c r="H171" i="2"/>
  <c r="A172" i="2"/>
  <c r="C172" i="2"/>
  <c r="D172" i="2"/>
  <c r="G172" i="2"/>
  <c r="H172" i="2"/>
  <c r="B172" i="2"/>
  <c r="A173" i="2"/>
  <c r="B173" i="2"/>
  <c r="D173" i="2"/>
  <c r="G173" i="2"/>
  <c r="C173" i="2"/>
  <c r="H173" i="2"/>
  <c r="A174" i="2"/>
  <c r="B174" i="2"/>
  <c r="D174" i="2"/>
  <c r="G174" i="2"/>
  <c r="C174" i="2"/>
  <c r="H174" i="2"/>
  <c r="A175" i="2"/>
  <c r="D175" i="2"/>
  <c r="G175" i="2"/>
  <c r="C175" i="2"/>
  <c r="H175" i="2"/>
  <c r="B175" i="2"/>
  <c r="A176" i="2"/>
  <c r="C176" i="2"/>
  <c r="D176" i="2"/>
  <c r="G176" i="2"/>
  <c r="H176" i="2"/>
  <c r="B176" i="2"/>
  <c r="A177" i="2"/>
  <c r="D177" i="2"/>
  <c r="G177" i="2"/>
  <c r="C177" i="2"/>
  <c r="H177" i="2"/>
  <c r="B177" i="2"/>
  <c r="A178" i="2"/>
  <c r="B178" i="2"/>
  <c r="D178" i="2"/>
  <c r="G178" i="2"/>
  <c r="C178" i="2"/>
  <c r="H178" i="2"/>
  <c r="A179" i="2"/>
  <c r="B179" i="2"/>
  <c r="C179" i="2"/>
  <c r="D179" i="2"/>
  <c r="G179" i="2"/>
  <c r="H179" i="2"/>
  <c r="A180" i="2"/>
  <c r="C180" i="2"/>
  <c r="D180" i="2"/>
  <c r="G180" i="2"/>
  <c r="H180" i="2"/>
  <c r="B180" i="2"/>
  <c r="A181" i="2"/>
  <c r="B181" i="2"/>
  <c r="D181" i="2"/>
  <c r="G181" i="2"/>
  <c r="C181" i="2"/>
  <c r="H181" i="2"/>
  <c r="A182" i="2"/>
  <c r="B182" i="2"/>
  <c r="D182" i="2"/>
  <c r="G182" i="2"/>
  <c r="C182" i="2"/>
  <c r="H182" i="2"/>
  <c r="A183" i="2"/>
  <c r="D183" i="2"/>
  <c r="G183" i="2"/>
  <c r="C183" i="2"/>
  <c r="H183" i="2"/>
  <c r="B183" i="2"/>
  <c r="A184" i="2"/>
  <c r="C184" i="2"/>
  <c r="D184" i="2"/>
  <c r="G184" i="2"/>
  <c r="H184" i="2"/>
  <c r="B184" i="2"/>
  <c r="A185" i="2"/>
  <c r="D185" i="2"/>
  <c r="G185" i="2"/>
  <c r="C185" i="2"/>
  <c r="H185" i="2"/>
  <c r="B185" i="2"/>
  <c r="A186" i="2"/>
  <c r="B186" i="2"/>
  <c r="D186" i="2"/>
  <c r="G186" i="2"/>
  <c r="C186" i="2"/>
  <c r="H186" i="2"/>
  <c r="A187" i="2"/>
  <c r="B187" i="2"/>
  <c r="C187" i="2"/>
  <c r="D187" i="2"/>
  <c r="G187" i="2"/>
  <c r="H187" i="2"/>
  <c r="A188" i="2"/>
  <c r="C188" i="2"/>
  <c r="D188" i="2"/>
  <c r="G188" i="2"/>
  <c r="H188" i="2"/>
  <c r="B188" i="2"/>
  <c r="A189" i="2"/>
  <c r="B189" i="2"/>
  <c r="D189" i="2"/>
  <c r="G189" i="2"/>
  <c r="C189" i="2"/>
  <c r="H189" i="2"/>
  <c r="A190" i="2"/>
  <c r="B190" i="2"/>
  <c r="D190" i="2"/>
  <c r="G190" i="2"/>
  <c r="C190" i="2"/>
  <c r="H190" i="2"/>
  <c r="A191" i="2"/>
  <c r="D191" i="2"/>
  <c r="G191" i="2"/>
  <c r="C191" i="2"/>
  <c r="H191" i="2"/>
  <c r="B191" i="2"/>
  <c r="A192" i="2"/>
  <c r="C192" i="2"/>
  <c r="D192" i="2"/>
  <c r="G192" i="2"/>
  <c r="H192" i="2"/>
  <c r="B192" i="2"/>
  <c r="A193" i="2"/>
  <c r="D193" i="2"/>
  <c r="G193" i="2"/>
  <c r="C193" i="2"/>
  <c r="H193" i="2"/>
  <c r="B193" i="2"/>
  <c r="A194" i="2"/>
  <c r="B194" i="2"/>
  <c r="D194" i="2"/>
  <c r="G194" i="2"/>
  <c r="C194" i="2"/>
  <c r="H194" i="2"/>
  <c r="A195" i="2"/>
  <c r="B195" i="2"/>
  <c r="C195" i="2"/>
  <c r="D195" i="2"/>
  <c r="G195" i="2"/>
  <c r="H195" i="2"/>
  <c r="A196" i="2"/>
  <c r="C196" i="2"/>
  <c r="D196" i="2"/>
  <c r="G196" i="2"/>
  <c r="H196" i="2"/>
  <c r="B196" i="2"/>
  <c r="A197" i="2"/>
  <c r="B197" i="2"/>
  <c r="D197" i="2"/>
  <c r="G197" i="2"/>
  <c r="C197" i="2"/>
  <c r="H197" i="2"/>
  <c r="A198" i="2"/>
  <c r="B198" i="2"/>
  <c r="D198" i="2"/>
  <c r="G198" i="2"/>
  <c r="C198" i="2"/>
  <c r="H198" i="2"/>
  <c r="A199" i="2"/>
  <c r="D199" i="2"/>
  <c r="G199" i="2"/>
  <c r="C199" i="2"/>
  <c r="H199" i="2"/>
  <c r="B199" i="2"/>
  <c r="A200" i="2"/>
  <c r="C200" i="2"/>
  <c r="D200" i="2"/>
  <c r="G200" i="2"/>
  <c r="H200" i="2"/>
  <c r="B200" i="2"/>
  <c r="A201" i="2"/>
  <c r="D201" i="2"/>
  <c r="G201" i="2"/>
  <c r="C201" i="2"/>
  <c r="H201" i="2"/>
  <c r="B201" i="2"/>
  <c r="A202" i="2"/>
  <c r="B202" i="2"/>
  <c r="D202" i="2"/>
  <c r="G202" i="2"/>
  <c r="C202" i="2"/>
  <c r="H202" i="2"/>
  <c r="A203" i="2"/>
  <c r="B203" i="2"/>
  <c r="C203" i="2"/>
  <c r="D203" i="2"/>
  <c r="G203" i="2"/>
  <c r="H203" i="2"/>
  <c r="A204" i="2"/>
  <c r="C204" i="2"/>
  <c r="D204" i="2"/>
  <c r="G204" i="2"/>
  <c r="H204" i="2"/>
  <c r="B204" i="2"/>
  <c r="A205" i="2"/>
  <c r="B205" i="2"/>
  <c r="D205" i="2"/>
  <c r="E205" i="2"/>
  <c r="G205" i="2"/>
  <c r="C205" i="2"/>
  <c r="H205" i="2"/>
  <c r="A206" i="2"/>
  <c r="B206" i="2"/>
  <c r="D206" i="2"/>
  <c r="G206" i="2"/>
  <c r="C206" i="2"/>
  <c r="H206" i="2"/>
  <c r="A207" i="2"/>
  <c r="D207" i="2"/>
  <c r="G207" i="2"/>
  <c r="C207" i="2"/>
  <c r="H207" i="2"/>
  <c r="B207" i="2"/>
  <c r="A208" i="2"/>
  <c r="C208" i="2"/>
  <c r="D208" i="2"/>
  <c r="G208" i="2"/>
  <c r="H208" i="2"/>
  <c r="B208" i="2"/>
  <c r="A209" i="2"/>
  <c r="D209" i="2"/>
  <c r="G209" i="2"/>
  <c r="C209" i="2"/>
  <c r="H209" i="2"/>
  <c r="B209" i="2"/>
  <c r="A210" i="2"/>
  <c r="B210" i="2"/>
  <c r="D210" i="2"/>
  <c r="G210" i="2"/>
  <c r="C210" i="2"/>
  <c r="H210" i="2"/>
  <c r="A211" i="2"/>
  <c r="B211" i="2"/>
  <c r="C211" i="2"/>
  <c r="D211" i="2"/>
  <c r="G211" i="2"/>
  <c r="H211" i="2"/>
  <c r="A212" i="2"/>
  <c r="C212" i="2"/>
  <c r="D212" i="2"/>
  <c r="G212" i="2"/>
  <c r="H212" i="2"/>
  <c r="B212" i="2"/>
  <c r="A213" i="2"/>
  <c r="B213" i="2"/>
  <c r="D213" i="2"/>
  <c r="G213" i="2"/>
  <c r="C213" i="2"/>
  <c r="H213" i="2"/>
  <c r="A214" i="2"/>
  <c r="B214" i="2"/>
  <c r="D214" i="2"/>
  <c r="G214" i="2"/>
  <c r="C214" i="2"/>
  <c r="H214" i="2"/>
  <c r="A215" i="2"/>
  <c r="D215" i="2"/>
  <c r="G215" i="2"/>
  <c r="C215" i="2"/>
  <c r="H215" i="2"/>
  <c r="B215" i="2"/>
  <c r="A216" i="2"/>
  <c r="C216" i="2"/>
  <c r="D216" i="2"/>
  <c r="G216" i="2"/>
  <c r="H216" i="2"/>
  <c r="B216" i="2"/>
  <c r="A217" i="2"/>
  <c r="D217" i="2"/>
  <c r="G217" i="2"/>
  <c r="C217" i="2"/>
  <c r="H217" i="2"/>
  <c r="B217" i="2"/>
  <c r="A218" i="2"/>
  <c r="B218" i="2"/>
  <c r="D218" i="2"/>
  <c r="G218" i="2"/>
  <c r="C218" i="2"/>
  <c r="H218" i="2"/>
  <c r="A219" i="2"/>
  <c r="B219" i="2"/>
  <c r="C219" i="2"/>
  <c r="D219" i="2"/>
  <c r="G219" i="2"/>
  <c r="H219" i="2"/>
  <c r="A220" i="2"/>
  <c r="C220" i="2"/>
  <c r="D220" i="2"/>
  <c r="G220" i="2"/>
  <c r="H220" i="2"/>
  <c r="B220" i="2"/>
  <c r="A221" i="2"/>
  <c r="B221" i="2"/>
  <c r="D221" i="2"/>
  <c r="G221" i="2"/>
  <c r="C221" i="2"/>
  <c r="H221" i="2"/>
  <c r="A222" i="2"/>
  <c r="B222" i="2"/>
  <c r="D222" i="2"/>
  <c r="G222" i="2"/>
  <c r="C222" i="2"/>
  <c r="H222" i="2"/>
  <c r="A223" i="2"/>
  <c r="D223" i="2"/>
  <c r="G223" i="2"/>
  <c r="C223" i="2"/>
  <c r="H223" i="2"/>
  <c r="B223" i="2"/>
  <c r="A224" i="2"/>
  <c r="C224" i="2"/>
  <c r="D224" i="2"/>
  <c r="G224" i="2"/>
  <c r="H224" i="2"/>
  <c r="B224" i="2"/>
  <c r="A225" i="2"/>
  <c r="D225" i="2"/>
  <c r="G225" i="2"/>
  <c r="C225" i="2"/>
  <c r="H225" i="2"/>
  <c r="B225" i="2"/>
  <c r="A226" i="2"/>
  <c r="B226" i="2"/>
  <c r="D226" i="2"/>
  <c r="G226" i="2"/>
  <c r="C226" i="2"/>
  <c r="E226" i="2"/>
  <c r="H226" i="2"/>
  <c r="A227" i="2"/>
  <c r="B227" i="2"/>
  <c r="C227" i="2"/>
  <c r="D227" i="2"/>
  <c r="G227" i="2"/>
  <c r="H227" i="2"/>
  <c r="A228" i="2"/>
  <c r="C228" i="2"/>
  <c r="D228" i="2"/>
  <c r="G228" i="2"/>
  <c r="H228" i="2"/>
  <c r="B228" i="2"/>
  <c r="A229" i="2"/>
  <c r="B229" i="2"/>
  <c r="D229" i="2"/>
  <c r="G229" i="2"/>
  <c r="C229" i="2"/>
  <c r="H229" i="2"/>
  <c r="A230" i="2"/>
  <c r="B230" i="2"/>
  <c r="D230" i="2"/>
  <c r="G230" i="2"/>
  <c r="C230" i="2"/>
  <c r="H230" i="2"/>
  <c r="A231" i="2"/>
  <c r="D231" i="2"/>
  <c r="G231" i="2"/>
  <c r="C231" i="2"/>
  <c r="H231" i="2"/>
  <c r="B231" i="2"/>
  <c r="A232" i="2"/>
  <c r="C232" i="2"/>
  <c r="D232" i="2"/>
  <c r="G232" i="2"/>
  <c r="H232" i="2"/>
  <c r="B232" i="2"/>
  <c r="A233" i="2"/>
  <c r="D233" i="2"/>
  <c r="G233" i="2"/>
  <c r="C233" i="2"/>
  <c r="H233" i="2"/>
  <c r="B233" i="2"/>
  <c r="A234" i="2"/>
  <c r="B234" i="2"/>
  <c r="D234" i="2"/>
  <c r="G234" i="2"/>
  <c r="C234" i="2"/>
  <c r="H234" i="2"/>
  <c r="A235" i="2"/>
  <c r="B235" i="2"/>
  <c r="D235" i="2"/>
  <c r="G235" i="2"/>
  <c r="C235" i="2"/>
  <c r="H235" i="2"/>
  <c r="A236" i="2"/>
  <c r="C236" i="2"/>
  <c r="D236" i="2"/>
  <c r="G236" i="2"/>
  <c r="H236" i="2"/>
  <c r="B236" i="2"/>
  <c r="A237" i="2"/>
  <c r="B237" i="2"/>
  <c r="D237" i="2"/>
  <c r="G237" i="2"/>
  <c r="C237" i="2"/>
  <c r="H237" i="2"/>
  <c r="A238" i="2"/>
  <c r="B238" i="2"/>
  <c r="D238" i="2"/>
  <c r="G238" i="2"/>
  <c r="C238" i="2"/>
  <c r="H238" i="2"/>
  <c r="A239" i="2"/>
  <c r="D239" i="2"/>
  <c r="G239" i="2"/>
  <c r="C239" i="2"/>
  <c r="H239" i="2"/>
  <c r="B239" i="2"/>
  <c r="A240" i="2"/>
  <c r="C240" i="2"/>
  <c r="D240" i="2"/>
  <c r="G240" i="2"/>
  <c r="H240" i="2"/>
  <c r="B240" i="2"/>
  <c r="A241" i="2"/>
  <c r="D241" i="2"/>
  <c r="G241" i="2"/>
  <c r="C241" i="2"/>
  <c r="H241" i="2"/>
  <c r="B241" i="2"/>
  <c r="A242" i="2"/>
  <c r="B242" i="2"/>
  <c r="D242" i="2"/>
  <c r="G242" i="2"/>
  <c r="C242" i="2"/>
  <c r="H242" i="2"/>
  <c r="A243" i="2"/>
  <c r="B243" i="2"/>
  <c r="D243" i="2"/>
  <c r="G243" i="2"/>
  <c r="C243" i="2"/>
  <c r="H243" i="2"/>
  <c r="A244" i="2"/>
  <c r="C244" i="2"/>
  <c r="E244" i="2"/>
  <c r="D244" i="2"/>
  <c r="G244" i="2"/>
  <c r="H244" i="2"/>
  <c r="B244" i="2"/>
  <c r="A245" i="2"/>
  <c r="B245" i="2"/>
  <c r="D245" i="2"/>
  <c r="G245" i="2"/>
  <c r="C245" i="2"/>
  <c r="H245" i="2"/>
  <c r="A246" i="2"/>
  <c r="B246" i="2"/>
  <c r="D246" i="2"/>
  <c r="G246" i="2"/>
  <c r="C246" i="2"/>
  <c r="H246" i="2"/>
  <c r="A247" i="2"/>
  <c r="B247" i="2"/>
  <c r="D247" i="2"/>
  <c r="G247" i="2"/>
  <c r="C247" i="2"/>
  <c r="H247" i="2"/>
  <c r="A248" i="2"/>
  <c r="C248" i="2"/>
  <c r="D248" i="2"/>
  <c r="G248" i="2"/>
  <c r="H248" i="2"/>
  <c r="B248" i="2"/>
  <c r="A249" i="2"/>
  <c r="D249" i="2"/>
  <c r="G249" i="2"/>
  <c r="C249" i="2"/>
  <c r="H249" i="2"/>
  <c r="B249" i="2"/>
  <c r="A250" i="2"/>
  <c r="B250" i="2"/>
  <c r="D250" i="2"/>
  <c r="G250" i="2"/>
  <c r="C250" i="2"/>
  <c r="H250" i="2"/>
  <c r="A251" i="2"/>
  <c r="C251" i="2"/>
  <c r="D251" i="2"/>
  <c r="G251" i="2"/>
  <c r="H251" i="2"/>
  <c r="B251" i="2"/>
  <c r="A252" i="2"/>
  <c r="C252" i="2"/>
  <c r="D252" i="2"/>
  <c r="G252" i="2"/>
  <c r="H252" i="2"/>
  <c r="B252" i="2"/>
  <c r="A253" i="2"/>
  <c r="B253" i="2"/>
  <c r="D253" i="2"/>
  <c r="G253" i="2"/>
  <c r="C253" i="2"/>
  <c r="H253" i="2"/>
  <c r="A254" i="2"/>
  <c r="B254" i="2"/>
  <c r="D254" i="2"/>
  <c r="G254" i="2"/>
  <c r="C254" i="2"/>
  <c r="H254" i="2"/>
  <c r="A255" i="2"/>
  <c r="B255" i="2"/>
  <c r="D255" i="2"/>
  <c r="G255" i="2"/>
  <c r="C255" i="2"/>
  <c r="H255" i="2"/>
  <c r="A256" i="2"/>
  <c r="C256" i="2"/>
  <c r="D256" i="2"/>
  <c r="G256" i="2"/>
  <c r="H256" i="2"/>
  <c r="B256" i="2"/>
  <c r="A257" i="2"/>
  <c r="D257" i="2"/>
  <c r="G257" i="2"/>
  <c r="C257" i="2"/>
  <c r="H257" i="2"/>
  <c r="B257" i="2"/>
  <c r="A258" i="2"/>
  <c r="B258" i="2"/>
  <c r="D258" i="2"/>
  <c r="G258" i="2"/>
  <c r="C258" i="2"/>
  <c r="H258" i="2"/>
  <c r="A259" i="2"/>
  <c r="B259" i="2"/>
  <c r="C259" i="2"/>
  <c r="D259" i="2"/>
  <c r="G259" i="2"/>
  <c r="H259" i="2"/>
  <c r="A260" i="2"/>
  <c r="C260" i="2"/>
  <c r="D260" i="2"/>
  <c r="G260" i="2"/>
  <c r="H260" i="2"/>
  <c r="B260" i="2"/>
  <c r="A261" i="2"/>
  <c r="B261" i="2"/>
  <c r="C261" i="2"/>
  <c r="D261" i="2"/>
  <c r="G261" i="2"/>
  <c r="H261" i="2"/>
  <c r="A262" i="2"/>
  <c r="B262" i="2"/>
  <c r="D262" i="2"/>
  <c r="G262" i="2"/>
  <c r="C262" i="2"/>
  <c r="H262" i="2"/>
  <c r="A263" i="2"/>
  <c r="B263" i="2"/>
  <c r="D263" i="2"/>
  <c r="G263" i="2"/>
  <c r="C263" i="2"/>
  <c r="H263" i="2"/>
  <c r="A264" i="2"/>
  <c r="C264" i="2"/>
  <c r="D264" i="2"/>
  <c r="G264" i="2"/>
  <c r="H264" i="2"/>
  <c r="B264" i="2"/>
  <c r="A265" i="2"/>
  <c r="B265" i="2"/>
  <c r="D265" i="2"/>
  <c r="G265" i="2"/>
  <c r="C265" i="2"/>
  <c r="H265" i="2"/>
  <c r="A266" i="2"/>
  <c r="B266" i="2"/>
  <c r="D266" i="2"/>
  <c r="G266" i="2"/>
  <c r="C266" i="2"/>
  <c r="H266" i="2"/>
  <c r="A267" i="2"/>
  <c r="C267" i="2"/>
  <c r="D267" i="2"/>
  <c r="G267" i="2"/>
  <c r="H267" i="2"/>
  <c r="B267" i="2"/>
  <c r="A268" i="2"/>
  <c r="C268" i="2"/>
  <c r="D268" i="2"/>
  <c r="G268" i="2"/>
  <c r="H268" i="2"/>
  <c r="B268" i="2"/>
  <c r="A269" i="2"/>
  <c r="B269" i="2"/>
  <c r="D269" i="2"/>
  <c r="G269" i="2"/>
  <c r="C269" i="2"/>
  <c r="H269" i="2"/>
  <c r="A270" i="2"/>
  <c r="B270" i="2"/>
  <c r="D270" i="2"/>
  <c r="G270" i="2"/>
  <c r="C270" i="2"/>
  <c r="H270" i="2"/>
  <c r="A271" i="2"/>
  <c r="C271" i="2"/>
  <c r="D271" i="2"/>
  <c r="G271" i="2"/>
  <c r="H271" i="2"/>
  <c r="B271" i="2"/>
  <c r="A272" i="2"/>
  <c r="C272" i="2"/>
  <c r="D272" i="2"/>
  <c r="G272" i="2"/>
  <c r="H272" i="2"/>
  <c r="B272" i="2"/>
  <c r="A273" i="2"/>
  <c r="B273" i="2"/>
  <c r="D273" i="2"/>
  <c r="G273" i="2"/>
  <c r="C273" i="2"/>
  <c r="H273" i="2"/>
  <c r="A274" i="2"/>
  <c r="B274" i="2"/>
  <c r="C274" i="2"/>
  <c r="D274" i="2"/>
  <c r="G274" i="2"/>
  <c r="H274" i="2"/>
  <c r="A275" i="2"/>
  <c r="B275" i="2"/>
  <c r="D275" i="2"/>
  <c r="G275" i="2"/>
  <c r="C275" i="2"/>
  <c r="H275" i="2"/>
  <c r="A276" i="2"/>
  <c r="B276" i="2"/>
  <c r="C276" i="2"/>
  <c r="D276" i="2"/>
  <c r="G276" i="2"/>
  <c r="H276" i="2"/>
  <c r="A277" i="2"/>
  <c r="B277" i="2"/>
  <c r="C277" i="2"/>
  <c r="D277" i="2"/>
  <c r="G277" i="2"/>
  <c r="H277" i="2"/>
  <c r="A278" i="2"/>
  <c r="D278" i="2"/>
  <c r="G278" i="2"/>
  <c r="C278" i="2"/>
  <c r="H278" i="2"/>
  <c r="B278" i="2"/>
  <c r="A279" i="2"/>
  <c r="B279" i="2"/>
  <c r="D279" i="2"/>
  <c r="G279" i="2"/>
  <c r="C279" i="2"/>
  <c r="H279" i="2"/>
  <c r="A280" i="2"/>
  <c r="D280" i="2"/>
  <c r="G280" i="2"/>
  <c r="C280" i="2"/>
  <c r="H280" i="2"/>
  <c r="B280" i="2"/>
  <c r="A281" i="2"/>
  <c r="B281" i="2"/>
  <c r="D281" i="2"/>
  <c r="G281" i="2"/>
  <c r="C281" i="2"/>
  <c r="H281" i="2"/>
  <c r="A282" i="2"/>
  <c r="B282" i="2"/>
  <c r="D282" i="2"/>
  <c r="G282" i="2"/>
  <c r="C282" i="2"/>
  <c r="H282" i="2"/>
  <c r="A283" i="2"/>
  <c r="B283" i="2"/>
  <c r="D283" i="2"/>
  <c r="G283" i="2"/>
  <c r="C283" i="2"/>
  <c r="H283" i="2"/>
  <c r="A284" i="2"/>
  <c r="C284" i="2"/>
  <c r="D284" i="2"/>
  <c r="G284" i="2"/>
  <c r="H284" i="2"/>
  <c r="B284" i="2"/>
  <c r="A285" i="2"/>
  <c r="B285" i="2"/>
  <c r="D285" i="2"/>
  <c r="G285" i="2"/>
  <c r="C285" i="2"/>
  <c r="H285" i="2"/>
  <c r="A286" i="2"/>
  <c r="C286" i="2"/>
  <c r="D286" i="2"/>
  <c r="G286" i="2"/>
  <c r="H286" i="2"/>
  <c r="B286" i="2"/>
  <c r="A287" i="2"/>
  <c r="B287" i="2"/>
  <c r="D287" i="2"/>
  <c r="G287" i="2"/>
  <c r="C287" i="2"/>
  <c r="H287" i="2"/>
  <c r="A288" i="2"/>
  <c r="D288" i="2"/>
  <c r="G288" i="2"/>
  <c r="C288" i="2"/>
  <c r="H288" i="2"/>
  <c r="B288" i="2"/>
  <c r="E29" i="1"/>
  <c r="E200" i="2" s="1"/>
  <c r="E153" i="1"/>
  <c r="F153" i="1" s="1"/>
  <c r="G153" i="1" s="1"/>
  <c r="I153" i="1" s="1"/>
  <c r="E149" i="1"/>
  <c r="F149" i="1" s="1"/>
  <c r="G149" i="1" s="1"/>
  <c r="I149" i="1" s="1"/>
  <c r="E145" i="1"/>
  <c r="E77" i="2" s="1"/>
  <c r="E137" i="1"/>
  <c r="F137" i="1" s="1"/>
  <c r="G137" i="1" s="1"/>
  <c r="I137" i="1" s="1"/>
  <c r="E133" i="1"/>
  <c r="F133" i="1" s="1"/>
  <c r="G133" i="1" s="1"/>
  <c r="I133" i="1" s="1"/>
  <c r="E129" i="1"/>
  <c r="F129" i="1" s="1"/>
  <c r="G129" i="1" s="1"/>
  <c r="I129" i="1" s="1"/>
  <c r="E125" i="1"/>
  <c r="E58" i="2" s="1"/>
  <c r="E121" i="1"/>
  <c r="E54" i="2" s="1"/>
  <c r="E117" i="1"/>
  <c r="F117" i="1" s="1"/>
  <c r="G117" i="1" s="1"/>
  <c r="I117" i="1" s="1"/>
  <c r="E109" i="1"/>
  <c r="F109" i="1" s="1"/>
  <c r="G109" i="1" s="1"/>
  <c r="I109" i="1" s="1"/>
  <c r="E105" i="1"/>
  <c r="E38" i="2" s="1"/>
  <c r="E101" i="1"/>
  <c r="F101" i="1"/>
  <c r="E97" i="1"/>
  <c r="E30" i="2" s="1"/>
  <c r="E93" i="1"/>
  <c r="F93" i="1" s="1"/>
  <c r="G93" i="1" s="1"/>
  <c r="I93" i="1" s="1"/>
  <c r="E89" i="1"/>
  <c r="F89" i="1" s="1"/>
  <c r="G89" i="1" s="1"/>
  <c r="I89" i="1" s="1"/>
  <c r="E85" i="1"/>
  <c r="F85" i="1" s="1"/>
  <c r="G85" i="1" s="1"/>
  <c r="U85" i="1" s="1"/>
  <c r="E81" i="1"/>
  <c r="F81" i="1" s="1"/>
  <c r="G81" i="1" s="1"/>
  <c r="I81" i="1" s="1"/>
  <c r="E72" i="1"/>
  <c r="F72" i="1" s="1"/>
  <c r="G72" i="1" s="1"/>
  <c r="I72" i="1" s="1"/>
  <c r="E56" i="1"/>
  <c r="F56" i="1" s="1"/>
  <c r="G56" i="1" s="1"/>
  <c r="H56" i="1" s="1"/>
  <c r="E48" i="1"/>
  <c r="F48" i="1" s="1"/>
  <c r="G48" i="1" s="1"/>
  <c r="H48" i="1" s="1"/>
  <c r="E40" i="1"/>
  <c r="F40" i="1" s="1"/>
  <c r="G40" i="1" s="1"/>
  <c r="H40" i="1" s="1"/>
  <c r="E27" i="1"/>
  <c r="F27" i="1" s="1"/>
  <c r="G27" i="1" s="1"/>
  <c r="H27" i="1" s="1"/>
  <c r="E75" i="1"/>
  <c r="F75" i="1" s="1"/>
  <c r="G75" i="1" s="1"/>
  <c r="I75" i="1" s="1"/>
  <c r="E67" i="1"/>
  <c r="F67" i="1" s="1"/>
  <c r="G67" i="1" s="1"/>
  <c r="I67" i="1" s="1"/>
  <c r="E59" i="1"/>
  <c r="F59" i="1" s="1"/>
  <c r="G59" i="1" s="1"/>
  <c r="H59" i="1" s="1"/>
  <c r="E43" i="1"/>
  <c r="F43" i="1"/>
  <c r="G43" i="1" s="1"/>
  <c r="H43" i="1" s="1"/>
  <c r="E35" i="1"/>
  <c r="E206" i="2" s="1"/>
  <c r="E30" i="1"/>
  <c r="E201" i="2" s="1"/>
  <c r="E142" i="1"/>
  <c r="E74" i="2" s="1"/>
  <c r="E138" i="1"/>
  <c r="F138" i="1"/>
  <c r="G138" i="1" s="1"/>
  <c r="I138" i="1" s="1"/>
  <c r="E134" i="1"/>
  <c r="F134" i="1" s="1"/>
  <c r="G134" i="1" s="1"/>
  <c r="I134" i="1" s="1"/>
  <c r="E130" i="1"/>
  <c r="F130" i="1" s="1"/>
  <c r="G130" i="1" s="1"/>
  <c r="I130" i="1" s="1"/>
  <c r="E126" i="1"/>
  <c r="F126" i="1" s="1"/>
  <c r="G126" i="1" s="1"/>
  <c r="I126" i="1" s="1"/>
  <c r="E122" i="1"/>
  <c r="F122" i="1" s="1"/>
  <c r="G122" i="1" s="1"/>
  <c r="I122" i="1" s="1"/>
  <c r="E118" i="1"/>
  <c r="F118" i="1" s="1"/>
  <c r="G118" i="1" s="1"/>
  <c r="I118" i="1" s="1"/>
  <c r="E114" i="1"/>
  <c r="F114" i="1" s="1"/>
  <c r="G114" i="1" s="1"/>
  <c r="I114" i="1" s="1"/>
  <c r="E110" i="1"/>
  <c r="F110" i="1" s="1"/>
  <c r="G110" i="1" s="1"/>
  <c r="I110" i="1" s="1"/>
  <c r="E106" i="1"/>
  <c r="F106" i="1" s="1"/>
  <c r="G106" i="1" s="1"/>
  <c r="I106" i="1" s="1"/>
  <c r="E102" i="1"/>
  <c r="F102" i="1" s="1"/>
  <c r="G102" i="1" s="1"/>
  <c r="I102" i="1" s="1"/>
  <c r="E98" i="1"/>
  <c r="F98" i="1" s="1"/>
  <c r="G98" i="1" s="1"/>
  <c r="I98" i="1" s="1"/>
  <c r="E94" i="1"/>
  <c r="F94" i="1" s="1"/>
  <c r="G94" i="1" s="1"/>
  <c r="I94" i="1" s="1"/>
  <c r="E90" i="1"/>
  <c r="F90" i="1" s="1"/>
  <c r="G90" i="1" s="1"/>
  <c r="I90" i="1" s="1"/>
  <c r="E86" i="1"/>
  <c r="F86" i="1" s="1"/>
  <c r="G86" i="1" s="1"/>
  <c r="I86" i="1" s="1"/>
  <c r="E82" i="1"/>
  <c r="F82" i="1" s="1"/>
  <c r="G82" i="1" s="1"/>
  <c r="I82" i="1" s="1"/>
  <c r="E78" i="1"/>
  <c r="F78" i="1"/>
  <c r="G78" i="1" s="1"/>
  <c r="I78" i="1" s="1"/>
  <c r="E70" i="1"/>
  <c r="F70" i="1" s="1"/>
  <c r="G70" i="1" s="1"/>
  <c r="I70" i="1" s="1"/>
  <c r="E62" i="1"/>
  <c r="F62" i="1"/>
  <c r="G62" i="1" s="1"/>
  <c r="H62" i="1" s="1"/>
  <c r="E54" i="1"/>
  <c r="E225" i="2" s="1"/>
  <c r="E46" i="1"/>
  <c r="F46" i="1" s="1"/>
  <c r="G46" i="1" s="1"/>
  <c r="H46" i="1" s="1"/>
  <c r="E38" i="1"/>
  <c r="E209" i="2" s="1"/>
  <c r="E25" i="1"/>
  <c r="F25" i="1"/>
  <c r="G25" i="1" s="1"/>
  <c r="H25" i="1" s="1"/>
  <c r="E73" i="1"/>
  <c r="F73" i="1" s="1"/>
  <c r="G73" i="1" s="1"/>
  <c r="I73" i="1" s="1"/>
  <c r="E65" i="1"/>
  <c r="F65" i="1" s="1"/>
  <c r="G65" i="1" s="1"/>
  <c r="H65" i="1" s="1"/>
  <c r="E57" i="1"/>
  <c r="F57" i="1" s="1"/>
  <c r="G57" i="1" s="1"/>
  <c r="H57" i="1" s="1"/>
  <c r="G55" i="1"/>
  <c r="H55" i="1" s="1"/>
  <c r="E49" i="1"/>
  <c r="F49" i="1" s="1"/>
  <c r="G49" i="1" s="1"/>
  <c r="H49" i="1" s="1"/>
  <c r="E41" i="1"/>
  <c r="F41" i="1" s="1"/>
  <c r="G41" i="1" s="1"/>
  <c r="H41" i="1" s="1"/>
  <c r="E33" i="1"/>
  <c r="E204" i="2" s="1"/>
  <c r="F33" i="1"/>
  <c r="G33" i="1" s="1"/>
  <c r="H33" i="1" s="1"/>
  <c r="E28" i="1"/>
  <c r="F28" i="1" s="1"/>
  <c r="G28" i="1" s="1"/>
  <c r="H28" i="1" s="1"/>
  <c r="E83" i="1"/>
  <c r="F83" i="1"/>
  <c r="G83" i="1" s="1"/>
  <c r="I83" i="1" s="1"/>
  <c r="E79" i="1"/>
  <c r="F79" i="1" s="1"/>
  <c r="G79" i="1" s="1"/>
  <c r="I79" i="1" s="1"/>
  <c r="E76" i="1"/>
  <c r="F76" i="1" s="1"/>
  <c r="G76" i="1" s="1"/>
  <c r="I76" i="1" s="1"/>
  <c r="E68" i="1"/>
  <c r="F68" i="1" s="1"/>
  <c r="G68" i="1" s="1"/>
  <c r="I68" i="1" s="1"/>
  <c r="E60" i="1"/>
  <c r="E231" i="2" s="1"/>
  <c r="F60" i="1"/>
  <c r="G60" i="1" s="1"/>
  <c r="H60" i="1" s="1"/>
  <c r="E52" i="1"/>
  <c r="E223" i="2" s="1"/>
  <c r="E44" i="1"/>
  <c r="E215" i="2" s="1"/>
  <c r="E36" i="1"/>
  <c r="E207" i="2" s="1"/>
  <c r="E31" i="1"/>
  <c r="F31" i="1" s="1"/>
  <c r="G31" i="1" s="1"/>
  <c r="H31" i="1" s="1"/>
  <c r="E23" i="1"/>
  <c r="E194" i="2" s="1"/>
  <c r="E20" i="2"/>
  <c r="E220" i="2"/>
  <c r="E70" i="2"/>
  <c r="E236" i="2"/>
  <c r="E23" i="2"/>
  <c r="E233" i="2"/>
  <c r="E196" i="2"/>
  <c r="E81" i="2"/>
  <c r="E24" i="2"/>
  <c r="E34" i="2"/>
  <c r="F35" i="1"/>
  <c r="G35" i="1" s="1"/>
  <c r="H35" i="1" s="1"/>
  <c r="E61" i="2"/>
  <c r="E17" i="2"/>
  <c r="E62" i="2"/>
  <c r="E214" i="2"/>
  <c r="F15" i="1" l="1"/>
  <c r="F145" i="1"/>
  <c r="G145" i="1" s="1"/>
  <c r="I145" i="1" s="1"/>
  <c r="E42" i="2"/>
  <c r="F97" i="1"/>
  <c r="G97" i="1" s="1"/>
  <c r="I97" i="1" s="1"/>
  <c r="E198" i="2"/>
  <c r="E247" i="2"/>
  <c r="E27" i="2"/>
  <c r="F146" i="1"/>
  <c r="G146" i="1" s="1"/>
  <c r="I146" i="1" s="1"/>
  <c r="E78" i="2"/>
  <c r="E35" i="2"/>
  <c r="E238" i="2"/>
  <c r="E85" i="2"/>
  <c r="E66" i="2"/>
  <c r="F52" i="1"/>
  <c r="G52" i="1" s="1"/>
  <c r="H52" i="1" s="1"/>
  <c r="F29" i="1"/>
  <c r="G29" i="1" s="1"/>
  <c r="H29" i="1" s="1"/>
  <c r="F259" i="1"/>
  <c r="E271" i="2"/>
  <c r="F239" i="1"/>
  <c r="G239" i="1" s="1"/>
  <c r="I239" i="1" s="1"/>
  <c r="E161" i="2"/>
  <c r="F212" i="1"/>
  <c r="G212" i="1" s="1"/>
  <c r="I212" i="1" s="1"/>
  <c r="E141" i="2"/>
  <c r="E217" i="2"/>
  <c r="E43" i="2"/>
  <c r="F36" i="1"/>
  <c r="G36" i="1" s="1"/>
  <c r="H36" i="1" s="1"/>
  <c r="F142" i="1"/>
  <c r="G142" i="1" s="1"/>
  <c r="I142" i="1" s="1"/>
  <c r="F77" i="1"/>
  <c r="E243" i="2"/>
  <c r="E199" i="2"/>
  <c r="E12" i="2"/>
  <c r="F278" i="1"/>
  <c r="E280" i="2"/>
  <c r="F128" i="1"/>
  <c r="G128" i="1" s="1"/>
  <c r="I128" i="1" s="1"/>
  <c r="E60" i="2"/>
  <c r="E15" i="2"/>
  <c r="E219" i="2"/>
  <c r="F23" i="1"/>
  <c r="G23" i="1" s="1"/>
  <c r="H23" i="1" s="1"/>
  <c r="F125" i="1"/>
  <c r="G125" i="1" s="1"/>
  <c r="I125" i="1" s="1"/>
  <c r="E44" i="2"/>
  <c r="E277" i="1"/>
  <c r="F277" i="1" s="1"/>
  <c r="G277" i="1" s="1"/>
  <c r="K277" i="1" s="1"/>
  <c r="E326" i="1"/>
  <c r="F326" i="1" s="1"/>
  <c r="G326" i="1" s="1"/>
  <c r="K326" i="1" s="1"/>
  <c r="E340" i="1"/>
  <c r="F340" i="1" s="1"/>
  <c r="G340" i="1" s="1"/>
  <c r="K340" i="1" s="1"/>
  <c r="E24" i="1"/>
  <c r="E47" i="1"/>
  <c r="E69" i="1"/>
  <c r="E88" i="1"/>
  <c r="E115" i="1"/>
  <c r="E119" i="1"/>
  <c r="E124" i="1"/>
  <c r="E143" i="1"/>
  <c r="E154" i="1"/>
  <c r="E158" i="1"/>
  <c r="G163" i="1"/>
  <c r="I163" i="1" s="1"/>
  <c r="E169" i="1"/>
  <c r="E172" i="1"/>
  <c r="E181" i="1"/>
  <c r="F181" i="1" s="1"/>
  <c r="G181" i="1" s="1"/>
  <c r="I181" i="1" s="1"/>
  <c r="E186" i="1"/>
  <c r="E190" i="1"/>
  <c r="G195" i="1"/>
  <c r="I195" i="1" s="1"/>
  <c r="E201" i="1"/>
  <c r="E218" i="1"/>
  <c r="E222" i="1"/>
  <c r="E233" i="1"/>
  <c r="E236" i="1"/>
  <c r="E245" i="1"/>
  <c r="E250" i="1"/>
  <c r="E254" i="1"/>
  <c r="G259" i="1"/>
  <c r="K259" i="1" s="1"/>
  <c r="E265" i="1"/>
  <c r="F265" i="1" s="1"/>
  <c r="G265" i="1" s="1"/>
  <c r="K265" i="1" s="1"/>
  <c r="E268" i="1"/>
  <c r="E272" i="1"/>
  <c r="G278" i="1"/>
  <c r="K278" i="1" s="1"/>
  <c r="E284" i="1"/>
  <c r="E287" i="1"/>
  <c r="E297" i="1"/>
  <c r="E302" i="1"/>
  <c r="E308" i="1"/>
  <c r="F308" i="1" s="1"/>
  <c r="G308" i="1" s="1"/>
  <c r="K308" i="1" s="1"/>
  <c r="E318" i="1"/>
  <c r="F318" i="1" s="1"/>
  <c r="E320" i="1"/>
  <c r="F320" i="1" s="1"/>
  <c r="G320" i="1" s="1"/>
  <c r="K320" i="1" s="1"/>
  <c r="E335" i="1"/>
  <c r="F335" i="1" s="1"/>
  <c r="G335" i="1" s="1"/>
  <c r="K335" i="1" s="1"/>
  <c r="E330" i="1"/>
  <c r="F330" i="1" s="1"/>
  <c r="G330" i="1" s="1"/>
  <c r="K330" i="1" s="1"/>
  <c r="E39" i="1"/>
  <c r="E61" i="1"/>
  <c r="G77" i="1"/>
  <c r="I77" i="1" s="1"/>
  <c r="E107" i="1"/>
  <c r="F107" i="1" s="1"/>
  <c r="G107" i="1" s="1"/>
  <c r="I107" i="1" s="1"/>
  <c r="E150" i="1"/>
  <c r="E161" i="1"/>
  <c r="E178" i="1"/>
  <c r="E184" i="1"/>
  <c r="E193" i="1"/>
  <c r="E204" i="1"/>
  <c r="E207" i="1"/>
  <c r="G209" i="1"/>
  <c r="I209" i="1" s="1"/>
  <c r="E213" i="1"/>
  <c r="E216" i="1"/>
  <c r="E225" i="1"/>
  <c r="E242" i="1"/>
  <c r="E248" i="1"/>
  <c r="E257" i="1"/>
  <c r="E275" i="1"/>
  <c r="E294" i="1"/>
  <c r="F294" i="1" s="1"/>
  <c r="G294" i="1" s="1"/>
  <c r="K294" i="1" s="1"/>
  <c r="E300" i="1"/>
  <c r="F300" i="1" s="1"/>
  <c r="G300" i="1" s="1"/>
  <c r="E306" i="1"/>
  <c r="F306" i="1" s="1"/>
  <c r="G306" i="1" s="1"/>
  <c r="K306" i="1" s="1"/>
  <c r="E311" i="1"/>
  <c r="F311" i="1" s="1"/>
  <c r="G311" i="1" s="1"/>
  <c r="K311" i="1" s="1"/>
  <c r="E292" i="1"/>
  <c r="F292" i="1" s="1"/>
  <c r="G292" i="1" s="1"/>
  <c r="K292" i="1" s="1"/>
  <c r="E332" i="1"/>
  <c r="F332" i="1" s="1"/>
  <c r="G332" i="1" s="1"/>
  <c r="K332" i="1" s="1"/>
  <c r="E53" i="1"/>
  <c r="E74" i="1"/>
  <c r="E84" i="1"/>
  <c r="E95" i="1"/>
  <c r="E112" i="1"/>
  <c r="E120" i="1"/>
  <c r="E139" i="1"/>
  <c r="E147" i="1"/>
  <c r="F147" i="1" s="1"/>
  <c r="G147" i="1" s="1"/>
  <c r="I147" i="1" s="1"/>
  <c r="E155" i="1"/>
  <c r="E164" i="1"/>
  <c r="E167" i="1"/>
  <c r="F167" i="1" s="1"/>
  <c r="G167" i="1" s="1"/>
  <c r="H167" i="1" s="1"/>
  <c r="E173" i="1"/>
  <c r="E176" i="1"/>
  <c r="E182" i="1"/>
  <c r="E187" i="1"/>
  <c r="E196" i="1"/>
  <c r="E199" i="1"/>
  <c r="E219" i="1"/>
  <c r="E228" i="1"/>
  <c r="E231" i="1"/>
  <c r="E237" i="1"/>
  <c r="E240" i="1"/>
  <c r="E246" i="1"/>
  <c r="E251" i="1"/>
  <c r="E260" i="1"/>
  <c r="E263" i="1"/>
  <c r="E269" i="1"/>
  <c r="E279" i="1"/>
  <c r="E282" i="1"/>
  <c r="E288" i="1"/>
  <c r="E291" i="1"/>
  <c r="E298" i="1"/>
  <c r="E303" i="1"/>
  <c r="E316" i="1"/>
  <c r="F316" i="1" s="1"/>
  <c r="G316" i="1" s="1"/>
  <c r="K316" i="1" s="1"/>
  <c r="G318" i="1"/>
  <c r="K318" i="1" s="1"/>
  <c r="E323" i="1"/>
  <c r="F323" i="1" s="1"/>
  <c r="G323" i="1" s="1"/>
  <c r="K323" i="1" s="1"/>
  <c r="E327" i="1"/>
  <c r="F327" i="1" s="1"/>
  <c r="G327" i="1" s="1"/>
  <c r="K327" i="1" s="1"/>
  <c r="E337" i="1"/>
  <c r="F337" i="1" s="1"/>
  <c r="G337" i="1" s="1"/>
  <c r="K337" i="1" s="1"/>
  <c r="E328" i="1"/>
  <c r="F328" i="1" s="1"/>
  <c r="G328" i="1" s="1"/>
  <c r="K328" i="1" s="1"/>
  <c r="E45" i="1"/>
  <c r="E66" i="1"/>
  <c r="E99" i="1"/>
  <c r="E103" i="1"/>
  <c r="E108" i="1"/>
  <c r="E116" i="1"/>
  <c r="E144" i="1"/>
  <c r="E151" i="1"/>
  <c r="E159" i="1"/>
  <c r="E179" i="1"/>
  <c r="E191" i="1"/>
  <c r="E205" i="1"/>
  <c r="E210" i="1"/>
  <c r="E214" i="1"/>
  <c r="E223" i="1"/>
  <c r="E243" i="1"/>
  <c r="E255" i="1"/>
  <c r="E273" i="1"/>
  <c r="E295" i="1"/>
  <c r="E309" i="1"/>
  <c r="F309" i="1" s="1"/>
  <c r="E313" i="1"/>
  <c r="F313" i="1" s="1"/>
  <c r="G313" i="1" s="1"/>
  <c r="K313" i="1" s="1"/>
  <c r="E312" i="1"/>
  <c r="F312" i="1" s="1"/>
  <c r="G312" i="1" s="1"/>
  <c r="K312" i="1" s="1"/>
  <c r="E333" i="1"/>
  <c r="F333" i="1" s="1"/>
  <c r="G333" i="1" s="1"/>
  <c r="K333" i="1" s="1"/>
  <c r="E331" i="1"/>
  <c r="F331" i="1" s="1"/>
  <c r="G331" i="1" s="1"/>
  <c r="K331" i="1" s="1"/>
  <c r="E32" i="1"/>
  <c r="E37" i="1"/>
  <c r="E58" i="1"/>
  <c r="E91" i="1"/>
  <c r="E127" i="1"/>
  <c r="E131" i="1"/>
  <c r="E135" i="1"/>
  <c r="E140" i="1"/>
  <c r="E148" i="1"/>
  <c r="E156" i="1"/>
  <c r="E165" i="1"/>
  <c r="F165" i="1" s="1"/>
  <c r="G165" i="1" s="1"/>
  <c r="I165" i="1" s="1"/>
  <c r="E170" i="1"/>
  <c r="E174" i="1"/>
  <c r="E185" i="1"/>
  <c r="F185" i="1" s="1"/>
  <c r="E188" i="1"/>
  <c r="E197" i="1"/>
  <c r="E126" i="2" s="1"/>
  <c r="E202" i="1"/>
  <c r="E208" i="1"/>
  <c r="E217" i="1"/>
  <c r="E220" i="1"/>
  <c r="E229" i="1"/>
  <c r="F229" i="1" s="1"/>
  <c r="G229" i="1" s="1"/>
  <c r="J229" i="1" s="1"/>
  <c r="E234" i="1"/>
  <c r="E238" i="1"/>
  <c r="E249" i="1"/>
  <c r="E252" i="1"/>
  <c r="E261" i="1"/>
  <c r="E266" i="1"/>
  <c r="E270" i="1"/>
  <c r="E280" i="1"/>
  <c r="F280" i="1" s="1"/>
  <c r="G280" i="1" s="1"/>
  <c r="K280" i="1" s="1"/>
  <c r="E285" i="1"/>
  <c r="E289" i="1"/>
  <c r="E301" i="1"/>
  <c r="E322" i="1"/>
  <c r="F322" i="1" s="1"/>
  <c r="G322" i="1" s="1"/>
  <c r="K322" i="1" s="1"/>
  <c r="E324" i="1"/>
  <c r="F324" i="1" s="1"/>
  <c r="G324" i="1" s="1"/>
  <c r="K324" i="1" s="1"/>
  <c r="E21" i="1"/>
  <c r="E192" i="2" s="1"/>
  <c r="E141" i="1"/>
  <c r="E73" i="2" s="1"/>
  <c r="E113" i="1"/>
  <c r="F113" i="1" s="1"/>
  <c r="G113" i="1" s="1"/>
  <c r="I113" i="1" s="1"/>
  <c r="G101" i="1"/>
  <c r="I101" i="1" s="1"/>
  <c r="E64" i="1"/>
  <c r="E51" i="1"/>
  <c r="E22" i="1"/>
  <c r="G111" i="1"/>
  <c r="U111" i="1" s="1"/>
  <c r="E339" i="1"/>
  <c r="F339" i="1" s="1"/>
  <c r="G339" i="1" s="1"/>
  <c r="K339" i="1" s="1"/>
  <c r="E329" i="1"/>
  <c r="F329" i="1" s="1"/>
  <c r="G329" i="1" s="1"/>
  <c r="K329" i="1" s="1"/>
  <c r="E26" i="1"/>
  <c r="E50" i="1"/>
  <c r="E71" i="1"/>
  <c r="E80" i="1"/>
  <c r="E96" i="1"/>
  <c r="E104" i="1"/>
  <c r="E152" i="1"/>
  <c r="E162" i="1"/>
  <c r="E168" i="1"/>
  <c r="E177" i="1"/>
  <c r="E194" i="1"/>
  <c r="E200" i="1"/>
  <c r="E206" i="1"/>
  <c r="E211" i="1"/>
  <c r="E226" i="1"/>
  <c r="E232" i="1"/>
  <c r="E241" i="1"/>
  <c r="E258" i="1"/>
  <c r="E264" i="1"/>
  <c r="E276" i="1"/>
  <c r="E283" i="1"/>
  <c r="E293" i="1"/>
  <c r="E304" i="1"/>
  <c r="E307" i="1"/>
  <c r="F307" i="1" s="1"/>
  <c r="G307" i="1" s="1"/>
  <c r="K307" i="1" s="1"/>
  <c r="G309" i="1"/>
  <c r="K309" i="1" s="1"/>
  <c r="E314" i="1"/>
  <c r="F314" i="1" s="1"/>
  <c r="G314" i="1" s="1"/>
  <c r="K314" i="1" s="1"/>
  <c r="E317" i="1"/>
  <c r="F317" i="1" s="1"/>
  <c r="G317" i="1" s="1"/>
  <c r="K317" i="1" s="1"/>
  <c r="E319" i="1"/>
  <c r="F319" i="1" s="1"/>
  <c r="G319" i="1" s="1"/>
  <c r="K319" i="1" s="1"/>
  <c r="E42" i="1"/>
  <c r="E63" i="1"/>
  <c r="E87" i="1"/>
  <c r="E92" i="1"/>
  <c r="F92" i="1" s="1"/>
  <c r="G92" i="1" s="1"/>
  <c r="I92" i="1" s="1"/>
  <c r="E100" i="1"/>
  <c r="E123" i="1"/>
  <c r="E136" i="1"/>
  <c r="E157" i="1"/>
  <c r="F157" i="1" s="1"/>
  <c r="G157" i="1" s="1"/>
  <c r="I157" i="1" s="1"/>
  <c r="E160" i="1"/>
  <c r="E166" i="1"/>
  <c r="E171" i="1"/>
  <c r="E180" i="1"/>
  <c r="E183" i="1"/>
  <c r="F183" i="1" s="1"/>
  <c r="G183" i="1" s="1"/>
  <c r="I183" i="1" s="1"/>
  <c r="G185" i="1"/>
  <c r="I185" i="1" s="1"/>
  <c r="E189" i="1"/>
  <c r="E118" i="2" s="1"/>
  <c r="E192" i="1"/>
  <c r="E198" i="1"/>
  <c r="E203" i="1"/>
  <c r="E215" i="1"/>
  <c r="E221" i="1"/>
  <c r="E224" i="1"/>
  <c r="E230" i="1"/>
  <c r="E235" i="1"/>
  <c r="E244" i="1"/>
  <c r="E247" i="1"/>
  <c r="E253" i="1"/>
  <c r="E256" i="1"/>
  <c r="E262" i="1"/>
  <c r="E267" i="1"/>
  <c r="E271" i="1"/>
  <c r="E274" i="1"/>
  <c r="E281" i="1"/>
  <c r="E286" i="1"/>
  <c r="E296" i="1"/>
  <c r="E299" i="1"/>
  <c r="E321" i="1"/>
  <c r="F321" i="1" s="1"/>
  <c r="G321" i="1" s="1"/>
  <c r="K321" i="1" s="1"/>
  <c r="E228" i="2"/>
  <c r="E202" i="2"/>
  <c r="E242" i="2"/>
  <c r="F44" i="1"/>
  <c r="G44" i="1" s="1"/>
  <c r="H44" i="1" s="1"/>
  <c r="F105" i="1"/>
  <c r="G105" i="1" s="1"/>
  <c r="I105" i="1" s="1"/>
  <c r="F290" i="1"/>
  <c r="G290" i="1" s="1"/>
  <c r="K290" i="1" s="1"/>
  <c r="E184" i="2"/>
  <c r="E55" i="2"/>
  <c r="F54" i="1"/>
  <c r="G54" i="1" s="1"/>
  <c r="H54" i="1" s="1"/>
  <c r="F30" i="1"/>
  <c r="G30" i="1" s="1"/>
  <c r="H30" i="1" s="1"/>
  <c r="F227" i="1"/>
  <c r="G227" i="1" s="1"/>
  <c r="J227" i="1" s="1"/>
  <c r="E249" i="2"/>
  <c r="F175" i="1"/>
  <c r="G175" i="1" s="1"/>
  <c r="I175" i="1" s="1"/>
  <c r="E105" i="2"/>
  <c r="E230" i="2"/>
  <c r="E16" i="2"/>
  <c r="E65" i="2"/>
  <c r="F173" i="1"/>
  <c r="G173" i="1" s="1"/>
  <c r="I173" i="1" s="1"/>
  <c r="E103" i="2"/>
  <c r="E26" i="2"/>
  <c r="E51" i="2"/>
  <c r="E282" i="2"/>
  <c r="E111" i="2"/>
  <c r="F123" i="1"/>
  <c r="G123" i="1" s="1"/>
  <c r="I123" i="1" s="1"/>
  <c r="E56" i="2"/>
  <c r="E31" i="2"/>
  <c r="E245" i="2"/>
  <c r="E69" i="2"/>
  <c r="E227" i="2"/>
  <c r="E39" i="2"/>
  <c r="F189" i="1"/>
  <c r="G189" i="1" s="1"/>
  <c r="I189" i="1" s="1"/>
  <c r="E14" i="2"/>
  <c r="E19" i="2"/>
  <c r="E212" i="2"/>
  <c r="F38" i="1"/>
  <c r="G38" i="1" s="1"/>
  <c r="H38" i="1" s="1"/>
  <c r="F121" i="1"/>
  <c r="G121" i="1" s="1"/>
  <c r="I121" i="1" s="1"/>
  <c r="F141" i="1"/>
  <c r="G141" i="1" s="1"/>
  <c r="I141" i="1" s="1"/>
  <c r="F21" i="1"/>
  <c r="G21" i="1" s="1"/>
  <c r="H21" i="1" s="1"/>
  <c r="E96" i="2"/>
  <c r="F197" i="1"/>
  <c r="G197" i="1" s="1"/>
  <c r="I197" i="1" s="1"/>
  <c r="F91" i="1"/>
  <c r="G91" i="1" s="1"/>
  <c r="I91" i="1" s="1"/>
  <c r="E25" i="2"/>
  <c r="F205" i="1"/>
  <c r="G205" i="1" s="1"/>
  <c r="I205" i="1" s="1"/>
  <c r="E134" i="2"/>
  <c r="E47" i="2"/>
  <c r="E211" i="2"/>
  <c r="E50" i="2"/>
  <c r="F213" i="1"/>
  <c r="G213" i="1" s="1"/>
  <c r="I213" i="1" s="1"/>
  <c r="E142" i="2"/>
  <c r="E13" i="2"/>
  <c r="E79" i="2" l="1"/>
  <c r="E176" i="2"/>
  <c r="F281" i="1"/>
  <c r="G281" i="1" s="1"/>
  <c r="K281" i="1" s="1"/>
  <c r="E165" i="2"/>
  <c r="F247" i="1"/>
  <c r="G247" i="1" s="1"/>
  <c r="K247" i="1" s="1"/>
  <c r="F203" i="1"/>
  <c r="G203" i="1" s="1"/>
  <c r="I203" i="1" s="1"/>
  <c r="E132" i="2"/>
  <c r="E97" i="2"/>
  <c r="F166" i="1"/>
  <c r="G166" i="1" s="1"/>
  <c r="I166" i="1" s="1"/>
  <c r="F63" i="1"/>
  <c r="G63" i="1" s="1"/>
  <c r="H63" i="1" s="1"/>
  <c r="E234" i="2"/>
  <c r="F304" i="1"/>
  <c r="G304" i="1" s="1"/>
  <c r="J304" i="1" s="1"/>
  <c r="E191" i="2"/>
  <c r="F226" i="1"/>
  <c r="G226" i="1" s="1"/>
  <c r="I226" i="1" s="1"/>
  <c r="E155" i="2"/>
  <c r="F152" i="1"/>
  <c r="G152" i="1" s="1"/>
  <c r="I152" i="1" s="1"/>
  <c r="E84" i="2"/>
  <c r="F285" i="1"/>
  <c r="G285" i="1" s="1"/>
  <c r="K285" i="1" s="1"/>
  <c r="E178" i="2"/>
  <c r="F238" i="1"/>
  <c r="G238" i="1" s="1"/>
  <c r="J238" i="1" s="1"/>
  <c r="E255" i="2"/>
  <c r="F188" i="1"/>
  <c r="G188" i="1" s="1"/>
  <c r="I188" i="1" s="1"/>
  <c r="E117" i="2"/>
  <c r="F140" i="1"/>
  <c r="G140" i="1" s="1"/>
  <c r="I140" i="1" s="1"/>
  <c r="E72" i="2"/>
  <c r="F32" i="1"/>
  <c r="U32" i="1" s="1"/>
  <c r="E203" i="2"/>
  <c r="F210" i="1"/>
  <c r="G210" i="1" s="1"/>
  <c r="I210" i="1" s="1"/>
  <c r="E139" i="2"/>
  <c r="F144" i="1"/>
  <c r="G144" i="1" s="1"/>
  <c r="I144" i="1" s="1"/>
  <c r="E76" i="2"/>
  <c r="F291" i="1"/>
  <c r="G291" i="1" s="1"/>
  <c r="J291" i="1" s="1"/>
  <c r="E185" i="2"/>
  <c r="F260" i="1"/>
  <c r="G260" i="1" s="1"/>
  <c r="I260" i="1" s="1"/>
  <c r="E272" i="2"/>
  <c r="F219" i="1"/>
  <c r="G219" i="1" s="1"/>
  <c r="I219" i="1" s="1"/>
  <c r="E148" i="2"/>
  <c r="E28" i="2"/>
  <c r="F95" i="1"/>
  <c r="G95" i="1" s="1"/>
  <c r="I95" i="1" s="1"/>
  <c r="F216" i="1"/>
  <c r="G216" i="1" s="1"/>
  <c r="I216" i="1" s="1"/>
  <c r="E145" i="2"/>
  <c r="E93" i="2"/>
  <c r="F161" i="1"/>
  <c r="G161" i="1" s="1"/>
  <c r="I161" i="1" s="1"/>
  <c r="F272" i="1"/>
  <c r="G272" i="1" s="1"/>
  <c r="J272" i="1" s="1"/>
  <c r="E172" i="2"/>
  <c r="F233" i="1"/>
  <c r="G233" i="1" s="1"/>
  <c r="J233" i="1" s="1"/>
  <c r="E253" i="2"/>
  <c r="F119" i="1"/>
  <c r="G119" i="1" s="1"/>
  <c r="I119" i="1" s="1"/>
  <c r="E52" i="2"/>
  <c r="E279" i="2"/>
  <c r="F274" i="1"/>
  <c r="G274" i="1" s="1"/>
  <c r="K274" i="1" s="1"/>
  <c r="F244" i="1"/>
  <c r="G244" i="1" s="1"/>
  <c r="J244" i="1" s="1"/>
  <c r="E259" i="2"/>
  <c r="E127" i="2"/>
  <c r="F198" i="1"/>
  <c r="G198" i="1" s="1"/>
  <c r="I198" i="1" s="1"/>
  <c r="E92" i="2"/>
  <c r="F160" i="1"/>
  <c r="G160" i="1" s="1"/>
  <c r="I160" i="1" s="1"/>
  <c r="E213" i="2"/>
  <c r="F42" i="1"/>
  <c r="G42" i="1" s="1"/>
  <c r="H42" i="1" s="1"/>
  <c r="F293" i="1"/>
  <c r="G293" i="1" s="1"/>
  <c r="K293" i="1" s="1"/>
  <c r="E186" i="2"/>
  <c r="F211" i="1"/>
  <c r="G211" i="1" s="1"/>
  <c r="I211" i="1" s="1"/>
  <c r="E140" i="2"/>
  <c r="F104" i="1"/>
  <c r="G104" i="1" s="1"/>
  <c r="I104" i="1" s="1"/>
  <c r="E37" i="2"/>
  <c r="F234" i="1"/>
  <c r="G234" i="1" s="1"/>
  <c r="J234" i="1" s="1"/>
  <c r="E254" i="2"/>
  <c r="F135" i="1"/>
  <c r="G135" i="1" s="1"/>
  <c r="I135" i="1" s="1"/>
  <c r="E67" i="2"/>
  <c r="E173" i="2"/>
  <c r="F273" i="1"/>
  <c r="G273" i="1" s="1"/>
  <c r="K273" i="1" s="1"/>
  <c r="E49" i="2"/>
  <c r="F116" i="1"/>
  <c r="G116" i="1" s="1"/>
  <c r="I116" i="1" s="1"/>
  <c r="F288" i="1"/>
  <c r="G288" i="1" s="1"/>
  <c r="K288" i="1" s="1"/>
  <c r="E181" i="2"/>
  <c r="E182" i="2"/>
  <c r="F251" i="1"/>
  <c r="G251" i="1" s="1"/>
  <c r="I251" i="1" s="1"/>
  <c r="E263" i="2"/>
  <c r="F84" i="1"/>
  <c r="G84" i="1" s="1"/>
  <c r="I84" i="1" s="1"/>
  <c r="E18" i="2"/>
  <c r="K300" i="1"/>
  <c r="F150" i="1"/>
  <c r="G150" i="1" s="1"/>
  <c r="I150" i="1" s="1"/>
  <c r="E82" i="2"/>
  <c r="F268" i="1"/>
  <c r="G268" i="1" s="1"/>
  <c r="I268" i="1" s="1"/>
  <c r="E277" i="2"/>
  <c r="F172" i="1"/>
  <c r="G172" i="1" s="1"/>
  <c r="I172" i="1" s="1"/>
  <c r="E102" i="2"/>
  <c r="F115" i="1"/>
  <c r="G115" i="1" s="1"/>
  <c r="I115" i="1" s="1"/>
  <c r="E48" i="2"/>
  <c r="F271" i="1"/>
  <c r="G271" i="1" s="1"/>
  <c r="J271" i="1" s="1"/>
  <c r="E171" i="2"/>
  <c r="F235" i="1"/>
  <c r="G235" i="1" s="1"/>
  <c r="I235" i="1" s="1"/>
  <c r="E158" i="2"/>
  <c r="E121" i="2"/>
  <c r="F192" i="1"/>
  <c r="G192" i="1" s="1"/>
  <c r="I192" i="1" s="1"/>
  <c r="F283" i="1"/>
  <c r="G283" i="1" s="1"/>
  <c r="K283" i="1" s="1"/>
  <c r="E284" i="2"/>
  <c r="E135" i="2"/>
  <c r="F206" i="1"/>
  <c r="G206" i="1" s="1"/>
  <c r="I206" i="1" s="1"/>
  <c r="F96" i="1"/>
  <c r="G96" i="1" s="1"/>
  <c r="I96" i="1" s="1"/>
  <c r="E29" i="2"/>
  <c r="F270" i="1"/>
  <c r="G270" i="1" s="1"/>
  <c r="K270" i="1" s="1"/>
  <c r="E278" i="2"/>
  <c r="E63" i="2"/>
  <c r="F131" i="1"/>
  <c r="G131" i="1" s="1"/>
  <c r="I131" i="1" s="1"/>
  <c r="F108" i="1"/>
  <c r="G108" i="1" s="1"/>
  <c r="I108" i="1" s="1"/>
  <c r="E41" i="2"/>
  <c r="E164" i="2"/>
  <c r="F246" i="1"/>
  <c r="G246" i="1" s="1"/>
  <c r="I246" i="1" s="1"/>
  <c r="F199" i="1"/>
  <c r="G199" i="1" s="1"/>
  <c r="I199" i="1" s="1"/>
  <c r="E128" i="2"/>
  <c r="F164" i="1"/>
  <c r="G164" i="1" s="1"/>
  <c r="I164" i="1" s="1"/>
  <c r="E248" i="2"/>
  <c r="F74" i="1"/>
  <c r="G74" i="1" s="1"/>
  <c r="I74" i="1" s="1"/>
  <c r="E240" i="2"/>
  <c r="E241" i="2"/>
  <c r="E151" i="2"/>
  <c r="F222" i="1"/>
  <c r="G222" i="1" s="1"/>
  <c r="I222" i="1" s="1"/>
  <c r="F169" i="1"/>
  <c r="G169" i="1" s="1"/>
  <c r="I169" i="1" s="1"/>
  <c r="E99" i="2"/>
  <c r="F88" i="1"/>
  <c r="G88" i="1" s="1"/>
  <c r="I88" i="1" s="1"/>
  <c r="E22" i="2"/>
  <c r="E46" i="2"/>
  <c r="E250" i="2"/>
  <c r="F267" i="1"/>
  <c r="E168" i="2"/>
  <c r="E251" i="2"/>
  <c r="F230" i="1"/>
  <c r="G230" i="1" s="1"/>
  <c r="J230" i="1" s="1"/>
  <c r="F136" i="1"/>
  <c r="G136" i="1" s="1"/>
  <c r="I136" i="1" s="1"/>
  <c r="E68" i="2"/>
  <c r="F276" i="1"/>
  <c r="G276" i="1" s="1"/>
  <c r="K276" i="1" s="1"/>
  <c r="E175" i="2"/>
  <c r="E129" i="2"/>
  <c r="F200" i="1"/>
  <c r="G200" i="1" s="1"/>
  <c r="I200" i="1" s="1"/>
  <c r="F80" i="1"/>
  <c r="G80" i="1" s="1"/>
  <c r="I80" i="1" s="1"/>
  <c r="E246" i="2"/>
  <c r="F266" i="1"/>
  <c r="G266" i="1" s="1"/>
  <c r="K266" i="1" s="1"/>
  <c r="E276" i="2"/>
  <c r="F220" i="1"/>
  <c r="G220" i="1" s="1"/>
  <c r="I220" i="1" s="1"/>
  <c r="E149" i="2"/>
  <c r="E104" i="2"/>
  <c r="F174" i="1"/>
  <c r="G174" i="1" s="1"/>
  <c r="I174" i="1" s="1"/>
  <c r="F127" i="1"/>
  <c r="G127" i="1" s="1"/>
  <c r="I127" i="1" s="1"/>
  <c r="E59" i="2"/>
  <c r="F255" i="1"/>
  <c r="G255" i="1" s="1"/>
  <c r="I255" i="1" s="1"/>
  <c r="E267" i="2"/>
  <c r="E120" i="2"/>
  <c r="F191" i="1"/>
  <c r="G191" i="1" s="1"/>
  <c r="I191" i="1" s="1"/>
  <c r="F103" i="1"/>
  <c r="G103" i="1" s="1"/>
  <c r="I103" i="1" s="1"/>
  <c r="E36" i="2"/>
  <c r="F282" i="1"/>
  <c r="G282" i="1" s="1"/>
  <c r="K282" i="1" s="1"/>
  <c r="E283" i="2"/>
  <c r="F240" i="1"/>
  <c r="G240" i="1" s="1"/>
  <c r="J240" i="1" s="1"/>
  <c r="E256" i="2"/>
  <c r="F196" i="1"/>
  <c r="G196" i="1" s="1"/>
  <c r="I196" i="1" s="1"/>
  <c r="E125" i="2"/>
  <c r="F155" i="1"/>
  <c r="G155" i="1" s="1"/>
  <c r="I155" i="1" s="1"/>
  <c r="E87" i="2"/>
  <c r="F275" i="1"/>
  <c r="G275" i="1" s="1"/>
  <c r="K275" i="1" s="1"/>
  <c r="E174" i="2"/>
  <c r="F207" i="1"/>
  <c r="G207" i="1" s="1"/>
  <c r="I207" i="1" s="1"/>
  <c r="E136" i="2"/>
  <c r="F302" i="1"/>
  <c r="G302" i="1" s="1"/>
  <c r="K302" i="1" s="1"/>
  <c r="E189" i="2"/>
  <c r="F218" i="1"/>
  <c r="G218" i="1" s="1"/>
  <c r="I218" i="1" s="1"/>
  <c r="E147" i="2"/>
  <c r="F69" i="1"/>
  <c r="G69" i="1" s="1"/>
  <c r="I69" i="1" s="1"/>
  <c r="E237" i="2"/>
  <c r="E40" i="2"/>
  <c r="E273" i="2"/>
  <c r="F262" i="1"/>
  <c r="G262" i="1" s="1"/>
  <c r="K262" i="1" s="1"/>
  <c r="E153" i="2"/>
  <c r="F224" i="1"/>
  <c r="G224" i="1" s="1"/>
  <c r="I224" i="1" s="1"/>
  <c r="F264" i="1"/>
  <c r="G264" i="1" s="1"/>
  <c r="K264" i="1" s="1"/>
  <c r="E275" i="2"/>
  <c r="F194" i="1"/>
  <c r="G194" i="1" s="1"/>
  <c r="I194" i="1" s="1"/>
  <c r="E124" i="2"/>
  <c r="E123" i="2"/>
  <c r="F71" i="1"/>
  <c r="G71" i="1" s="1"/>
  <c r="I71" i="1" s="1"/>
  <c r="E239" i="2"/>
  <c r="F22" i="1"/>
  <c r="G22" i="1" s="1"/>
  <c r="H22" i="1" s="1"/>
  <c r="E193" i="2"/>
  <c r="F261" i="1"/>
  <c r="G261" i="1" s="1"/>
  <c r="I261" i="1" s="1"/>
  <c r="E167" i="2"/>
  <c r="F217" i="1"/>
  <c r="G217" i="1" s="1"/>
  <c r="I217" i="1" s="1"/>
  <c r="E146" i="2"/>
  <c r="F170" i="1"/>
  <c r="G170" i="1" s="1"/>
  <c r="I170" i="1" s="1"/>
  <c r="E100" i="2"/>
  <c r="F243" i="1"/>
  <c r="G243" i="1" s="1"/>
  <c r="I243" i="1" s="1"/>
  <c r="E162" i="2"/>
  <c r="F179" i="1"/>
  <c r="G179" i="1" s="1"/>
  <c r="I179" i="1" s="1"/>
  <c r="E109" i="2"/>
  <c r="E32" i="2"/>
  <c r="F99" i="1"/>
  <c r="G99" i="1" s="1"/>
  <c r="I99" i="1" s="1"/>
  <c r="F279" i="1"/>
  <c r="G279" i="1" s="1"/>
  <c r="K279" i="1" s="1"/>
  <c r="E281" i="2"/>
  <c r="F237" i="1"/>
  <c r="G237" i="1" s="1"/>
  <c r="I237" i="1" s="1"/>
  <c r="E160" i="2"/>
  <c r="F187" i="1"/>
  <c r="G187" i="1" s="1"/>
  <c r="I187" i="1" s="1"/>
  <c r="E116" i="2"/>
  <c r="F53" i="1"/>
  <c r="G53" i="1" s="1"/>
  <c r="H53" i="1" s="1"/>
  <c r="E224" i="2"/>
  <c r="F257" i="1"/>
  <c r="G257" i="1" s="1"/>
  <c r="I257" i="1" s="1"/>
  <c r="E269" i="2"/>
  <c r="F204" i="1"/>
  <c r="G204" i="1" s="1"/>
  <c r="I204" i="1" s="1"/>
  <c r="E133" i="2"/>
  <c r="F61" i="1"/>
  <c r="G61" i="1" s="1"/>
  <c r="H61" i="1" s="1"/>
  <c r="E232" i="2"/>
  <c r="F297" i="1"/>
  <c r="G297" i="1" s="1"/>
  <c r="I297" i="1" s="1"/>
  <c r="E287" i="2"/>
  <c r="F254" i="1"/>
  <c r="G254" i="1" s="1"/>
  <c r="I254" i="1" s="1"/>
  <c r="E266" i="2"/>
  <c r="E130" i="2"/>
  <c r="F201" i="1"/>
  <c r="G201" i="1" s="1"/>
  <c r="I201" i="1" s="1"/>
  <c r="F158" i="1"/>
  <c r="G158" i="1" s="1"/>
  <c r="I158" i="1" s="1"/>
  <c r="E90" i="2"/>
  <c r="F47" i="1"/>
  <c r="G47" i="1" s="1"/>
  <c r="H47" i="1" s="1"/>
  <c r="E218" i="2"/>
  <c r="F299" i="1"/>
  <c r="G299" i="1" s="1"/>
  <c r="K299" i="1" s="1"/>
  <c r="E288" i="2"/>
  <c r="F256" i="1"/>
  <c r="G256" i="1" s="1"/>
  <c r="I256" i="1" s="1"/>
  <c r="E268" i="2"/>
  <c r="F221" i="1"/>
  <c r="G221" i="1" s="1"/>
  <c r="I221" i="1" s="1"/>
  <c r="E150" i="2"/>
  <c r="E33" i="2"/>
  <c r="F100" i="1"/>
  <c r="G100" i="1" s="1"/>
  <c r="I100" i="1" s="1"/>
  <c r="F258" i="1"/>
  <c r="G258" i="1" s="1"/>
  <c r="K258" i="1" s="1"/>
  <c r="E270" i="2"/>
  <c r="E107" i="2"/>
  <c r="F177" i="1"/>
  <c r="G177" i="1" s="1"/>
  <c r="I177" i="1" s="1"/>
  <c r="E221" i="2"/>
  <c r="F50" i="1"/>
  <c r="G50" i="1" s="1"/>
  <c r="H50" i="1" s="1"/>
  <c r="E222" i="2"/>
  <c r="F51" i="1"/>
  <c r="G51" i="1" s="1"/>
  <c r="H51" i="1" s="1"/>
  <c r="F301" i="1"/>
  <c r="G301" i="1" s="1"/>
  <c r="E188" i="2"/>
  <c r="F252" i="1"/>
  <c r="G252" i="1" s="1"/>
  <c r="I252" i="1" s="1"/>
  <c r="E264" i="2"/>
  <c r="F208" i="1"/>
  <c r="G208" i="1" s="1"/>
  <c r="I208" i="1" s="1"/>
  <c r="E137" i="2"/>
  <c r="F58" i="1"/>
  <c r="G58" i="1" s="1"/>
  <c r="H58" i="1" s="1"/>
  <c r="E229" i="2"/>
  <c r="E11" i="2"/>
  <c r="F66" i="1"/>
  <c r="G66" i="1" s="1"/>
  <c r="I66" i="1" s="1"/>
  <c r="F269" i="1"/>
  <c r="G269" i="1" s="1"/>
  <c r="J269" i="1" s="1"/>
  <c r="E169" i="2"/>
  <c r="E112" i="2"/>
  <c r="F182" i="1"/>
  <c r="G182" i="1" s="1"/>
  <c r="I182" i="1" s="1"/>
  <c r="F139" i="1"/>
  <c r="G139" i="1" s="1"/>
  <c r="I139" i="1" s="1"/>
  <c r="E71" i="2"/>
  <c r="F248" i="1"/>
  <c r="G248" i="1" s="1"/>
  <c r="J248" i="1" s="1"/>
  <c r="E260" i="2"/>
  <c r="E122" i="2"/>
  <c r="F193" i="1"/>
  <c r="G193" i="1" s="1"/>
  <c r="I193" i="1" s="1"/>
  <c r="F39" i="1"/>
  <c r="G39" i="1" s="1"/>
  <c r="H39" i="1" s="1"/>
  <c r="E210" i="2"/>
  <c r="F287" i="1"/>
  <c r="G287" i="1" s="1"/>
  <c r="K287" i="1" s="1"/>
  <c r="E180" i="2"/>
  <c r="F250" i="1"/>
  <c r="G250" i="1" s="1"/>
  <c r="I250" i="1" s="1"/>
  <c r="E262" i="2"/>
  <c r="F154" i="1"/>
  <c r="G154" i="1" s="1"/>
  <c r="I154" i="1" s="1"/>
  <c r="E86" i="2"/>
  <c r="F24" i="1"/>
  <c r="G24" i="1" s="1"/>
  <c r="H24" i="1" s="1"/>
  <c r="E195" i="2"/>
  <c r="E89" i="2"/>
  <c r="F296" i="1"/>
  <c r="G296" i="1" s="1"/>
  <c r="K296" i="1" s="1"/>
  <c r="E286" i="2"/>
  <c r="F253" i="1"/>
  <c r="G253" i="1" s="1"/>
  <c r="I253" i="1" s="1"/>
  <c r="E265" i="2"/>
  <c r="F180" i="1"/>
  <c r="G180" i="1" s="1"/>
  <c r="I180" i="1" s="1"/>
  <c r="E110" i="2"/>
  <c r="F241" i="1"/>
  <c r="G241" i="1" s="1"/>
  <c r="J241" i="1" s="1"/>
  <c r="E257" i="2"/>
  <c r="E98" i="2"/>
  <c r="F168" i="1"/>
  <c r="G168" i="1" s="1"/>
  <c r="I168" i="1" s="1"/>
  <c r="F64" i="1"/>
  <c r="G64" i="1" s="1"/>
  <c r="H64" i="1" s="1"/>
  <c r="E235" i="2"/>
  <c r="F249" i="1"/>
  <c r="G249" i="1" s="1"/>
  <c r="J249" i="1" s="1"/>
  <c r="E261" i="2"/>
  <c r="F202" i="1"/>
  <c r="G202" i="1" s="1"/>
  <c r="I202" i="1" s="1"/>
  <c r="E131" i="2"/>
  <c r="F156" i="1"/>
  <c r="G156" i="1" s="1"/>
  <c r="I156" i="1" s="1"/>
  <c r="E88" i="2"/>
  <c r="F223" i="1"/>
  <c r="G223" i="1" s="1"/>
  <c r="I223" i="1" s="1"/>
  <c r="E152" i="2"/>
  <c r="E91" i="2"/>
  <c r="F159" i="1"/>
  <c r="G159" i="1" s="1"/>
  <c r="I159" i="1" s="1"/>
  <c r="F303" i="1"/>
  <c r="G303" i="1" s="1"/>
  <c r="J303" i="1" s="1"/>
  <c r="E190" i="2"/>
  <c r="E157" i="2"/>
  <c r="F231" i="1"/>
  <c r="G231" i="1" s="1"/>
  <c r="I231" i="1" s="1"/>
  <c r="F176" i="1"/>
  <c r="G176" i="1" s="1"/>
  <c r="I176" i="1" s="1"/>
  <c r="E106" i="2"/>
  <c r="F120" i="1"/>
  <c r="G120" i="1" s="1"/>
  <c r="I120" i="1" s="1"/>
  <c r="E53" i="2"/>
  <c r="F242" i="1"/>
  <c r="G242" i="1" s="1"/>
  <c r="J242" i="1" s="1"/>
  <c r="E258" i="2"/>
  <c r="F184" i="1"/>
  <c r="G184" i="1" s="1"/>
  <c r="I184" i="1" s="1"/>
  <c r="E113" i="2"/>
  <c r="E114" i="2"/>
  <c r="F284" i="1"/>
  <c r="G284" i="1" s="1"/>
  <c r="K284" i="1" s="1"/>
  <c r="E177" i="2"/>
  <c r="F245" i="1"/>
  <c r="G245" i="1" s="1"/>
  <c r="I245" i="1" s="1"/>
  <c r="E163" i="2"/>
  <c r="F190" i="1"/>
  <c r="G190" i="1" s="1"/>
  <c r="I190" i="1" s="1"/>
  <c r="E119" i="2"/>
  <c r="F143" i="1"/>
  <c r="G143" i="1" s="1"/>
  <c r="I143" i="1" s="1"/>
  <c r="E75" i="2"/>
  <c r="F286" i="1"/>
  <c r="G286" i="1" s="1"/>
  <c r="K286" i="1" s="1"/>
  <c r="E179" i="2"/>
  <c r="E144" i="2"/>
  <c r="F215" i="1"/>
  <c r="G215" i="1" s="1"/>
  <c r="I215" i="1" s="1"/>
  <c r="F171" i="1"/>
  <c r="G171" i="1" s="1"/>
  <c r="I171" i="1" s="1"/>
  <c r="E101" i="2"/>
  <c r="F87" i="1"/>
  <c r="G87" i="1" s="1"/>
  <c r="I87" i="1" s="1"/>
  <c r="E21" i="2"/>
  <c r="F232" i="1"/>
  <c r="G232" i="1" s="1"/>
  <c r="J232" i="1" s="1"/>
  <c r="E252" i="2"/>
  <c r="F162" i="1"/>
  <c r="G162" i="1" s="1"/>
  <c r="I162" i="1" s="1"/>
  <c r="E94" i="2"/>
  <c r="F26" i="1"/>
  <c r="G26" i="1" s="1"/>
  <c r="H26" i="1" s="1"/>
  <c r="E197" i="2"/>
  <c r="E183" i="2"/>
  <c r="F289" i="1"/>
  <c r="G289" i="1" s="1"/>
  <c r="J289" i="1" s="1"/>
  <c r="F148" i="1"/>
  <c r="G148" i="1" s="1"/>
  <c r="I148" i="1" s="1"/>
  <c r="E80" i="2"/>
  <c r="F37" i="1"/>
  <c r="G37" i="1" s="1"/>
  <c r="H37" i="1" s="1"/>
  <c r="E208" i="2"/>
  <c r="F295" i="1"/>
  <c r="G295" i="1" s="1"/>
  <c r="K295" i="1" s="1"/>
  <c r="E285" i="2"/>
  <c r="E143" i="2"/>
  <c r="F214" i="1"/>
  <c r="G214" i="1" s="1"/>
  <c r="I214" i="1" s="1"/>
  <c r="F151" i="1"/>
  <c r="G151" i="1" s="1"/>
  <c r="I151" i="1" s="1"/>
  <c r="E83" i="2"/>
  <c r="F45" i="1"/>
  <c r="G45" i="1" s="1"/>
  <c r="H45" i="1" s="1"/>
  <c r="E216" i="2"/>
  <c r="F298" i="1"/>
  <c r="G298" i="1" s="1"/>
  <c r="K298" i="1" s="1"/>
  <c r="E187" i="2"/>
  <c r="F263" i="1"/>
  <c r="G263" i="1" s="1"/>
  <c r="K263" i="1" s="1"/>
  <c r="E274" i="2"/>
  <c r="F228" i="1"/>
  <c r="G228" i="1" s="1"/>
  <c r="I228" i="1" s="1"/>
  <c r="E156" i="2"/>
  <c r="F112" i="1"/>
  <c r="G112" i="1" s="1"/>
  <c r="I112" i="1" s="1"/>
  <c r="E45" i="2"/>
  <c r="F225" i="1"/>
  <c r="G225" i="1" s="1"/>
  <c r="I225" i="1" s="1"/>
  <c r="E154" i="2"/>
  <c r="F178" i="1"/>
  <c r="G178" i="1" s="1"/>
  <c r="I178" i="1" s="1"/>
  <c r="E108" i="2"/>
  <c r="F236" i="1"/>
  <c r="G236" i="1" s="1"/>
  <c r="I236" i="1" s="1"/>
  <c r="E159" i="2"/>
  <c r="F186" i="1"/>
  <c r="G186" i="1" s="1"/>
  <c r="I186" i="1" s="1"/>
  <c r="E115" i="2"/>
  <c r="F124" i="1"/>
  <c r="G124" i="1" s="1"/>
  <c r="I124" i="1" s="1"/>
  <c r="E57" i="2"/>
  <c r="C11" i="1"/>
  <c r="C12" i="1"/>
  <c r="O343" i="1" l="1"/>
  <c r="O342" i="1"/>
  <c r="O338" i="1"/>
  <c r="O341" i="1"/>
  <c r="O336" i="1"/>
  <c r="O292" i="1"/>
  <c r="O108" i="1"/>
  <c r="O174" i="1"/>
  <c r="O189" i="1"/>
  <c r="O202" i="1"/>
  <c r="O112" i="1"/>
  <c r="O119" i="1"/>
  <c r="O272" i="1"/>
  <c r="O193" i="1"/>
  <c r="O169" i="1"/>
  <c r="O115" i="1"/>
  <c r="O308" i="1"/>
  <c r="O226" i="1"/>
  <c r="O248" i="1"/>
  <c r="O269" i="1"/>
  <c r="O235" i="1"/>
  <c r="O266" i="1"/>
  <c r="O89" i="1"/>
  <c r="O78" i="1"/>
  <c r="O264" i="1"/>
  <c r="O88" i="1"/>
  <c r="O286" i="1"/>
  <c r="O125" i="1"/>
  <c r="O142" i="1"/>
  <c r="O116" i="1"/>
  <c r="O253" i="1"/>
  <c r="O287" i="1"/>
  <c r="O256" i="1"/>
  <c r="O90" i="1"/>
  <c r="O85" i="1"/>
  <c r="O213" i="1"/>
  <c r="O307" i="1"/>
  <c r="O333" i="1"/>
  <c r="O173" i="1"/>
  <c r="O79" i="1"/>
  <c r="O271" i="1"/>
  <c r="O314" i="1"/>
  <c r="O210" i="1"/>
  <c r="O156" i="1"/>
  <c r="O279" i="1"/>
  <c r="O275" i="1"/>
  <c r="O232" i="1"/>
  <c r="O206" i="1"/>
  <c r="O86" i="1"/>
  <c r="O225" i="1"/>
  <c r="O122" i="1"/>
  <c r="O223" i="1"/>
  <c r="O188" i="1"/>
  <c r="O152" i="1"/>
  <c r="O187" i="1"/>
  <c r="O257" i="1"/>
  <c r="O109" i="1"/>
  <c r="O150" i="1"/>
  <c r="O93" i="1"/>
  <c r="O143" i="1"/>
  <c r="O197" i="1"/>
  <c r="O181" i="1"/>
  <c r="O260" i="1"/>
  <c r="O329" i="1"/>
  <c r="O149" i="1"/>
  <c r="O224" i="1"/>
  <c r="O91" i="1"/>
  <c r="O145" i="1"/>
  <c r="O94" i="1"/>
  <c r="O339" i="1"/>
  <c r="O246" i="1"/>
  <c r="O298" i="1"/>
  <c r="O209" i="1"/>
  <c r="O134" i="1"/>
  <c r="O217" i="1"/>
  <c r="O171" i="1"/>
  <c r="O98" i="1"/>
  <c r="O245" i="1"/>
  <c r="O311" i="1"/>
  <c r="O323" i="1"/>
  <c r="O138" i="1"/>
  <c r="O178" i="1"/>
  <c r="O136" i="1"/>
  <c r="O147" i="1"/>
  <c r="O250" i="1"/>
  <c r="O192" i="1"/>
  <c r="O285" i="1"/>
  <c r="O82" i="1"/>
  <c r="O208" i="1"/>
  <c r="O160" i="1"/>
  <c r="O212" i="1"/>
  <c r="O247" i="1"/>
  <c r="O168" i="1"/>
  <c r="O262" i="1"/>
  <c r="O211" i="1"/>
  <c r="O154" i="1"/>
  <c r="O265" i="1"/>
  <c r="O80" i="1"/>
  <c r="O196" i="1"/>
  <c r="O215" i="1"/>
  <c r="O191" i="1"/>
  <c r="O277" i="1"/>
  <c r="O316" i="1"/>
  <c r="O146" i="1"/>
  <c r="O96" i="1"/>
  <c r="O328" i="1"/>
  <c r="O330" i="1"/>
  <c r="O268" i="1"/>
  <c r="O95" i="1"/>
  <c r="O139" i="1"/>
  <c r="O331" i="1"/>
  <c r="O126" i="1"/>
  <c r="O207" i="1"/>
  <c r="O99" i="1"/>
  <c r="O201" i="1"/>
  <c r="O255" i="1"/>
  <c r="O101" i="1"/>
  <c r="O220" i="1"/>
  <c r="O291" i="1"/>
  <c r="O182" i="1"/>
  <c r="O84" i="1"/>
  <c r="O295" i="1"/>
  <c r="O236" i="1"/>
  <c r="O251" i="1"/>
  <c r="O195" i="1"/>
  <c r="O325" i="1"/>
  <c r="O310" i="1"/>
  <c r="O237" i="1"/>
  <c r="O97" i="1"/>
  <c r="O186" i="1"/>
  <c r="O301" i="1"/>
  <c r="O315" i="1"/>
  <c r="O289" i="1"/>
  <c r="O312" i="1"/>
  <c r="O332" i="1"/>
  <c r="O111" i="1"/>
  <c r="O190" i="1"/>
  <c r="O161" i="1"/>
  <c r="O158" i="1"/>
  <c r="O137" i="1"/>
  <c r="O274" i="1"/>
  <c r="O198" i="1"/>
  <c r="O242" i="1"/>
  <c r="O123" i="1"/>
  <c r="O151" i="1"/>
  <c r="O306" i="1"/>
  <c r="O200" i="1"/>
  <c r="O284" i="1"/>
  <c r="O259" i="1"/>
  <c r="O83" i="1"/>
  <c r="O270" i="1"/>
  <c r="O105" i="1"/>
  <c r="O132" i="1"/>
  <c r="O110" i="1"/>
  <c r="O81" i="1"/>
  <c r="O199" i="1"/>
  <c r="O121" i="1"/>
  <c r="O294" i="1"/>
  <c r="O317" i="1"/>
  <c r="O299" i="1"/>
  <c r="O273" i="1"/>
  <c r="O92" i="1"/>
  <c r="O87" i="1"/>
  <c r="O222" i="1"/>
  <c r="O320" i="1"/>
  <c r="O296" i="1"/>
  <c r="O326" i="1"/>
  <c r="O337" i="1"/>
  <c r="O293" i="1"/>
  <c r="O176" i="1"/>
  <c r="O184" i="1"/>
  <c r="O249" i="1"/>
  <c r="O140" i="1"/>
  <c r="O153" i="1"/>
  <c r="O305" i="1"/>
  <c r="O241" i="1"/>
  <c r="O130" i="1"/>
  <c r="O304" i="1"/>
  <c r="O313" i="1"/>
  <c r="O309" i="1"/>
  <c r="O172" i="1"/>
  <c r="O114" i="1"/>
  <c r="O239" i="1"/>
  <c r="O135" i="1"/>
  <c r="O107" i="1"/>
  <c r="O324" i="1"/>
  <c r="O144" i="1"/>
  <c r="O179" i="1"/>
  <c r="O219" i="1"/>
  <c r="O282" i="1"/>
  <c r="O300" i="1"/>
  <c r="O120" i="1"/>
  <c r="O106" i="1"/>
  <c r="O129" i="1"/>
  <c r="O230" i="1"/>
  <c r="O194" i="1"/>
  <c r="O240" i="1"/>
  <c r="O100" i="1"/>
  <c r="O141" i="1"/>
  <c r="O334" i="1"/>
  <c r="O319" i="1"/>
  <c r="O113" i="1"/>
  <c r="O118" i="1"/>
  <c r="O303" i="1"/>
  <c r="O278" i="1"/>
  <c r="O288" i="1"/>
  <c r="O321" i="1"/>
  <c r="O254" i="1"/>
  <c r="O102" i="1"/>
  <c r="O148" i="1"/>
  <c r="O203" i="1"/>
  <c r="O117" i="1"/>
  <c r="O155" i="1"/>
  <c r="O162" i="1"/>
  <c r="O166" i="1"/>
  <c r="O214" i="1"/>
  <c r="O233" i="1"/>
  <c r="O204" i="1"/>
  <c r="O163" i="1"/>
  <c r="O290" i="1"/>
  <c r="O276" i="1"/>
  <c r="O322" i="1"/>
  <c r="O180" i="1"/>
  <c r="O177" i="1"/>
  <c r="O185" i="1"/>
  <c r="O183" i="1"/>
  <c r="O159" i="1"/>
  <c r="O231" i="1"/>
  <c r="O297" i="1"/>
  <c r="O243" i="1"/>
  <c r="O165" i="1"/>
  <c r="O340" i="1"/>
  <c r="O335" i="1"/>
  <c r="O164" i="1"/>
  <c r="O124" i="1"/>
  <c r="O103" i="1"/>
  <c r="O167" i="1"/>
  <c r="O170" i="1"/>
  <c r="O175" i="1"/>
  <c r="O128" i="1"/>
  <c r="O104" i="1"/>
  <c r="O238" i="1"/>
  <c r="O302" i="1"/>
  <c r="O131" i="1"/>
  <c r="O228" i="1"/>
  <c r="O127" i="1"/>
  <c r="O229" i="1"/>
  <c r="O258" i="1"/>
  <c r="O234" i="1"/>
  <c r="O318" i="1"/>
  <c r="O252" i="1"/>
  <c r="O133" i="1"/>
  <c r="O283" i="1"/>
  <c r="O327" i="1"/>
  <c r="O218" i="1"/>
  <c r="O263" i="1"/>
  <c r="O267" i="1"/>
  <c r="O281" i="1"/>
  <c r="O244" i="1"/>
  <c r="O227" i="1"/>
  <c r="O261" i="1"/>
  <c r="O221" i="1"/>
  <c r="O216" i="1"/>
  <c r="O205" i="1"/>
  <c r="O280" i="1"/>
  <c r="O157" i="1"/>
  <c r="C15" i="1"/>
  <c r="C16" i="1"/>
  <c r="D18" i="1" s="1"/>
  <c r="K30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<sst xmlns="http://schemas.openxmlformats.org/spreadsheetml/2006/main" count="2968" uniqueCount="1034">
  <si>
    <t>AW Vul / GSC 02160-01036</t>
  </si>
  <si>
    <t>System Type:</t>
  </si>
  <si>
    <t>EA/SD:</t>
  </si>
  <si>
    <t>GCVS 4 Eph.</t>
  </si>
  <si>
    <t>My time zone &gt;&gt;&gt;&gt;&gt;</t>
  </si>
  <si>
    <t>(PST=8, PDT=MDT=7, MDT=CST=6, etc.)</t>
  </si>
  <si>
    <t>2008JAVSO..36..171S</t>
  </si>
  <si>
    <t>--- Working ----</t>
  </si>
  <si>
    <t>2008JAVSO..36..186S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</si>
  <si>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</si>
  <si>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</si>
  <si>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</si>
  <si>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</si>
  <si>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</si>
  <si>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</si>
  <si>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</si>
  <si>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</si>
  <si>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</si>
  <si>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</si>
  <si>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</si>
  <si>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</si>
  <si>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</si>
  <si>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</si>
  <si>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</si>
  <si>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</si>
  <si>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</si>
  <si>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</si>
  <si>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</si>
  <si>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</si>
  <si>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</si>
  <si>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</si>
  <si>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</si>
  <si>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</si>
  <si>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</si>
  <si>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</si>
  <si>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</si>
  <si>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</si>
  <si>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IBVS</t>
  </si>
  <si>
    <t>S5</t>
  </si>
  <si>
    <t>Misc</t>
  </si>
  <si>
    <t>Lin Fit</t>
  </si>
  <si>
    <t>Q. Fit</t>
  </si>
  <si>
    <t>Date</t>
  </si>
  <si>
    <t>BAD?</t>
  </si>
  <si>
    <t> AAB 2.26 </t>
  </si>
  <si>
    <t>I</t>
  </si>
  <si>
    <t> IODE 4.3.88 </t>
  </si>
  <si>
    <t> AA 26.347 </t>
  </si>
  <si>
    <t> AN 261.255 </t>
  </si>
  <si>
    <t> SAC 23.89 </t>
  </si>
  <si>
    <t> AC 174.18 </t>
  </si>
  <si>
    <t> MVS 3.122 </t>
  </si>
  <si>
    <t> HABZ 15 </t>
  </si>
  <si>
    <t> AA 17.60 </t>
  </si>
  <si>
    <t>IBVS 0180</t>
  </si>
  <si>
    <t>IBVS 0221</t>
  </si>
  <si>
    <t>IBVS 0247</t>
  </si>
  <si>
    <t> AVSJ 3.69 </t>
  </si>
  <si>
    <t>BBSAG Bull...26</t>
  </si>
  <si>
    <t>v</t>
  </si>
  <si>
    <t>Locher K</t>
  </si>
  <si>
    <t>B</t>
  </si>
  <si>
    <t>BBSAG Bull...27</t>
  </si>
  <si>
    <t> BRNO 14 </t>
  </si>
  <si>
    <t> MVS 6.65 </t>
  </si>
  <si>
    <t> BRNO 20 </t>
  </si>
  <si>
    <t>BRNO 20</t>
  </si>
  <si>
    <t>K</t>
  </si>
  <si>
    <t>BBSAG Bull.24</t>
  </si>
  <si>
    <t>Diethelm R</t>
  </si>
  <si>
    <t>BRNO 21</t>
  </si>
  <si>
    <t>AAVSO 5</t>
  </si>
  <si>
    <t>G. Samolyk</t>
  </si>
  <si>
    <t>A</t>
  </si>
  <si>
    <t>BBSAG Bull.32</t>
  </si>
  <si>
    <t>BBSAG Bull.34</t>
  </si>
  <si>
    <t>D. Ruokonen</t>
  </si>
  <si>
    <t>BBSAG 34</t>
  </si>
  <si>
    <t>BBSAG Bull.35</t>
  </si>
  <si>
    <t>BBSAG Bull.37</t>
  </si>
  <si>
    <t>Peter H</t>
  </si>
  <si>
    <t>BBSAG Bull.38</t>
  </si>
  <si>
    <t>BBSAG Bull.39</t>
  </si>
  <si>
    <t>BRNO 23</t>
  </si>
  <si>
    <t>BBSAG Bull.45</t>
  </si>
  <si>
    <t>BBSAG Bull.46</t>
  </si>
  <si>
    <t>BBSAG Bull.48</t>
  </si>
  <si>
    <t>BBSAG Bull.49</t>
  </si>
  <si>
    <t>G. Hanson</t>
  </si>
  <si>
    <t>BBSAG Bull.50</t>
  </si>
  <si>
    <t>BBSAG Bull.51</t>
  </si>
  <si>
    <t>BBSAG Bull.52</t>
  </si>
  <si>
    <t>BBSAG Bull.54</t>
  </si>
  <si>
    <t>BBSAG Bull.56</t>
  </si>
  <si>
    <t>BBSAG 56</t>
  </si>
  <si>
    <t>BBSAG Bull.57</t>
  </si>
  <si>
    <t>BBSAG Bull.60</t>
  </si>
  <si>
    <t>E. Halbach</t>
  </si>
  <si>
    <t>BBSAG Bull.62</t>
  </si>
  <si>
    <t>Kohl M</t>
  </si>
  <si>
    <t>BRNO 26</t>
  </si>
  <si>
    <t>BBSAG Bull.63</t>
  </si>
  <si>
    <t>BBSAG Bull.66</t>
  </si>
  <si>
    <t>BBSAG Bull.67</t>
  </si>
  <si>
    <t>Germann R</t>
  </si>
  <si>
    <t>BBSAG Bull.68</t>
  </si>
  <si>
    <t>Wils P</t>
  </si>
  <si>
    <t>BBSAG Bull.69</t>
  </si>
  <si>
    <t>BBSAG Bull.71</t>
  </si>
  <si>
    <t>BBSAG Bull.72</t>
  </si>
  <si>
    <t>BBSAG Bull.74</t>
  </si>
  <si>
    <t>D. Williams</t>
  </si>
  <si>
    <t>BBSAG Bull.75</t>
  </si>
  <si>
    <t>VSB 47 </t>
  </si>
  <si>
    <t>BBSAG Bull.77</t>
  </si>
  <si>
    <t>BBSAG Bull.78</t>
  </si>
  <si>
    <t>Mavrofridis G</t>
  </si>
  <si>
    <t>GCVS 4</t>
  </si>
  <si>
    <t>BRNO 27</t>
  </si>
  <si>
    <t>BBSAG Bull.81</t>
  </si>
  <si>
    <t>BBSAG Bull.83</t>
  </si>
  <si>
    <t>Paschke A</t>
  </si>
  <si>
    <t>BBSAG Bull.82</t>
  </si>
  <si>
    <t>BBSAG Bull.86</t>
  </si>
  <si>
    <t>BBSAG Bull.89</t>
  </si>
  <si>
    <t>BBSAG Bull.90</t>
  </si>
  <si>
    <t>BRNO 30</t>
  </si>
  <si>
    <t>BBSAG Bull.92</t>
  </si>
  <si>
    <t>BBSAG Bull.93</t>
  </si>
  <si>
    <t>BBSAG Bull.96</t>
  </si>
  <si>
    <t>BRNO 31</t>
  </si>
  <si>
    <t>BBSAG Bull.98</t>
  </si>
  <si>
    <t>BBSAG Bull.99</t>
  </si>
  <si>
    <t>BBSAG Bull.101</t>
  </si>
  <si>
    <t>BBSAG Bull.102</t>
  </si>
  <si>
    <t>BBSAG Bull.104</t>
  </si>
  <si>
    <t>BBSAG Bull.105</t>
  </si>
  <si>
    <t>BBSAG Bull.107</t>
  </si>
  <si>
    <t>BBSAG Bull.110</t>
  </si>
  <si>
    <t>BBSAG Bull.111</t>
  </si>
  <si>
    <t> BRNO 32 </t>
  </si>
  <si>
    <t>BBSAG Bull.112</t>
  </si>
  <si>
    <t>BBSAG Bull.113</t>
  </si>
  <si>
    <t>BBSAG Bull.114</t>
  </si>
  <si>
    <t>BBSAG Bull.115</t>
  </si>
  <si>
    <t>BBSAG Bull.116</t>
  </si>
  <si>
    <t>IBVS 5263</t>
  </si>
  <si>
    <t>OEJV 0074 </t>
  </si>
  <si>
    <t>VSB 39 </t>
  </si>
  <si>
    <t>VSB 40 </t>
  </si>
  <si>
    <t> AOEB 12 </t>
  </si>
  <si>
    <t>OEJV 0003</t>
  </si>
  <si>
    <t>IBVS 5694</t>
  </si>
  <si>
    <t>IBVS 5694 </t>
  </si>
  <si>
    <t>IBVS 5731</t>
  </si>
  <si>
    <t>IBVS 5802</t>
  </si>
  <si>
    <t>JAVSO..36..171</t>
  </si>
  <si>
    <t>BAVM 193 </t>
  </si>
  <si>
    <t>II</t>
  </si>
  <si>
    <t>JAVSO..36..186</t>
  </si>
  <si>
    <t>BAVM 203 </t>
  </si>
  <si>
    <t>JAVSO..38...85</t>
  </si>
  <si>
    <t>BAVM 212 </t>
  </si>
  <si>
    <t>JAVSO..39...94</t>
  </si>
  <si>
    <t>IBVS 5958</t>
  </si>
  <si>
    <t>IBVS 5984</t>
  </si>
  <si>
    <t>2012JAVSO..40..975</t>
  </si>
  <si>
    <t>JAVSO..40....1</t>
  </si>
  <si>
    <t>BAVM 225 </t>
  </si>
  <si>
    <t>VSB 53 </t>
  </si>
  <si>
    <t>2013JAVSO..41..122</t>
  </si>
  <si>
    <t> JAAVSO 41;122 </t>
  </si>
  <si>
    <t>2013JAVSO..41..328</t>
  </si>
  <si>
    <t>IBVS 6149</t>
  </si>
  <si>
    <t>IBVS 6157</t>
  </si>
  <si>
    <t>IBVS 6196</t>
  </si>
  <si>
    <t>JAVSO..43..238</t>
  </si>
  <si>
    <t>IBVS 6209</t>
  </si>
  <si>
    <t>JAVSO..44..164</t>
  </si>
  <si>
    <t>JAVSO..45..121</t>
  </si>
  <si>
    <t>JAVSO..45..215</t>
  </si>
  <si>
    <t>IBVS 6244</t>
  </si>
  <si>
    <t>JAVSO..47..105</t>
  </si>
  <si>
    <t>OEJV 0203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</si>
  <si>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</si>
  <si>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</si>
  <si>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</si>
  <si>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</si>
  <si>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</si>
  <si>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</si>
  <si>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</si>
  <si>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</si>
  <si>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</si>
  <si>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</si>
  <si>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</si>
  <si>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2439376.600 </t>
  </si>
  <si>
    <t> 08.09.1966 02:24 </t>
  </si>
  <si>
    <t> 0.004 </t>
  </si>
  <si>
    <t>V </t>
  </si>
  <si>
    <t> R.Monske </t>
  </si>
  <si>
    <t>IBVS 180 </t>
  </si>
  <si>
    <t>2439443.533 </t>
  </si>
  <si>
    <t> 14.11.1966 00:47 </t>
  </si>
  <si>
    <t> 0.002 </t>
  </si>
  <si>
    <t>IBVS 221 </t>
  </si>
  <si>
    <t>2439734.660 </t>
  </si>
  <si>
    <t> 01.09.1967 03:50 </t>
  </si>
  <si>
    <t> -0.000 </t>
  </si>
  <si>
    <t>IBVS 247 </t>
  </si>
  <si>
    <t>2440865.302 </t>
  </si>
  <si>
    <t> 05.10.1970 19:14 </t>
  </si>
  <si>
    <t> -0.003 </t>
  </si>
  <si>
    <t> K.Locher </t>
  </si>
  <si>
    <t> ORI 121 </t>
  </si>
  <si>
    <t>2440911.268 </t>
  </si>
  <si>
    <t> 20.11.1970 18:25 </t>
  </si>
  <si>
    <t> -0.005 </t>
  </si>
  <si>
    <t> ORI 122 </t>
  </si>
  <si>
    <t>2442631.436 </t>
  </si>
  <si>
    <t> 06.08.1975 22:27 </t>
  </si>
  <si>
    <t> V.Tomsa </t>
  </si>
  <si>
    <t>2442631.437 </t>
  </si>
  <si>
    <t> 06.08.1975 22:29 </t>
  </si>
  <si>
    <t> 0.003 </t>
  </si>
  <si>
    <t> M.Vlcek </t>
  </si>
  <si>
    <t>2442740.294 </t>
  </si>
  <si>
    <t> 23.11.1975 19:03 </t>
  </si>
  <si>
    <t> -0.011 </t>
  </si>
  <si>
    <t> R.Diethelm </t>
  </si>
  <si>
    <t> BBS 24 </t>
  </si>
  <si>
    <t>2442956.453 </t>
  </si>
  <si>
    <t> 26.06.1976 22:52 </t>
  </si>
  <si>
    <t> 0.019 </t>
  </si>
  <si>
    <t> P.Hajek </t>
  </si>
  <si>
    <t> BRNO 21 </t>
  </si>
  <si>
    <t>2443034.652 </t>
  </si>
  <si>
    <t> 13.09.1976 03:38 </t>
  </si>
  <si>
    <t> -0.007 </t>
  </si>
  <si>
    <t> G.Samolyk </t>
  </si>
  <si>
    <t> AOEB 5 </t>
  </si>
  <si>
    <t>2443188.686 </t>
  </si>
  <si>
    <t> 14.02.1977 04:27 </t>
  </si>
  <si>
    <t> -0.006 </t>
  </si>
  <si>
    <t> BBS 32 </t>
  </si>
  <si>
    <t>2443327.395 </t>
  </si>
  <si>
    <t> 02.07.1977 21:28 </t>
  </si>
  <si>
    <t> BBS 34 </t>
  </si>
  <si>
    <t>2443331.426 </t>
  </si>
  <si>
    <t> 06.07.1977 22:13 </t>
  </si>
  <si>
    <t>2443346.743 </t>
  </si>
  <si>
    <t> 22.07.1977 05:49 </t>
  </si>
  <si>
    <t> -0.013 </t>
  </si>
  <si>
    <t> D.Ruokonen </t>
  </si>
  <si>
    <t>2443347.550 </t>
  </si>
  <si>
    <t> 23.07.1977 01:12 </t>
  </si>
  <si>
    <t>2443348.362 </t>
  </si>
  <si>
    <t> 23.07.1977 20:41 </t>
  </si>
  <si>
    <t>2443380.630 </t>
  </si>
  <si>
    <t> 25.08.1977 03:07 </t>
  </si>
  <si>
    <t>2443394.327 </t>
  </si>
  <si>
    <t> 07.09.1977 19:50 </t>
  </si>
  <si>
    <t> -0.010 </t>
  </si>
  <si>
    <t> BBS 35 </t>
  </si>
  <si>
    <t>2443689.496 </t>
  </si>
  <si>
    <t> 29.06.1978 23:54 </t>
  </si>
  <si>
    <t> -0.002 </t>
  </si>
  <si>
    <t> H.Peter </t>
  </si>
  <si>
    <t> BBS 37 </t>
  </si>
  <si>
    <t>2443735.462 </t>
  </si>
  <si>
    <t> 14.08.1978 23:05 </t>
  </si>
  <si>
    <t> -0.004 </t>
  </si>
  <si>
    <t> BBS 38 </t>
  </si>
  <si>
    <t>2443790.303 </t>
  </si>
  <si>
    <t> 08.10.1978 19:16 </t>
  </si>
  <si>
    <t> -0.001 </t>
  </si>
  <si>
    <t> BBS 39 </t>
  </si>
  <si>
    <t>2443822.560 </t>
  </si>
  <si>
    <t> 10.11.1978 01:26 </t>
  </si>
  <si>
    <t>2444077.404 </t>
  </si>
  <si>
    <t> 22.07.1979 21:41 </t>
  </si>
  <si>
    <t> D.Sasselov </t>
  </si>
  <si>
    <t> BRNO 23 </t>
  </si>
  <si>
    <t>2444102.394 </t>
  </si>
  <si>
    <t> 16.08.1979 21:27 </t>
  </si>
  <si>
    <t> A.Slatinsky </t>
  </si>
  <si>
    <t>2444102.395 </t>
  </si>
  <si>
    <t> 16.08.1979 21:28 </t>
  </si>
  <si>
    <t> V.Wagner </t>
  </si>
  <si>
    <t>2444114.492 </t>
  </si>
  <si>
    <t> 28.08.1979 23:48 </t>
  </si>
  <si>
    <t> BBS 45 </t>
  </si>
  <si>
    <t>2444135.464 </t>
  </si>
  <si>
    <t> 18.09.1979 23:08 </t>
  </si>
  <si>
    <t>2444194.336 </t>
  </si>
  <si>
    <t> 16.11.1979 20:03 </t>
  </si>
  <si>
    <t>2444215.301 </t>
  </si>
  <si>
    <t> 07.12.1979 19:13 </t>
  </si>
  <si>
    <t> BBS 46 </t>
  </si>
  <si>
    <t>2444222.554 </t>
  </si>
  <si>
    <t> 15.12.1979 01:17 </t>
  </si>
  <si>
    <t> -0.008 </t>
  </si>
  <si>
    <t>2444385.472 </t>
  </si>
  <si>
    <t> 25.05.1980 23:19 </t>
  </si>
  <si>
    <t> 0.007 </t>
  </si>
  <si>
    <t> BBS 48 </t>
  </si>
  <si>
    <t>2444402.401 </t>
  </si>
  <si>
    <t> 11.06.1980 21:37 </t>
  </si>
  <si>
    <t> 0.000 </t>
  </si>
  <si>
    <t>2444452.400 </t>
  </si>
  <si>
    <t> 31.07.1980 21:36 </t>
  </si>
  <si>
    <t> BBS 49 </t>
  </si>
  <si>
    <t>2444461.288 </t>
  </si>
  <si>
    <t> 09.08.1980 18:54 </t>
  </si>
  <si>
    <t> 0.016 </t>
  </si>
  <si>
    <t> P.Kucera </t>
  </si>
  <si>
    <t>2444463.689 </t>
  </si>
  <si>
    <t> 12.08.1980 04:32 </t>
  </si>
  <si>
    <t> G.Hanson </t>
  </si>
  <si>
    <t>2444472.560 </t>
  </si>
  <si>
    <t> 21.08.1980 01:26 </t>
  </si>
  <si>
    <t>2444485.458 </t>
  </si>
  <si>
    <t> 02.09.1980 22:59 </t>
  </si>
  <si>
    <t>2444498.362 </t>
  </si>
  <si>
    <t> 15.09.1980 20:41 </t>
  </si>
  <si>
    <t> BBS 50 </t>
  </si>
  <si>
    <t>2444502.399 </t>
  </si>
  <si>
    <t> 19.09.1980 21:34 </t>
  </si>
  <si>
    <t>2444540.301 </t>
  </si>
  <si>
    <t> 27.10.1980 19:13 </t>
  </si>
  <si>
    <t> BBS 51 </t>
  </si>
  <si>
    <t>2444582.245 </t>
  </si>
  <si>
    <t> 08.12.1980 17:52 </t>
  </si>
  <si>
    <t> 0.005 </t>
  </si>
  <si>
    <t> BBS 52 </t>
  </si>
  <si>
    <t>2444582.246 </t>
  </si>
  <si>
    <t> 08.12.1980 17:54 </t>
  </si>
  <si>
    <t> 0.006 </t>
  </si>
  <si>
    <t>2444586.273 </t>
  </si>
  <si>
    <t> 12.12.1980 18:33 </t>
  </si>
  <si>
    <t> 0.001 </t>
  </si>
  <si>
    <t>2444705.626 </t>
  </si>
  <si>
    <t> 11.04.1981 03:01 </t>
  </si>
  <si>
    <t> BBS 54 </t>
  </si>
  <si>
    <t>2444792.722 </t>
  </si>
  <si>
    <t> 07.07.1981 05:19 </t>
  </si>
  <si>
    <t>2444793.529 </t>
  </si>
  <si>
    <t> 08.07.1981 00:41 </t>
  </si>
  <si>
    <t> BBS 56 </t>
  </si>
  <si>
    <t>2444793.534 </t>
  </si>
  <si>
    <t> 08.07.1981 00:48 </t>
  </si>
  <si>
    <t>2444847.564 </t>
  </si>
  <si>
    <t> 31.08.1981 01:32 </t>
  </si>
  <si>
    <t>2444877.399 </t>
  </si>
  <si>
    <t> 29.09.1981 21:34 </t>
  </si>
  <si>
    <t>2444915.299 </t>
  </si>
  <si>
    <t> 06.11.1981 19:10 </t>
  </si>
  <si>
    <t> BBS 57 </t>
  </si>
  <si>
    <t>2444919.334 </t>
  </si>
  <si>
    <t> 10.11.1981 20:00 </t>
  </si>
  <si>
    <t>2445093.520 </t>
  </si>
  <si>
    <t> 04.05.1982 00:28 </t>
  </si>
  <si>
    <t> BBS 60 </t>
  </si>
  <si>
    <t>2445167.723 </t>
  </si>
  <si>
    <t> 17.07.1982 05:21 </t>
  </si>
  <si>
    <t> E.Halbach </t>
  </si>
  <si>
    <t>2445193.529 </t>
  </si>
  <si>
    <t> 12.08.1982 00:41 </t>
  </si>
  <si>
    <t> M.Kohl </t>
  </si>
  <si>
    <t> BBS 62 </t>
  </si>
  <si>
    <t>2445193.532 </t>
  </si>
  <si>
    <t> 12.08.1982 00:46 </t>
  </si>
  <si>
    <t>2445194.337 </t>
  </si>
  <si>
    <t> 12.08.1982 20:05 </t>
  </si>
  <si>
    <t>2445221.752 </t>
  </si>
  <si>
    <t> 09.09.1982 06:02 </t>
  </si>
  <si>
    <t>2445227.400 </t>
  </si>
  <si>
    <t> 14.09.1982 21:36 </t>
  </si>
  <si>
    <t>2445231.422 </t>
  </si>
  <si>
    <t> 18.09.1982 22:07 </t>
  </si>
  <si>
    <t> M.Zejda </t>
  </si>
  <si>
    <t> BRNO 26 </t>
  </si>
  <si>
    <t>2445231.428 </t>
  </si>
  <si>
    <t> 18.09.1982 22:16 </t>
  </si>
  <si>
    <t> J.Brezna </t>
  </si>
  <si>
    <t>2445231.434 </t>
  </si>
  <si>
    <t> 18.09.1982 22:24 </t>
  </si>
  <si>
    <t> P.Neugebauer </t>
  </si>
  <si>
    <t>2445244.336 </t>
  </si>
  <si>
    <t> 01.10.1982 20:03 </t>
  </si>
  <si>
    <t> BBS 63 </t>
  </si>
  <si>
    <t>2445269.338 </t>
  </si>
  <si>
    <t> 26.10.1982 20:06 </t>
  </si>
  <si>
    <t>2445447.568 </t>
  </si>
  <si>
    <t> 23.04.1983 01:37 </t>
  </si>
  <si>
    <t> BBS 66 </t>
  </si>
  <si>
    <t>2445527.399 </t>
  </si>
  <si>
    <t> 11.07.1983 21:34 </t>
  </si>
  <si>
    <t> R.Germann </t>
  </si>
  <si>
    <t> BBS 67 </t>
  </si>
  <si>
    <t>2445531.426 </t>
  </si>
  <si>
    <t> 15.07.1983 22:13 </t>
  </si>
  <si>
    <t>2445556.428 </t>
  </si>
  <si>
    <t> 09.08.1983 22:16 </t>
  </si>
  <si>
    <t> M.Nemrava </t>
  </si>
  <si>
    <t>2445556.430 </t>
  </si>
  <si>
    <t> 09.08.1983 22:19 </t>
  </si>
  <si>
    <t> P.Suchan </t>
  </si>
  <si>
    <t>2445556.433 </t>
  </si>
  <si>
    <t> 09.08.1983 22:23 </t>
  </si>
  <si>
    <t> J.Borovicka </t>
  </si>
  <si>
    <t>2445556.438 </t>
  </si>
  <si>
    <t> 09.08.1983 22:30 </t>
  </si>
  <si>
    <t> J.Pleinerova </t>
  </si>
  <si>
    <t>2445573.364 </t>
  </si>
  <si>
    <t> 26.08.1983 20:44 </t>
  </si>
  <si>
    <t> BBS 68 </t>
  </si>
  <si>
    <t>2445577.401 </t>
  </si>
  <si>
    <t> 30.08.1983 21:37 </t>
  </si>
  <si>
    <t> P.Wils </t>
  </si>
  <si>
    <t>2445577.402 </t>
  </si>
  <si>
    <t> 30.08.1983 21:38 </t>
  </si>
  <si>
    <t>2445606.431 </t>
  </si>
  <si>
    <t> 28.09.1983 22:20 </t>
  </si>
  <si>
    <t>2445623.370 </t>
  </si>
  <si>
    <t> 15.10.1983 20:52 </t>
  </si>
  <si>
    <t> BBS 69 </t>
  </si>
  <si>
    <t>2445636.268 </t>
  </si>
  <si>
    <t> 28.10.1983 18:25 </t>
  </si>
  <si>
    <t>2445644.336 </t>
  </si>
  <si>
    <t> 05.11.1983 20:03 </t>
  </si>
  <si>
    <t>2445818.525 </t>
  </si>
  <si>
    <t> 28.04.1984 00:36 </t>
  </si>
  <si>
    <t> BBS 71 </t>
  </si>
  <si>
    <t>2445826.594 </t>
  </si>
  <si>
    <t> 06.05.1984 02:15 </t>
  </si>
  <si>
    <t> BBS 72 </t>
  </si>
  <si>
    <t>2445889.484 </t>
  </si>
  <si>
    <t> 07.07.1984 23:36 </t>
  </si>
  <si>
    <t> BBS 74 </t>
  </si>
  <si>
    <t>2445892.724 </t>
  </si>
  <si>
    <t> 11.07.1984 05:22 </t>
  </si>
  <si>
    <t> D.Williams </t>
  </si>
  <si>
    <t>2445910.467 </t>
  </si>
  <si>
    <t> 28.07.1984 23:12 </t>
  </si>
  <si>
    <t>2445959.659 </t>
  </si>
  <si>
    <t> 16.09.1984 03:48 </t>
  </si>
  <si>
    <t>2446026.594 </t>
  </si>
  <si>
    <t> 22.11.1984 02:15 </t>
  </si>
  <si>
    <t>2446036.273 </t>
  </si>
  <si>
    <t> 01.12.1984 18:33 </t>
  </si>
  <si>
    <t> BBS 75 </t>
  </si>
  <si>
    <t>2446264.502 </t>
  </si>
  <si>
    <t> 18.07.1985 00:02 </t>
  </si>
  <si>
    <t> BBS 77 </t>
  </si>
  <si>
    <t>2446285.458 </t>
  </si>
  <si>
    <t> 07.08.1985 22:59 </t>
  </si>
  <si>
    <t> G.Mavrofridis </t>
  </si>
  <si>
    <t> BBS 78 </t>
  </si>
  <si>
    <t>2446285.470 </t>
  </si>
  <si>
    <t> 07.08.1985 23:16 </t>
  </si>
  <si>
    <t>2446302.406 </t>
  </si>
  <si>
    <t> 24.08.1985 21:44 </t>
  </si>
  <si>
    <t> P.Novak </t>
  </si>
  <si>
    <t> BRNO 27 </t>
  </si>
  <si>
    <t>2446327.402 </t>
  </si>
  <si>
    <t> 18.09.1985 21:38 </t>
  </si>
  <si>
    <t>2446327.403 </t>
  </si>
  <si>
    <t> 18.09.1985 21:40 </t>
  </si>
  <si>
    <t> R.Pliska </t>
  </si>
  <si>
    <t>2446331.425 </t>
  </si>
  <si>
    <t> 22.09.1985 22:12 </t>
  </si>
  <si>
    <t>2446365.308 </t>
  </si>
  <si>
    <t> 26.10.1985 19:23 </t>
  </si>
  <si>
    <t>2446681.433 </t>
  </si>
  <si>
    <t> 07.09.1986 22:23 </t>
  </si>
  <si>
    <t> BBS 81 </t>
  </si>
  <si>
    <t>2446706.438 </t>
  </si>
  <si>
    <t> 02.10.1986 22:30 </t>
  </si>
  <si>
    <t>2446709.660 </t>
  </si>
  <si>
    <t> 06.10.1986 03:50 </t>
  </si>
  <si>
    <t>2446728.211 </t>
  </si>
  <si>
    <t> 24.10.1986 17:03 </t>
  </si>
  <si>
    <t> A.Paschke </t>
  </si>
  <si>
    <t> BBS 83 </t>
  </si>
  <si>
    <t>2446765.310 </t>
  </si>
  <si>
    <t> 30.11.1986 19:26 </t>
  </si>
  <si>
    <t> BBS 82 </t>
  </si>
  <si>
    <t>2447069.341 </t>
  </si>
  <si>
    <t> 30.09.1987 20:11 </t>
  </si>
  <si>
    <t> BBS 86 </t>
  </si>
  <si>
    <t>2447368.532 </t>
  </si>
  <si>
    <t> 26.07.1988 00:46 </t>
  </si>
  <si>
    <t> BBS 89 </t>
  </si>
  <si>
    <t>2447381.433 </t>
  </si>
  <si>
    <t> 07.08.1988 22:23 </t>
  </si>
  <si>
    <t> BBS 90 </t>
  </si>
  <si>
    <t>2447385.465 </t>
  </si>
  <si>
    <t> 11.08.1988 23:09 </t>
  </si>
  <si>
    <t> R.Santler </t>
  </si>
  <si>
    <t> BRNO 30 </t>
  </si>
  <si>
    <t>2447389.492 </t>
  </si>
  <si>
    <t> 15.08.1988 23:48 </t>
  </si>
  <si>
    <t> M.Jechumtal </t>
  </si>
  <si>
    <t> J.Zahajsky </t>
  </si>
  <si>
    <t>2447389.496 </t>
  </si>
  <si>
    <t> 15.08.1988 23:54 </t>
  </si>
  <si>
    <t> A.Dedoch </t>
  </si>
  <si>
    <t>2447389.501 </t>
  </si>
  <si>
    <t> 16.08.1988 00:01 </t>
  </si>
  <si>
    <t>2447423.375 </t>
  </si>
  <si>
    <t> 18.09.1988 21:00 </t>
  </si>
  <si>
    <t>2447469.339 </t>
  </si>
  <si>
    <t> 03.11.1988 20:08 </t>
  </si>
  <si>
    <t>2447735.463 </t>
  </si>
  <si>
    <t> 27.07.1989 23:06 </t>
  </si>
  <si>
    <t> P.Znojilova </t>
  </si>
  <si>
    <t>2447735.464 </t>
  </si>
  <si>
    <t> 27.07.1989 23:08 </t>
  </si>
  <si>
    <t>2447735.465 </t>
  </si>
  <si>
    <t> 27.07.1989 23:09 </t>
  </si>
  <si>
    <t> V.Simon </t>
  </si>
  <si>
    <t>2447735.470 </t>
  </si>
  <si>
    <t> 27.07.1989 23:16 </t>
  </si>
  <si>
    <t> P.Adamek </t>
  </si>
  <si>
    <t>2447735.471 </t>
  </si>
  <si>
    <t> 27.07.1989 23:18 </t>
  </si>
  <si>
    <t> P.Dolinsky </t>
  </si>
  <si>
    <t> J.Tomcala </t>
  </si>
  <si>
    <t>2447769.337 </t>
  </si>
  <si>
    <t> 30.08.1989 20:05 </t>
  </si>
  <si>
    <t> BBS 92 </t>
  </si>
  <si>
    <t>2447794.338 </t>
  </si>
  <si>
    <t> 24.09.1989 20:06 </t>
  </si>
  <si>
    <t>2447815.309 </t>
  </si>
  <si>
    <t> 15.10.1989 19:24 </t>
  </si>
  <si>
    <t> BBS 93 </t>
  </si>
  <si>
    <t>2447857.238 </t>
  </si>
  <si>
    <t> 26.11.1989 17:42 </t>
  </si>
  <si>
    <t>2448085.466 </t>
  </si>
  <si>
    <t> 12.07.1990 23:11 </t>
  </si>
  <si>
    <t> BBS 96 </t>
  </si>
  <si>
    <t>2448106.438 </t>
  </si>
  <si>
    <t> 02.08.1990 22:30 </t>
  </si>
  <si>
    <t>2448127.400 </t>
  </si>
  <si>
    <t> 23.08.1990 21:36 </t>
  </si>
  <si>
    <t>2448131.425 </t>
  </si>
  <si>
    <t> 27.08.1990 22:12 </t>
  </si>
  <si>
    <t> O.Haska </t>
  </si>
  <si>
    <t> BRNO 31 </t>
  </si>
  <si>
    <t>2448131.427 </t>
  </si>
  <si>
    <t> 27.08.1990 22:14 </t>
  </si>
  <si>
    <t>2448144.334 </t>
  </si>
  <si>
    <t> 09.09.1990 20:00 </t>
  </si>
  <si>
    <t>2448439.494 </t>
  </si>
  <si>
    <t> 01.07.1991 23:51 </t>
  </si>
  <si>
    <t> BBS 98 </t>
  </si>
  <si>
    <t>2448460.466 </t>
  </si>
  <si>
    <t> 22.07.1991 23:11 </t>
  </si>
  <si>
    <t>2448502.403 </t>
  </si>
  <si>
    <t> 02.09.1991 21:40 </t>
  </si>
  <si>
    <t> BBS 99 </t>
  </si>
  <si>
    <t>2448519.332 </t>
  </si>
  <si>
    <t> 19.09.1991 19:58 </t>
  </si>
  <si>
    <t>2448548.371 </t>
  </si>
  <si>
    <t> 18.10.1991 20:54 </t>
  </si>
  <si>
    <t>2448586.275 </t>
  </si>
  <si>
    <t> 25.11.1991 18:36 </t>
  </si>
  <si>
    <t>2448802.399 </t>
  </si>
  <si>
    <t> 28.06.1992 21:34 </t>
  </si>
  <si>
    <t> BBS 101 </t>
  </si>
  <si>
    <t>2448827.403 </t>
  </si>
  <si>
    <t> 23.07.1992 21:40 </t>
  </si>
  <si>
    <t>2448852.405 </t>
  </si>
  <si>
    <t> 17.08.1992 21:43 </t>
  </si>
  <si>
    <t> BBS 102 </t>
  </si>
  <si>
    <t>2448890.303 </t>
  </si>
  <si>
    <t> 24.09.1992 19:16 </t>
  </si>
  <si>
    <t>2448936.274 </t>
  </si>
  <si>
    <t> 09.11.1992 18:34 </t>
  </si>
  <si>
    <t>2449164.496 </t>
  </si>
  <si>
    <t> 25.06.1993 23:54 </t>
  </si>
  <si>
    <t> BBS 104 </t>
  </si>
  <si>
    <t>2449177.400 </t>
  </si>
  <si>
    <t> 08.07.1993 21:36 </t>
  </si>
  <si>
    <t>2449198.367 </t>
  </si>
  <si>
    <t> 29.07.1993 20:48 </t>
  </si>
  <si>
    <t>2449206.434 </t>
  </si>
  <si>
    <t> 06.08.1993 22:24 </t>
  </si>
  <si>
    <t> BBS 105 </t>
  </si>
  <si>
    <t>2449347.563 </t>
  </si>
  <si>
    <t> 26.12.1993 01:30 </t>
  </si>
  <si>
    <t>2449535.462 </t>
  </si>
  <si>
    <t> 01.07.1994 23:05 </t>
  </si>
  <si>
    <t> BBS 107 </t>
  </si>
  <si>
    <t>2449906.430 </t>
  </si>
  <si>
    <t> 07.07.1995 22:19 </t>
  </si>
  <si>
    <t> BBS 110 </t>
  </si>
  <si>
    <t>2449935.463 </t>
  </si>
  <si>
    <t> 05.08.1995 23:06 </t>
  </si>
  <si>
    <t>2450011.270 </t>
  </si>
  <si>
    <t> 20.10.1995 18:28 </t>
  </si>
  <si>
    <t>2450040.311 </t>
  </si>
  <si>
    <t> 18.11.1995 19:27 </t>
  </si>
  <si>
    <t> 0.008 </t>
  </si>
  <si>
    <t> BBS 111 </t>
  </si>
  <si>
    <t>2450281.431 </t>
  </si>
  <si>
    <t> 16.07.1996 22:20 </t>
  </si>
  <si>
    <t> BBS 112 </t>
  </si>
  <si>
    <t>2450285.466 </t>
  </si>
  <si>
    <t> 20.07.1996 23:11 </t>
  </si>
  <si>
    <t>2450331.436 </t>
  </si>
  <si>
    <t> 04.09.1996 22:27 </t>
  </si>
  <si>
    <t> BBS 113 </t>
  </si>
  <si>
    <t>2450369.341 </t>
  </si>
  <si>
    <t> 12.10.1996 20:11 </t>
  </si>
  <si>
    <t>2450390.303 </t>
  </si>
  <si>
    <t> 02.11.1996 19:16 </t>
  </si>
  <si>
    <t> BBS 114 </t>
  </si>
  <si>
    <t>2450652.403 </t>
  </si>
  <si>
    <t> 22.07.1997 21:40 </t>
  </si>
  <si>
    <t> BBS 115 </t>
  </si>
  <si>
    <t>2450681.431 </t>
  </si>
  <si>
    <t> 20.08.1997 22:20 </t>
  </si>
  <si>
    <t>2450715.308 </t>
  </si>
  <si>
    <t> 23.09.1997 19:23 </t>
  </si>
  <si>
    <t> BBS 116 </t>
  </si>
  <si>
    <t>2450727.404 </t>
  </si>
  <si>
    <t> 05.10.1997 21:41 </t>
  </si>
  <si>
    <t>2451331.4316 </t>
  </si>
  <si>
    <t> 01.06.1999 22:21 </t>
  </si>
  <si>
    <t> 0.0001 </t>
  </si>
  <si>
    <t>E </t>
  </si>
  <si>
    <t>?</t>
  </si>
  <si>
    <t> J.Safar </t>
  </si>
  <si>
    <t>IBVS 5263 </t>
  </si>
  <si>
    <t>2451756.432 </t>
  </si>
  <si>
    <t> 30.07.2000 22:22 </t>
  </si>
  <si>
    <t> B.Procházková </t>
  </si>
  <si>
    <t>2453214.496 </t>
  </si>
  <si>
    <t> 27.07.2004 23:54 </t>
  </si>
  <si>
    <t>OEJV 0003 </t>
  </si>
  <si>
    <t>2453568.518 </t>
  </si>
  <si>
    <t> 17.07.2005 00:25 </t>
  </si>
  <si>
    <t>2453619.3241 </t>
  </si>
  <si>
    <t> 05.09.2005 19:46 </t>
  </si>
  <si>
    <t> -0.0100 </t>
  </si>
  <si>
    <t>C </t>
  </si>
  <si>
    <t>-I</t>
  </si>
  <si>
    <t> Agerer </t>
  </si>
  <si>
    <t>BAVM 178 </t>
  </si>
  <si>
    <t>2453619.32475 </t>
  </si>
  <si>
    <t> 05.09.2005 19:47 </t>
  </si>
  <si>
    <t>9094</t>
  </si>
  <si>
    <t> -0.00937 </t>
  </si>
  <si>
    <t> R.Ehrenberger </t>
  </si>
  <si>
    <t>2453931.4193 </t>
  </si>
  <si>
    <t> 14.07.2006 22:03 </t>
  </si>
  <si>
    <t>9481</t>
  </si>
  <si>
    <t> -0.0115 </t>
  </si>
  <si>
    <t> K.&amp; M.Rätz </t>
  </si>
  <si>
    <t>BAVM 186 </t>
  </si>
  <si>
    <t>2454289.4837 </t>
  </si>
  <si>
    <t> 07.07.2007 23:36 </t>
  </si>
  <si>
    <t>9925</t>
  </si>
  <si>
    <t> J.Schirmer </t>
  </si>
  <si>
    <t>2454380.6128 </t>
  </si>
  <si>
    <t> 07.10.2007 02:42 </t>
  </si>
  <si>
    <t>10038</t>
  </si>
  <si>
    <t>ns</t>
  </si>
  <si>
    <t>JAAVSO 36(2);171 </t>
  </si>
  <si>
    <t>2454684.644 </t>
  </si>
  <si>
    <t> 06.08.2008 03:27 </t>
  </si>
  <si>
    <t>10415</t>
  </si>
  <si>
    <t> -0.012 </t>
  </si>
  <si>
    <t>o</t>
  </si>
  <si>
    <t>JAAVSO 36(2);186 </t>
  </si>
  <si>
    <t>2454688.6765 </t>
  </si>
  <si>
    <t> 10.08.2008 04:14 </t>
  </si>
  <si>
    <t>10420</t>
  </si>
  <si>
    <t> -0.0122 </t>
  </si>
  <si>
    <t>2455017.7063 </t>
  </si>
  <si>
    <t> 05.07.2009 04:57 </t>
  </si>
  <si>
    <t>10828</t>
  </si>
  <si>
    <t> -0.0146 </t>
  </si>
  <si>
    <t> JAAVSO 38;85 </t>
  </si>
  <si>
    <t>2455379.8029 </t>
  </si>
  <si>
    <t> 02.07.2010 07:16 </t>
  </si>
  <si>
    <t>11277</t>
  </si>
  <si>
    <t> -0.0147 </t>
  </si>
  <si>
    <t> JAAVSO 39;94 </t>
  </si>
  <si>
    <t>2455381.4155 </t>
  </si>
  <si>
    <t> 03.07.2010 21:58 </t>
  </si>
  <si>
    <t>11279</t>
  </si>
  <si>
    <t> -0.0150 </t>
  </si>
  <si>
    <t>m</t>
  </si>
  <si>
    <t> A.Liakos &amp; P.Niarchos </t>
  </si>
  <si>
    <t>IBVS 5958 </t>
  </si>
  <si>
    <t>2455383.4316 </t>
  </si>
  <si>
    <t> 05.07.2010 22:21 </t>
  </si>
  <si>
    <t>11281.5</t>
  </si>
  <si>
    <t>2455391.4986 </t>
  </si>
  <si>
    <t> 13.07.2010 23:57 </t>
  </si>
  <si>
    <t>11291.5</t>
  </si>
  <si>
    <t> -0.0125 </t>
  </si>
  <si>
    <t>2455393.5121 </t>
  </si>
  <si>
    <t> 16.07.2010 00:17 </t>
  </si>
  <si>
    <t>11294</t>
  </si>
  <si>
    <t> -0.0151 </t>
  </si>
  <si>
    <t> P.Frank </t>
  </si>
  <si>
    <t>BAVM 214 </t>
  </si>
  <si>
    <t>2455393.5127 </t>
  </si>
  <si>
    <t> 16.07.2010 00:18 </t>
  </si>
  <si>
    <t> -0.0145 </t>
  </si>
  <si>
    <t> F.Agerer </t>
  </si>
  <si>
    <t>BAVM 215 </t>
  </si>
  <si>
    <t>2455394.3186 </t>
  </si>
  <si>
    <t> 16.07.2010 19:38 </t>
  </si>
  <si>
    <t>11295</t>
  </si>
  <si>
    <t>2455473.3508 </t>
  </si>
  <si>
    <t> 03.10.2010 20:25 </t>
  </si>
  <si>
    <t>11393</t>
  </si>
  <si>
    <t>2455784.6403 </t>
  </si>
  <si>
    <t> 11.08.2011 03:22 </t>
  </si>
  <si>
    <t>11779</t>
  </si>
  <si>
    <t> -0.0159 </t>
  </si>
  <si>
    <t> N.Simmons </t>
  </si>
  <si>
    <t> JAAVSO 40;975 </t>
  </si>
  <si>
    <t>2455838.6724 </t>
  </si>
  <si>
    <t> 04.10.2011 04:08 </t>
  </si>
  <si>
    <t>11846</t>
  </si>
  <si>
    <t> -0.0160 </t>
  </si>
  <si>
    <t> J.A.Howell </t>
  </si>
  <si>
    <t>2456184.6387 </t>
  </si>
  <si>
    <t> 14.09.2012 03:19 </t>
  </si>
  <si>
    <t>12275</t>
  </si>
  <si>
    <t> -0.0174 </t>
  </si>
  <si>
    <t> K.Menzies </t>
  </si>
  <si>
    <t>2456563.6713 </t>
  </si>
  <si>
    <t> 28.09.2013 04:06 </t>
  </si>
  <si>
    <t>12745</t>
  </si>
  <si>
    <t> -0.0169 </t>
  </si>
  <si>
    <t> JAAVSO 41;328 </t>
  </si>
  <si>
    <t>2456831.4112 </t>
  </si>
  <si>
    <t> 22.06.2014 21:52 </t>
  </si>
  <si>
    <t>13077</t>
  </si>
  <si>
    <t> -0.0189 </t>
  </si>
  <si>
    <t>BAVM 238 </t>
  </si>
  <si>
    <t>2457214.4724 </t>
  </si>
  <si>
    <t> 10.07.2015 23:20 </t>
  </si>
  <si>
    <t>13552</t>
  </si>
  <si>
    <t> -0.0221 </t>
  </si>
  <si>
    <t>BAVM 241 (=IBVS 6157) </t>
  </si>
  <si>
    <t>2426319.340 </t>
  </si>
  <si>
    <t> 08.12.1930 20:09 </t>
  </si>
  <si>
    <t> J.Pagaczewski </t>
  </si>
  <si>
    <t>2426468.537 </t>
  </si>
  <si>
    <t> 07.05.1931 00:53 </t>
  </si>
  <si>
    <t>2426485.471 </t>
  </si>
  <si>
    <t> 23.05.1931 23:18 </t>
  </si>
  <si>
    <t>2426506.445 </t>
  </si>
  <si>
    <t> 13.06.1931 22:40 </t>
  </si>
  <si>
    <t>2426510.473 </t>
  </si>
  <si>
    <t> 17.06.1931 23:21 </t>
  </si>
  <si>
    <t>2426531.438 </t>
  </si>
  <si>
    <t> 08.07.1931 22:30 </t>
  </si>
  <si>
    <t>2426556.440 </t>
  </si>
  <si>
    <t> 02.08.1931 22:33 </t>
  </si>
  <si>
    <t>2426556.441 </t>
  </si>
  <si>
    <t> 02.08.1931 22:35 </t>
  </si>
  <si>
    <t> W.Zessewitsch </t>
  </si>
  <si>
    <t>2426557.248 </t>
  </si>
  <si>
    <t> 03.08.1931 17:57 </t>
  </si>
  <si>
    <t>2426577.404 </t>
  </si>
  <si>
    <t> 23.08.1931 21:41 </t>
  </si>
  <si>
    <t>2426581.345 </t>
  </si>
  <si>
    <t> 27.08.1931 20:16 </t>
  </si>
  <si>
    <t> -0.093 </t>
  </si>
  <si>
    <t>2426582.243 </t>
  </si>
  <si>
    <t> 28.08.1931 17:49 </t>
  </si>
  <si>
    <t>2426590.307 </t>
  </si>
  <si>
    <t> 05.09.1931 19:22 </t>
  </si>
  <si>
    <t>2426590.309 </t>
  </si>
  <si>
    <t> 05.09.1931 19:24 </t>
  </si>
  <si>
    <t>2426590.312 </t>
  </si>
  <si>
    <t> 05.09.1931 19:29 </t>
  </si>
  <si>
    <t> S.Szczyrbak </t>
  </si>
  <si>
    <t>2426594.341 </t>
  </si>
  <si>
    <t> 09.09.1931 20:11 </t>
  </si>
  <si>
    <t>2426598.373 </t>
  </si>
  <si>
    <t> 13.09.1931 20:57 </t>
  </si>
  <si>
    <t>2426599.177 </t>
  </si>
  <si>
    <t> 14.09.1931 16:14 </t>
  </si>
  <si>
    <t>2426603.212 </t>
  </si>
  <si>
    <t> 18.09.1931 17:05 </t>
  </si>
  <si>
    <t>2426607.243 </t>
  </si>
  <si>
    <t> 22.09.1931 17:49 </t>
  </si>
  <si>
    <t>2426623.376 </t>
  </si>
  <si>
    <t> 08.10.1931 21:01 </t>
  </si>
  <si>
    <t>2426931.434 </t>
  </si>
  <si>
    <t> 11.08.1932 22:24 </t>
  </si>
  <si>
    <t>2426948.379 </t>
  </si>
  <si>
    <t> 28.08.1932 21:05 </t>
  </si>
  <si>
    <t>2426952.406 </t>
  </si>
  <si>
    <t> 01.09.1932 21:44 </t>
  </si>
  <si>
    <t>2426973.369 </t>
  </si>
  <si>
    <t> 22.09.1932 20:51 </t>
  </si>
  <si>
    <t>2427310.471 </t>
  </si>
  <si>
    <t> 25.08.1933 23:18 </t>
  </si>
  <si>
    <t>2427635.468 </t>
  </si>
  <si>
    <t> 16.07.1934 23:13 </t>
  </si>
  <si>
    <t> K.Himpel </t>
  </si>
  <si>
    <t>2430615.310 </t>
  </si>
  <si>
    <t> 12.09.1942 19:26 </t>
  </si>
  <si>
    <t>2430619.346 </t>
  </si>
  <si>
    <t> 16.09.1942 20:18 </t>
  </si>
  <si>
    <t>2431311.281 </t>
  </si>
  <si>
    <t> 08.08.1944 18:44 </t>
  </si>
  <si>
    <t>2432806.445 </t>
  </si>
  <si>
    <t> 11.09.1948 22:40 </t>
  </si>
  <si>
    <t> 0.009 </t>
  </si>
  <si>
    <t>2435331.447 </t>
  </si>
  <si>
    <t> 11.08.1955 22:43 </t>
  </si>
  <si>
    <t> 0.012 </t>
  </si>
  <si>
    <t>2435702.408 </t>
  </si>
  <si>
    <t> 16.08.1956 21:47 </t>
  </si>
  <si>
    <t>2435985.510 </t>
  </si>
  <si>
    <t> 27.05.1957 00:14 </t>
  </si>
  <si>
    <t> 0.042 </t>
  </si>
  <si>
    <t>P </t>
  </si>
  <si>
    <t> H.Huth </t>
  </si>
  <si>
    <t>2436085.467 </t>
  </si>
  <si>
    <t> 03.09.1957 23:12 </t>
  </si>
  <si>
    <t>2436343.536 </t>
  </si>
  <si>
    <t> 20.05.1958 00:51 </t>
  </si>
  <si>
    <t>2436764.514 </t>
  </si>
  <si>
    <t> 15.07.1959 00:20 </t>
  </si>
  <si>
    <t> 0.014 </t>
  </si>
  <si>
    <t>2436848.378 </t>
  </si>
  <si>
    <t> 06.10.1959 21:04 </t>
  </si>
  <si>
    <t>2437202.424 </t>
  </si>
  <si>
    <t> 24.09.1960 22:10 </t>
  </si>
  <si>
    <t> 0.021 </t>
  </si>
  <si>
    <t> Voigtländer </t>
  </si>
  <si>
    <t>2437544.347 </t>
  </si>
  <si>
    <t> 01.09.1961 20:19 </t>
  </si>
  <si>
    <t> E.Kubica </t>
  </si>
  <si>
    <t>2437940.324 </t>
  </si>
  <si>
    <t> 02.10.1962 19:46 </t>
  </si>
  <si>
    <t> 0.018 </t>
  </si>
  <si>
    <t>2437961.285 </t>
  </si>
  <si>
    <t> 23.10.1962 18:50 </t>
  </si>
  <si>
    <t> 0.011 </t>
  </si>
  <si>
    <t>2438210.478 </t>
  </si>
  <si>
    <t> 29.06.1963 23:28 </t>
  </si>
  <si>
    <t>2438753.211 </t>
  </si>
  <si>
    <t> 23.12.1964 17:03 </t>
  </si>
  <si>
    <t>2439768.530 </t>
  </si>
  <si>
    <t> 05.10.1967 00:43 </t>
  </si>
  <si>
    <t> L.Hazel </t>
  </si>
  <si>
    <t>2440042.729 </t>
  </si>
  <si>
    <t> 05.07.1968 05:29 </t>
  </si>
  <si>
    <t>2440067.726 </t>
  </si>
  <si>
    <t> 30.07.1968 05:25 </t>
  </si>
  <si>
    <t>2441158.040 </t>
  </si>
  <si>
    <t> 25.07.1971 12:57 </t>
  </si>
  <si>
    <t> A.Pliska </t>
  </si>
  <si>
    <t> J.Silhan </t>
  </si>
  <si>
    <t>2441158.043 </t>
  </si>
  <si>
    <t> 25.07.1971 13:01 </t>
  </si>
  <si>
    <t> S.Paschke </t>
  </si>
  <si>
    <t>2441160.464 </t>
  </si>
  <si>
    <t> 27.07.1971 23:08 </t>
  </si>
  <si>
    <t>2441160.466 </t>
  </si>
  <si>
    <t> 27.07.1971 23:11 </t>
  </si>
  <si>
    <t>2441602.403 </t>
  </si>
  <si>
    <t> 11.10.1972 21:40 </t>
  </si>
  <si>
    <t>F </t>
  </si>
  <si>
    <t> P.Ahnert </t>
  </si>
  <si>
    <t>2442631.435 </t>
  </si>
  <si>
    <t> 06.08.1975 22:26 </t>
  </si>
  <si>
    <t> J.Sulan </t>
  </si>
  <si>
    <t>2446262.082 </t>
  </si>
  <si>
    <t> 15.07.1985 13:58 </t>
  </si>
  <si>
    <t> T.Kato </t>
  </si>
  <si>
    <t>2450281.4233 </t>
  </si>
  <si>
    <t> 16.07.1996 22:09 </t>
  </si>
  <si>
    <t> -0.0084 </t>
  </si>
  <si>
    <t> M.Netolicky </t>
  </si>
  <si>
    <t>2450281.4379 </t>
  </si>
  <si>
    <t> 16.07.1996 22:30 </t>
  </si>
  <si>
    <t> 0.0062 </t>
  </si>
  <si>
    <t> J.Cechal </t>
  </si>
  <si>
    <t>2450281.4414 </t>
  </si>
  <si>
    <t> 16.07.1996 22:35 </t>
  </si>
  <si>
    <t> 0.0097 </t>
  </si>
  <si>
    <t> K.Koss </t>
  </si>
  <si>
    <t>2450318.5250 </t>
  </si>
  <si>
    <t> 23.08.1996 00:36 </t>
  </si>
  <si>
    <t> -0.0035 </t>
  </si>
  <si>
    <t>2450318.5257 </t>
  </si>
  <si>
    <t> 23.08.1996 00:37 </t>
  </si>
  <si>
    <t> -0.0028 </t>
  </si>
  <si>
    <t>2450318.5271 </t>
  </si>
  <si>
    <t> 23.08.1996 00:39 </t>
  </si>
  <si>
    <t> -0.0014 </t>
  </si>
  <si>
    <t>2450610.4522 </t>
  </si>
  <si>
    <t> 10.06.1997 22:51 </t>
  </si>
  <si>
    <t> -0.0117 </t>
  </si>
  <si>
    <t> P.Sobotka </t>
  </si>
  <si>
    <t>2450660.4577 </t>
  </si>
  <si>
    <t> 30.07.1997 22:59 </t>
  </si>
  <si>
    <t> -0.0062 </t>
  </si>
  <si>
    <t> P.Lutcha </t>
  </si>
  <si>
    <t>2450660.4716 </t>
  </si>
  <si>
    <t> 30.07.1997 23:19 </t>
  </si>
  <si>
    <t> 0.0077 </t>
  </si>
  <si>
    <t> L.Brat </t>
  </si>
  <si>
    <t>2450660.4757 </t>
  </si>
  <si>
    <t> 30.07.1997 23:25 </t>
  </si>
  <si>
    <t> 0.0118 </t>
  </si>
  <si>
    <t>2450694.3318 </t>
  </si>
  <si>
    <t> 02.09.1997 19:57 </t>
  </si>
  <si>
    <t> -0.0031 </t>
  </si>
  <si>
    <t>2451339.4924 </t>
  </si>
  <si>
    <t> 09.06.1999 23:49 </t>
  </si>
  <si>
    <t> -0.0036 </t>
  </si>
  <si>
    <t>2451364.4958 </t>
  </si>
  <si>
    <t> 04.07.1999 23:53 </t>
  </si>
  <si>
    <t> -0.0002 </t>
  </si>
  <si>
    <t>2452106.427 </t>
  </si>
  <si>
    <t> 15.07.2001 22:14 </t>
  </si>
  <si>
    <t> J.Goždál </t>
  </si>
  <si>
    <t>2452106.428 </t>
  </si>
  <si>
    <t> 15.07.2001 22:16 </t>
  </si>
  <si>
    <t>2452106.430 </t>
  </si>
  <si>
    <t> 15.07.2001 22:19 </t>
  </si>
  <si>
    <t>2452106.439 </t>
  </si>
  <si>
    <t> 15.07.2001 22:32 </t>
  </si>
  <si>
    <t> P.Novotná </t>
  </si>
  <si>
    <t>2452106.440 </t>
  </si>
  <si>
    <t> 15.07.2001 22:33 </t>
  </si>
  <si>
    <t> R.Kucerová </t>
  </si>
  <si>
    <t>2452106.444 </t>
  </si>
  <si>
    <t> 15.07.2001 22:39 </t>
  </si>
  <si>
    <t> 0.013 </t>
  </si>
  <si>
    <t>2452174.978 </t>
  </si>
  <si>
    <t> 22.09.2001 11:28 </t>
  </si>
  <si>
    <t> Hirosawa </t>
  </si>
  <si>
    <t>2452432.2376 </t>
  </si>
  <si>
    <t> 06.06.2002 17:42 </t>
  </si>
  <si>
    <t> -0.0000 </t>
  </si>
  <si>
    <t> Nakajima </t>
  </si>
  <si>
    <t>2452498.3613 </t>
  </si>
  <si>
    <t> 11.08.2002 20:40 </t>
  </si>
  <si>
    <t> -0.0054 </t>
  </si>
  <si>
    <t> Bal-Mai </t>
  </si>
  <si>
    <t>2452601.5864 </t>
  </si>
  <si>
    <t> 23.11.2002 02:04 </t>
  </si>
  <si>
    <t> -0.0060 </t>
  </si>
  <si>
    <t>2452906.430 </t>
  </si>
  <si>
    <t> 23.09.2003 22:19 </t>
  </si>
  <si>
    <t> M.Vrašták </t>
  </si>
  <si>
    <t>2453255.618 </t>
  </si>
  <si>
    <t> 07.09.2004 02:49 </t>
  </si>
  <si>
    <t> S.Cook </t>
  </si>
  <si>
    <t>2453267.713 </t>
  </si>
  <si>
    <t> 19.09.2004 05:06 </t>
  </si>
  <si>
    <t>2453343.5195 </t>
  </si>
  <si>
    <t> 04.12.2004 00:28 </t>
  </si>
  <si>
    <t> -0.0082 </t>
  </si>
  <si>
    <t>2453511.2609 </t>
  </si>
  <si>
    <t> 20.05.2005 18:15 </t>
  </si>
  <si>
    <t> -0.0087 </t>
  </si>
  <si>
    <t> C.-H.Kim et al. </t>
  </si>
  <si>
    <t>2453581.424 </t>
  </si>
  <si>
    <t> 29.07.2005 22:10 </t>
  </si>
  <si>
    <t> V.Novotný </t>
  </si>
  <si>
    <t>2453672.5496 </t>
  </si>
  <si>
    <t> 29.10.2005 01:11 </t>
  </si>
  <si>
    <t>9160</t>
  </si>
  <si>
    <t> -0.0103 </t>
  </si>
  <si>
    <t>2454388.2726 </t>
  </si>
  <si>
    <t> 14.10.2007 18:32 </t>
  </si>
  <si>
    <t>10047.5</t>
  </si>
  <si>
    <t> -0.0129 </t>
  </si>
  <si>
    <t>2454719.3218 </t>
  </si>
  <si>
    <t> 09.09.2008 19:43 </t>
  </si>
  <si>
    <t>10458</t>
  </si>
  <si>
    <t> -0.0120 </t>
  </si>
  <si>
    <t> M.Dietrich </t>
  </si>
  <si>
    <t>2454723.3544 </t>
  </si>
  <si>
    <t> 13.09.2008 20:30 </t>
  </si>
  <si>
    <t>10463</t>
  </si>
  <si>
    <t>2454723.3545 </t>
  </si>
  <si>
    <t> -0.0116 </t>
  </si>
  <si>
    <t>2455039.4813 </t>
  </si>
  <si>
    <t> 26.07.2009 23:33 </t>
  </si>
  <si>
    <t>10855</t>
  </si>
  <si>
    <t> -0.0138 </t>
  </si>
  <si>
    <t>2455041.5014 </t>
  </si>
  <si>
    <t> 29.07.2009 00:02 </t>
  </si>
  <si>
    <t>10857.5</t>
  </si>
  <si>
    <t> -0.0098 </t>
  </si>
  <si>
    <t>2455791.4992 </t>
  </si>
  <si>
    <t> 17.08.2011 23:58 </t>
  </si>
  <si>
    <t>11787.5</t>
  </si>
  <si>
    <t> -0.0118 </t>
  </si>
  <si>
    <t>2455819.3192 </t>
  </si>
  <si>
    <t> 14.09.2011 19:39 </t>
  </si>
  <si>
    <t>11822</t>
  </si>
  <si>
    <t> -0.0144 </t>
  </si>
  <si>
    <t>2455828.9970 </t>
  </si>
  <si>
    <t> 24.09.2011 11:55 </t>
  </si>
  <si>
    <t>11834</t>
  </si>
  <si>
    <t> -0.0140 </t>
  </si>
  <si>
    <t>cG</t>
  </si>
  <si>
    <t> K.Hirosawa </t>
  </si>
  <si>
    <t>2455851.5757 </t>
  </si>
  <si>
    <t> 17.10.2011 01:49 </t>
  </si>
  <si>
    <t>11862</t>
  </si>
  <si>
    <t>JBAV, 60</t>
  </si>
  <si>
    <t>JAVSO, 49, 108</t>
  </si>
  <si>
    <t>JAVSO, 49, 265</t>
  </si>
  <si>
    <t>JAVSO, 50, 133</t>
  </si>
  <si>
    <t>JAAVSO, 50, 255</t>
  </si>
  <si>
    <t>JAAVSO 51, 138</t>
  </si>
  <si>
    <t>JBAV, 76</t>
  </si>
  <si>
    <t xml:space="preserve">Mag </t>
  </si>
  <si>
    <t>Next ToM-P</t>
  </si>
  <si>
    <t>Next ToM-S</t>
  </si>
  <si>
    <t>10.80-11.90</t>
  </si>
  <si>
    <t>VSX</t>
  </si>
  <si>
    <t>JAAVSO52#1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</si>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</sst>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4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</cellStyleXfs>
  <cellXfs count="91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left"/>
    </xf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0" fillId="0" borderId="4" xfId="0" applyBorder="1" applyAlignment="1">
      <alignment horizontal="center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5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10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6" applyFont="1" applyAlignment="1">
      <alignment wrapText="1"/>
    </xf>
    <xf numFmtId="0" fontId="4" fillId="0" borderId="0" xfId="6" applyFont="1" applyAlignment="1">
      <alignment horizontal="center" wrapText="1"/>
    </xf>
    <xf numFmtId="0" fontId="4" fillId="0" borderId="0" xfId="6" applyFont="1" applyAlignment="1">
      <alignment horizontal="left" wrapText="1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0" xfId="8" applyFont="1" applyAlignment="1">
      <alignment horizontal="left"/>
    </xf>
    <xf numFmtId="0" fontId="15" fillId="0" borderId="0" xfId="8" applyFont="1" applyAlignment="1">
      <alignment horizontal="center" wrapText="1"/>
    </xf>
    <xf numFmtId="0" fontId="15" fillId="0" borderId="0" xfId="8" applyFont="1" applyAlignment="1">
      <alignment horizontal="left" wrapText="1"/>
    </xf>
    <xf numFmtId="0" fontId="15" fillId="0" borderId="0" xfId="8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0" fontId="17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7" fontId="19" fillId="0" borderId="0" xfId="0" applyNumberFormat="1" applyFont="1" applyAlignment="1">
      <alignment horizontal="left" vertical="center" wrapText="1"/>
    </xf>
    <xf numFmtId="167" fontId="19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top"/>
    </xf>
    <xf numFmtId="0" fontId="0" fillId="3" borderId="12" xfId="0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22" fontId="20" fillId="0" borderId="15" xfId="0" applyNumberFormat="1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/>
    </xf>
    <xf numFmtId="0" fontId="19" fillId="0" borderId="0" xfId="0" applyFont="1" applyAlignment="1" applyProtection="1">
      <alignment horizontal="center"/>
      <protection locked="0"/>
    </xf>
    <xf numFmtId="167" fontId="19" fillId="0" borderId="0" xfId="0" applyNumberFormat="1" applyFont="1" applyAlignment="1" applyProtection="1">
      <alignment horizontal="left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Vul - O-C Diagr.</a:t>
            </a:r>
          </a:p>
        </c:rich>
      </c:tx>
      <c:layout>
        <c:manualLayout>
          <c:xMode val="edge"/>
          <c:yMode val="edge"/>
          <c:x val="0.38067349926793559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77159590043924"/>
          <c:y val="0.16457089090278809"/>
          <c:w val="0.82137628111273797"/>
          <c:h val="0.662475445286320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Active!$H$21:$H$3220</c:f>
              <c:numCache>
                <c:formatCode>General</c:formatCode>
                <c:ptCount val="3200"/>
                <c:pt idx="0">
                  <c:v>-9.9121999664930627E-4</c:v>
                </c:pt>
                <c:pt idx="1">
                  <c:v>2.4979300033010077E-3</c:v>
                </c:pt>
                <c:pt idx="2">
                  <c:v>1.0183200029132422E-3</c:v>
                </c:pt>
                <c:pt idx="3">
                  <c:v>7.2816600040823687E-3</c:v>
                </c:pt>
                <c:pt idx="4">
                  <c:v>3.0246100031945389E-3</c:v>
                </c:pt>
                <c:pt idx="5">
                  <c:v>2.8795000253012404E-4</c:v>
                </c:pt>
                <c:pt idx="6">
                  <c:v>2.2942400028114207E-3</c:v>
                </c:pt>
                <c:pt idx="7">
                  <c:v>3.2942400030151475E-3</c:v>
                </c:pt>
                <c:pt idx="8">
                  <c:v>3.8428300031227991E-3</c:v>
                </c:pt>
                <c:pt idx="9">
                  <c:v>-1.4424199980567209E-3</c:v>
                </c:pt>
                <c:pt idx="10">
                  <c:v>-1.4424199980567209E-3</c:v>
                </c:pt>
                <c:pt idx="12">
                  <c:v>-1.1508799980219919E-3</c:v>
                </c:pt>
                <c:pt idx="13">
                  <c:v>-1.6649799945298582E-3</c:v>
                </c:pt>
                <c:pt idx="14">
                  <c:v>3.3502000587759539E-4</c:v>
                </c:pt>
                <c:pt idx="15">
                  <c:v>3.3350200064887758E-3</c:v>
                </c:pt>
                <c:pt idx="16">
                  <c:v>7.797000216669403E-5</c:v>
                </c:pt>
                <c:pt idx="17">
                  <c:v>-1.7907999790622853E-4</c:v>
                </c:pt>
                <c:pt idx="18">
                  <c:v>-2.6304899984097574E-3</c:v>
                </c:pt>
                <c:pt idx="19">
                  <c:v>1.1246000212850049E-4</c:v>
                </c:pt>
                <c:pt idx="20">
                  <c:v>-1.1445899981481489E-3</c:v>
                </c:pt>
                <c:pt idx="21">
                  <c:v>2.827210002578795E-3</c:v>
                </c:pt>
                <c:pt idx="22">
                  <c:v>-3.6114099966653157E-3</c:v>
                </c:pt>
                <c:pt idx="23">
                  <c:v>5.9089800051879138E-3</c:v>
                </c:pt>
                <c:pt idx="24">
                  <c:v>6.5193000045837834E-4</c:v>
                </c:pt>
                <c:pt idx="25">
                  <c:v>-4.0847299969755113E-3</c:v>
                </c:pt>
                <c:pt idx="26">
                  <c:v>1.2258900060260203E-3</c:v>
                </c:pt>
                <c:pt idx="27">
                  <c:v>-1.6923399962252006E-3</c:v>
                </c:pt>
                <c:pt idx="28">
                  <c:v>2.3477100039599463E-3</c:v>
                </c:pt>
                <c:pt idx="29">
                  <c:v>6.090660004701931E-3</c:v>
                </c:pt>
                <c:pt idx="30">
                  <c:v>5.7808800011116546E-3</c:v>
                </c:pt>
                <c:pt idx="31">
                  <c:v>8.866740005032625E-3</c:v>
                </c:pt>
                <c:pt idx="32">
                  <c:v>1.1502029999974184E-2</c:v>
                </c:pt>
                <c:pt idx="33">
                  <c:v>4.8534300076426007E-3</c:v>
                </c:pt>
                <c:pt idx="34">
                  <c:v>4.240852000657469E-2</c:v>
                </c:pt>
                <c:pt idx="35">
                  <c:v>-5.6631999905221164E-4</c:v>
                </c:pt>
                <c:pt idx="36">
                  <c:v>3.9824800041969866E-3</c:v>
                </c:pt>
                <c:pt idx="37">
                  <c:v>1.4346460004162509E-2</c:v>
                </c:pt>
                <c:pt idx="38">
                  <c:v>7.3998200023197569E-3</c:v>
                </c:pt>
                <c:pt idx="39">
                  <c:v>2.1230830003332812E-2</c:v>
                </c:pt>
                <c:pt idx="40">
                  <c:v>8.8329900027019903E-3</c:v>
                </c:pt>
                <c:pt idx="41">
                  <c:v>1.8190680006227922E-2</c:v>
                </c:pt>
                <c:pt idx="42">
                  <c:v>1.1454020008386578E-2</c:v>
                </c:pt>
                <c:pt idx="43">
                  <c:v>1.0968330003379378E-2</c:v>
                </c:pt>
                <c:pt idx="44">
                  <c:v>2.1694000097340904E-3</c:v>
                </c:pt>
                <c:pt idx="14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D3-4E5F-8EBD-94FB77825B7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Active!$I$21:$I$3220</c:f>
              <c:numCache>
                <c:formatCode>General</c:formatCode>
                <c:ptCount val="3200"/>
                <c:pt idx="45">
                  <c:v>4.229470003338065E-3</c:v>
                </c:pt>
                <c:pt idx="46">
                  <c:v>1.7624400061322376E-3</c:v>
                </c:pt>
                <c:pt idx="47">
                  <c:v>-1.9656999211292714E-4</c:v>
                </c:pt>
                <c:pt idx="48">
                  <c:v>-1.1557899997569621E-3</c:v>
                </c:pt>
                <c:pt idx="49">
                  <c:v>4.3648100036079995E-3</c:v>
                </c:pt>
                <c:pt idx="50">
                  <c:v>1.3711000065086409E-3</c:v>
                </c:pt>
                <c:pt idx="51">
                  <c:v>-3.0733899911865592E-3</c:v>
                </c:pt>
                <c:pt idx="52">
                  <c:v>-4.8037599990493618E-3</c:v>
                </c:pt>
                <c:pt idx="53">
                  <c:v>-6.93521999346558E-3</c:v>
                </c:pt>
                <c:pt idx="54">
                  <c:v>-6.93521999346558E-3</c:v>
                </c:pt>
                <c:pt idx="55">
                  <c:v>-3.9352199964923784E-3</c:v>
                </c:pt>
                <c:pt idx="56">
                  <c:v>-2.2894499998074025E-3</c:v>
                </c:pt>
                <c:pt idx="57">
                  <c:v>-2.2894499998074025E-3</c:v>
                </c:pt>
                <c:pt idx="58">
                  <c:v>-2.8944999939994887E-4</c:v>
                </c:pt>
                <c:pt idx="59">
                  <c:v>1.3378700023167767E-3</c:v>
                </c:pt>
                <c:pt idx="60">
                  <c:v>1.3387100043473765E-3</c:v>
                </c:pt>
                <c:pt idx="61">
                  <c:v>2.3387100081890821E-3</c:v>
                </c:pt>
                <c:pt idx="62">
                  <c:v>3.3387100047548302E-3</c:v>
                </c:pt>
                <c:pt idx="63">
                  <c:v>-1.0601639995002188E-2</c:v>
                </c:pt>
                <c:pt idx="65">
                  <c:v>-7.3662899958435446E-3</c:v>
                </c:pt>
                <c:pt idx="66">
                  <c:v>-5.5855999962659553E-3</c:v>
                </c:pt>
                <c:pt idx="67">
                  <c:v>-6.2281200007419102E-3</c:v>
                </c:pt>
                <c:pt idx="68">
                  <c:v>-7.4851699973805808E-3</c:v>
                </c:pt>
                <c:pt idx="69">
                  <c:v>-1.3061959994956851E-2</c:v>
                </c:pt>
                <c:pt idx="70">
                  <c:v>-1.2513369991211221E-2</c:v>
                </c:pt>
                <c:pt idx="71">
                  <c:v>-4.5133699968573637E-3</c:v>
                </c:pt>
                <c:pt idx="72">
                  <c:v>-6.9647799973608926E-3</c:v>
                </c:pt>
                <c:pt idx="73">
                  <c:v>2.9788199972244911E-3</c:v>
                </c:pt>
                <c:pt idx="74">
                  <c:v>-9.6951500017894432E-3</c:v>
                </c:pt>
                <c:pt idx="75">
                  <c:v>-1.9112099980702624E-3</c:v>
                </c:pt>
                <c:pt idx="76">
                  <c:v>-3.6415799986571074E-3</c:v>
                </c:pt>
                <c:pt idx="77">
                  <c:v>-1.3374599948292598E-3</c:v>
                </c:pt>
                <c:pt idx="78">
                  <c:v>-2.3938599988468923E-3</c:v>
                </c:pt>
                <c:pt idx="79">
                  <c:v>2.9605800082208589E-3</c:v>
                </c:pt>
                <c:pt idx="80">
                  <c:v>-7.0331299939425662E-3</c:v>
                </c:pt>
                <c:pt idx="81">
                  <c:v>-6.0331299973768182E-3</c:v>
                </c:pt>
                <c:pt idx="82">
                  <c:v>-5.8042800010298379E-3</c:v>
                </c:pt>
                <c:pt idx="83">
                  <c:v>-1.540940000268165E-3</c:v>
                </c:pt>
                <c:pt idx="84">
                  <c:v>-4.9386999307898805E-4</c:v>
                </c:pt>
                <c:pt idx="85">
                  <c:v>-3.2305299973813817E-3</c:v>
                </c:pt>
                <c:pt idx="86">
                  <c:v>-8.2932200020877644E-3</c:v>
                </c:pt>
                <c:pt idx="87">
                  <c:v>6.5219600073760375E-3</c:v>
                </c:pt>
                <c:pt idx="88">
                  <c:v>4.2350002331659198E-5</c:v>
                </c:pt>
                <c:pt idx="89">
                  <c:v>-9.4506999448640272E-4</c:v>
                </c:pt>
                <c:pt idx="91">
                  <c:v>-2.2648099984508008E-3</c:v>
                </c:pt>
                <c:pt idx="92">
                  <c:v>-2.2303200021269731E-3</c:v>
                </c:pt>
                <c:pt idx="93">
                  <c:v>-7.4528799959807657E-3</c:v>
                </c:pt>
                <c:pt idx="94">
                  <c:v>-6.675439995888155E-3</c:v>
                </c:pt>
                <c:pt idx="95">
                  <c:v>-1.9324899985804223E-3</c:v>
                </c:pt>
                <c:pt idx="96">
                  <c:v>-3.1487599990214221E-3</c:v>
                </c:pt>
                <c:pt idx="97">
                  <c:v>5.3779200025019236E-3</c:v>
                </c:pt>
                <c:pt idx="98">
                  <c:v>6.3779199990676716E-3</c:v>
                </c:pt>
                <c:pt idx="99">
                  <c:v>1.1208700016140938E-3</c:v>
                </c:pt>
                <c:pt idx="100">
                  <c:v>-6.8781000300077721E-4</c:v>
                </c:pt>
                <c:pt idx="101">
                  <c:v>-1.4400899963220581E-3</c:v>
                </c:pt>
                <c:pt idx="102">
                  <c:v>-8.9149999257642776E-4</c:v>
                </c:pt>
                <c:pt idx="103">
                  <c:v>4.1085000048042275E-3</c:v>
                </c:pt>
                <c:pt idx="104">
                  <c:v>1.8640300040715374E-3</c:v>
                </c:pt>
                <c:pt idx="105">
                  <c:v>-7.8381400016951375E-3</c:v>
                </c:pt>
                <c:pt idx="106">
                  <c:v>-1.8381400004727766E-3</c:v>
                </c:pt>
                <c:pt idx="107">
                  <c:v>-5.0544099940452725E-3</c:v>
                </c:pt>
                <c:pt idx="108">
                  <c:v>-2.3114599971449934E-3</c:v>
                </c:pt>
                <c:pt idx="109">
                  <c:v>-9.8160199995618314E-3</c:v>
                </c:pt>
                <c:pt idx="110">
                  <c:v>-3.4574000164866447E-4</c:v>
                </c:pt>
                <c:pt idx="111">
                  <c:v>-7.9085999459493905E-4</c:v>
                </c:pt>
                <c:pt idx="112">
                  <c:v>2.2091400023782626E-3</c:v>
                </c:pt>
                <c:pt idx="113">
                  <c:v>7.5773000571643934E-4</c:v>
                </c:pt>
                <c:pt idx="114">
                  <c:v>-3.5902099989471026E-3</c:v>
                </c:pt>
                <c:pt idx="115">
                  <c:v>-7.5007999839726835E-4</c:v>
                </c:pt>
                <c:pt idx="116">
                  <c:v>-1.1007130000507459E-2</c:v>
                </c:pt>
                <c:pt idx="117">
                  <c:v>-5.0071299992850982E-3</c:v>
                </c:pt>
                <c:pt idx="118">
                  <c:v>9.9287000193726271E-4</c:v>
                </c:pt>
                <c:pt idx="119">
                  <c:v>-2.2968999110162258E-4</c:v>
                </c:pt>
                <c:pt idx="120">
                  <c:v>1.7766000091796741E-3</c:v>
                </c:pt>
                <c:pt idx="121">
                  <c:v>6.0149900018586777E-3</c:v>
                </c:pt>
                <c:pt idx="122">
                  <c:v>-1.6745999964768998E-3</c:v>
                </c:pt>
                <c:pt idx="123">
                  <c:v>-6.9316499939304776E-3</c:v>
                </c:pt>
                <c:pt idx="124">
                  <c:v>-4.925359993649181E-3</c:v>
                </c:pt>
                <c:pt idx="125">
                  <c:v>-2.9253599932417274E-3</c:v>
                </c:pt>
                <c:pt idx="126">
                  <c:v>7.464000373147428E-5</c:v>
                </c:pt>
                <c:pt idx="127">
                  <c:v>5.0746400083880872E-3</c:v>
                </c:pt>
                <c:pt idx="128">
                  <c:v>-4.4049699936294928E-3</c:v>
                </c:pt>
                <c:pt idx="129">
                  <c:v>3.3798000367823988E-4</c:v>
                </c:pt>
                <c:pt idx="130">
                  <c:v>1.3379800075199455E-3</c:v>
                </c:pt>
                <c:pt idx="131">
                  <c:v>-1.9127799969282933E-3</c:v>
                </c:pt>
                <c:pt idx="132">
                  <c:v>1.6076100073405541E-3</c:v>
                </c:pt>
                <c:pt idx="133">
                  <c:v>-3.6149500010651536E-3</c:v>
                </c:pt>
                <c:pt idx="134">
                  <c:v>-1.2904999312013388E-4</c:v>
                </c:pt>
                <c:pt idx="135">
                  <c:v>-4.6336099985637702E-3</c:v>
                </c:pt>
                <c:pt idx="136">
                  <c:v>-1.4771000132896006E-4</c:v>
                </c:pt>
                <c:pt idx="137">
                  <c:v>-1.3357689997064881E-2</c:v>
                </c:pt>
                <c:pt idx="138">
                  <c:v>8.3667000581044704E-4</c:v>
                </c:pt>
                <c:pt idx="139">
                  <c:v>1.905650002299808E-3</c:v>
                </c:pt>
                <c:pt idx="140">
                  <c:v>3.6964000173611566E-4</c:v>
                </c:pt>
                <c:pt idx="141">
                  <c:v>-9.7390002338215709E-5</c:v>
                </c:pt>
                <c:pt idx="142">
                  <c:v>1.4856900015729479E-3</c:v>
                </c:pt>
                <c:pt idx="143">
                  <c:v>4.0908900045906194E-3</c:v>
                </c:pt>
                <c:pt idx="144">
                  <c:v>4.7366600047098473E-3</c:v>
                </c:pt>
                <c:pt idx="145">
                  <c:v>-6.9999999977881089E-3</c:v>
                </c:pt>
                <c:pt idx="147">
                  <c:v>5.0000000046566129E-3</c:v>
                </c:pt>
                <c:pt idx="148">
                  <c:v>5.520390004676301E-3</c:v>
                </c:pt>
                <c:pt idx="149">
                  <c:v>1.5266800037352368E-3</c:v>
                </c:pt>
                <c:pt idx="150">
                  <c:v>2.5266800003009848E-3</c:v>
                </c:pt>
                <c:pt idx="151">
                  <c:v>-7.7303699945332482E-3</c:v>
                </c:pt>
                <c:pt idx="152">
                  <c:v>4.3104100041091442E-3</c:v>
                </c:pt>
                <c:pt idx="153">
                  <c:v>3.5768999805441126E-4</c:v>
                </c:pt>
                <c:pt idx="154">
                  <c:v>5.3639800025848672E-3</c:v>
                </c:pt>
                <c:pt idx="155">
                  <c:v>1.5583400090690702E-3</c:v>
                </c:pt>
                <c:pt idx="156">
                  <c:v>4.1759100058698095E-3</c:v>
                </c:pt>
                <c:pt idx="157">
                  <c:v>6.4110500024980865E-3</c:v>
                </c:pt>
                <c:pt idx="158">
                  <c:v>5.2294800043455325E-3</c:v>
                </c:pt>
                <c:pt idx="159">
                  <c:v>2.7563700059545226E-3</c:v>
                </c:pt>
                <c:pt idx="160">
                  <c:v>5.3381000179797411E-4</c:v>
                </c:pt>
                <c:pt idx="161">
                  <c:v>2.7676000172505155E-4</c:v>
                </c:pt>
                <c:pt idx="162">
                  <c:v>-6.9802899961359799E-3</c:v>
                </c:pt>
                <c:pt idx="163">
                  <c:v>-4.9802899957285263E-3</c:v>
                </c:pt>
                <c:pt idx="164">
                  <c:v>-4.9802899957285263E-3</c:v>
                </c:pt>
                <c:pt idx="165">
                  <c:v>-9.8028999491361901E-4</c:v>
                </c:pt>
                <c:pt idx="166">
                  <c:v>4.0197100024670362E-3</c:v>
                </c:pt>
                <c:pt idx="167">
                  <c:v>7.0604900029138662E-3</c:v>
                </c:pt>
                <c:pt idx="168">
                  <c:v>3.3301200019195676E-3</c:v>
                </c:pt>
                <c:pt idx="169">
                  <c:v>-1.6351799931726418E-3</c:v>
                </c:pt>
                <c:pt idx="170">
                  <c:v>-6.3517999660689384E-4</c:v>
                </c:pt>
                <c:pt idx="171">
                  <c:v>3.6481999995885417E-4</c:v>
                </c:pt>
                <c:pt idx="172">
                  <c:v>5.364820004615467E-3</c:v>
                </c:pt>
                <c:pt idx="173">
                  <c:v>6.364820001181215E-3</c:v>
                </c:pt>
                <c:pt idx="174">
                  <c:v>6.364820001181215E-3</c:v>
                </c:pt>
                <c:pt idx="175">
                  <c:v>1.4055999999982305E-3</c:v>
                </c:pt>
                <c:pt idx="176">
                  <c:v>2.4118900037137792E-3</c:v>
                </c:pt>
                <c:pt idx="177">
                  <c:v>5.675230007909704E-3</c:v>
                </c:pt>
                <c:pt idx="178">
                  <c:v>-7.980899972608313E-4</c:v>
                </c:pt>
                <c:pt idx="179">
                  <c:v>1.4528800020343624E-3</c:v>
                </c:pt>
                <c:pt idx="180">
                  <c:v>5.7162200027960353E-3</c:v>
                </c:pt>
                <c:pt idx="181">
                  <c:v>-2.0439998479560018E-5</c:v>
                </c:pt>
                <c:pt idx="182">
                  <c:v>-7.2774899963405915E-3</c:v>
                </c:pt>
                <c:pt idx="183">
                  <c:v>-5.2774899959331378E-3</c:v>
                </c:pt>
                <c:pt idx="184">
                  <c:v>-1.5000499915913679E-3</c:v>
                </c:pt>
                <c:pt idx="185">
                  <c:v>-2.7161100006196648E-3</c:v>
                </c:pt>
                <c:pt idx="186">
                  <c:v>1.5472300001420081E-3</c:v>
                </c:pt>
                <c:pt idx="187">
                  <c:v>3.0739100038772449E-3</c:v>
                </c:pt>
                <c:pt idx="188">
                  <c:v>-3.4056999938911758E-3</c:v>
                </c:pt>
                <c:pt idx="189">
                  <c:v>3.3435400036978535E-3</c:v>
                </c:pt>
                <c:pt idx="190">
                  <c:v>4.1272700036643073E-3</c:v>
                </c:pt>
                <c:pt idx="191">
                  <c:v>-8.5060999845154583E-4</c:v>
                </c:pt>
                <c:pt idx="192">
                  <c:v>3.1556800022372045E-3</c:v>
                </c:pt>
                <c:pt idx="193">
                  <c:v>5.1619700025185011E-3</c:v>
                </c:pt>
                <c:pt idx="194">
                  <c:v>-5.4299998737405986E-5</c:v>
                </c:pt>
                <c:pt idx="195">
                  <c:v>3.2153299980564043E-3</c:v>
                </c:pt>
                <c:pt idx="196">
                  <c:v>-5.3369999659480527E-4</c:v>
                </c:pt>
                <c:pt idx="197">
                  <c:v>2.4374000349780545E-4</c:v>
                </c:pt>
                <c:pt idx="198">
                  <c:v>-4.9292000039713457E-4</c:v>
                </c:pt>
                <c:pt idx="199">
                  <c:v>1.9929800037061796E-3</c:v>
                </c:pt>
                <c:pt idx="200">
                  <c:v>1.9962300066254102E-3</c:v>
                </c:pt>
                <c:pt idx="201">
                  <c:v>-2.1822999988216907E-3</c:v>
                </c:pt>
                <c:pt idx="202">
                  <c:v>-1.8308999933651648E-3</c:v>
                </c:pt>
                <c:pt idx="203">
                  <c:v>-1.0816599897225387E-3</c:v>
                </c:pt>
                <c:pt idx="204">
                  <c:v>-5.1420000090729445E-4</c:v>
                </c:pt>
                <c:pt idx="205">
                  <c:v>8.2350400043651462E-3</c:v>
                </c:pt>
                <c:pt idx="207">
                  <c:v>-7.3654999869177118E-4</c:v>
                </c:pt>
                <c:pt idx="210">
                  <c:v>2.0064000054844655E-3</c:v>
                </c:pt>
                <c:pt idx="214">
                  <c:v>4.2760300057125278E-3</c:v>
                </c:pt>
                <c:pt idx="215">
                  <c:v>6.0597600022447295E-3</c:v>
                </c:pt>
                <c:pt idx="216">
                  <c:v>3.2310000096913427E-4</c:v>
                </c:pt>
                <c:pt idx="218">
                  <c:v>3.6148500003037043E-3</c:v>
                </c:pt>
                <c:pt idx="222">
                  <c:v>-6.3591000071028247E-4</c:v>
                </c:pt>
                <c:pt idx="224">
                  <c:v>5.4048700039857067E-3</c:v>
                </c:pt>
                <c:pt idx="225">
                  <c:v>4.633720003766939E-3</c:v>
                </c:pt>
                <c:pt idx="229">
                  <c:v>-4.277379994164221E-3</c:v>
                </c:pt>
                <c:pt idx="230">
                  <c:v>-3.277379997598473E-3</c:v>
                </c:pt>
                <c:pt idx="231">
                  <c:v>-1.2773799971910194E-3</c:v>
                </c:pt>
                <c:pt idx="232">
                  <c:v>7.7226200010045432E-3</c:v>
                </c:pt>
                <c:pt idx="233">
                  <c:v>8.7226200048462488E-3</c:v>
                </c:pt>
                <c:pt idx="234">
                  <c:v>1.2722620005661156E-2</c:v>
                </c:pt>
                <c:pt idx="235">
                  <c:v>-1.647229990339838E-3</c:v>
                </c:pt>
                <c:pt idx="236">
                  <c:v>-4.7019995690789074E-5</c:v>
                </c:pt>
                <c:pt idx="239">
                  <c:v>-1.0760999939520843E-3</c:v>
                </c:pt>
                <c:pt idx="240">
                  <c:v>4.8528000479564071E-4</c:v>
                </c:pt>
                <c:pt idx="247">
                  <c:v>-6.906269998580683E-3</c:v>
                </c:pt>
                <c:pt idx="276">
                  <c:v>-1.3985939993290231E-2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D3-4E5F-8EBD-94FB77825B7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Active!$J$21:$J$3220</c:f>
              <c:numCache>
                <c:formatCode>General</c:formatCode>
                <c:ptCount val="3200"/>
                <c:pt idx="206">
                  <c:v>-8.4365499933483079E-3</c:v>
                </c:pt>
                <c:pt idx="208">
                  <c:v>6.1634500016225502E-3</c:v>
                </c:pt>
                <c:pt idx="209">
                  <c:v>9.6634500077925622E-3</c:v>
                </c:pt>
                <c:pt idx="211">
                  <c:v>-3.5014099921681918E-3</c:v>
                </c:pt>
                <c:pt idx="212">
                  <c:v>-2.801409995299764E-3</c:v>
                </c:pt>
                <c:pt idx="213">
                  <c:v>-1.4014099942869507E-3</c:v>
                </c:pt>
                <c:pt idx="217">
                  <c:v>-1.1711829996784218E-2</c:v>
                </c:pt>
                <c:pt idx="219">
                  <c:v>-6.1992499977350235E-3</c:v>
                </c:pt>
                <c:pt idx="220">
                  <c:v>7.7007500003674068E-3</c:v>
                </c:pt>
                <c:pt idx="221">
                  <c:v>1.1800750005932059E-2</c:v>
                </c:pt>
                <c:pt idx="223">
                  <c:v>-3.058469999814406E-3</c:v>
                </c:pt>
                <c:pt idx="227">
                  <c:v>-3.5864699966623448E-3</c:v>
                </c:pt>
                <c:pt idx="228">
                  <c:v>-1.8018000264419243E-4</c:v>
                </c:pt>
                <c:pt idx="248">
                  <c:v>-1.0022539994679391E-2</c:v>
                </c:pt>
                <c:pt idx="250">
                  <c:v>-1.1518209998030216E-2</c:v>
                </c:pt>
                <c:pt idx="251">
                  <c:v>-1.1544249995495193E-2</c:v>
                </c:pt>
                <c:pt idx="268">
                  <c:v>-1.4524539998092223E-2</c:v>
                </c:pt>
                <c:pt idx="270">
                  <c:v>-1.5114129993889946E-2</c:v>
                </c:pt>
                <c:pt idx="282">
                  <c:v>-1.8888569989940152E-2</c:v>
                </c:pt>
                <c:pt idx="283">
                  <c:v>-2.2108320001279935E-2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D3-4E5F-8EBD-94FB77825B7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Active!$K$21:$K$3220</c:f>
              <c:numCache>
                <c:formatCode>General</c:formatCode>
                <c:ptCount val="3200"/>
                <c:pt idx="226">
                  <c:v>1.2763000995619223E-4</c:v>
                </c:pt>
                <c:pt idx="237">
                  <c:v>-5.3626399967470206E-3</c:v>
                </c:pt>
                <c:pt idx="238">
                  <c:v>-6.0431199963204563E-3</c:v>
                </c:pt>
                <c:pt idx="241">
                  <c:v>-6.5366299968445674E-3</c:v>
                </c:pt>
                <c:pt idx="242">
                  <c:v>-8.307779993629083E-3</c:v>
                </c:pt>
                <c:pt idx="243">
                  <c:v>-8.2403199921827763E-3</c:v>
                </c:pt>
                <c:pt idx="244">
                  <c:v>-8.7735999914002605E-3</c:v>
                </c:pt>
                <c:pt idx="245">
                  <c:v>-8.7335999924107455E-3</c:v>
                </c:pt>
                <c:pt idx="249">
                  <c:v>-1.0315599996829405E-2</c:v>
                </c:pt>
                <c:pt idx="252">
                  <c:v>-1.1453579994849861E-2</c:v>
                </c:pt>
                <c:pt idx="253">
                  <c:v>-1.2941975001012906E-2</c:v>
                </c:pt>
                <c:pt idx="254">
                  <c:v>-1.243514999805484E-2</c:v>
                </c:pt>
                <c:pt idx="255">
                  <c:v>-1.2192199996206909E-2</c:v>
                </c:pt>
                <c:pt idx="256">
                  <c:v>-1.2194369992357679E-2</c:v>
                </c:pt>
                <c:pt idx="257">
                  <c:v>-1.2045780000335071E-2</c:v>
                </c:pt>
                <c:pt idx="258">
                  <c:v>-1.1702830001013353E-2</c:v>
                </c:pt>
                <c:pt idx="259">
                  <c:v>-1.1602829996263608E-2</c:v>
                </c:pt>
                <c:pt idx="260">
                  <c:v>-1.4567480000550859E-2</c:v>
                </c:pt>
                <c:pt idx="261">
                  <c:v>-1.3755549996858463E-2</c:v>
                </c:pt>
                <c:pt idx="262">
                  <c:v>-9.7840749949682504E-3</c:v>
                </c:pt>
                <c:pt idx="263">
                  <c:v>-1.4650569995865226E-2</c:v>
                </c:pt>
                <c:pt idx="264">
                  <c:v>-1.4953389996662736E-2</c:v>
                </c:pt>
                <c:pt idx="265">
                  <c:v>-1.4981914988311473E-2</c:v>
                </c:pt>
                <c:pt idx="266">
                  <c:v>-1.2496014998760074E-2</c:v>
                </c:pt>
                <c:pt idx="267">
                  <c:v>-1.5124539997486863E-2</c:v>
                </c:pt>
                <c:pt idx="269">
                  <c:v>-1.5075949995662086E-2</c:v>
                </c:pt>
                <c:pt idx="271">
                  <c:v>-1.4814129994192626E-2</c:v>
                </c:pt>
                <c:pt idx="272">
                  <c:v>-1.5858389997447375E-2</c:v>
                </c:pt>
                <c:pt idx="273">
                  <c:v>-1.5858389997447375E-2</c:v>
                </c:pt>
                <c:pt idx="274">
                  <c:v>-1.1795374994107988E-2</c:v>
                </c:pt>
                <c:pt idx="275">
                  <c:v>-1.4369019998412114E-2</c:v>
                </c:pt>
                <c:pt idx="277">
                  <c:v>-1.6002859993022867E-2</c:v>
                </c:pt>
                <c:pt idx="278">
                  <c:v>-1.5925419997074641E-2</c:v>
                </c:pt>
                <c:pt idx="279">
                  <c:v>-1.5825419999600854E-2</c:v>
                </c:pt>
                <c:pt idx="280">
                  <c:v>-1.7357749995426275E-2</c:v>
                </c:pt>
                <c:pt idx="281">
                  <c:v>-1.6920449997996911E-2</c:v>
                </c:pt>
                <c:pt idx="284">
                  <c:v>-2.3081639992597047E-2</c:v>
                </c:pt>
                <c:pt idx="285">
                  <c:v>-2.3223939999297727E-2</c:v>
                </c:pt>
                <c:pt idx="286">
                  <c:v>-2.2897260001627728E-2</c:v>
                </c:pt>
                <c:pt idx="287">
                  <c:v>-2.4770259995420929E-2</c:v>
                </c:pt>
                <c:pt idx="288">
                  <c:v>-2.4177309991500806E-2</c:v>
                </c:pt>
                <c:pt idx="289">
                  <c:v>-2.5097049998294096E-2</c:v>
                </c:pt>
                <c:pt idx="290">
                  <c:v>-2.5199219999194611E-2</c:v>
                </c:pt>
                <c:pt idx="291">
                  <c:v>-2.5430239998968318E-2</c:v>
                </c:pt>
                <c:pt idx="292">
                  <c:v>-2.6102909992914647E-2</c:v>
                </c:pt>
                <c:pt idx="293">
                  <c:v>-2.6002909995440859E-2</c:v>
                </c:pt>
                <c:pt idx="294">
                  <c:v>-2.8908989996125456E-2</c:v>
                </c:pt>
                <c:pt idx="295">
                  <c:v>-2.7774499998486135E-2</c:v>
                </c:pt>
                <c:pt idx="296">
                  <c:v>-2.792590999888489E-2</c:v>
                </c:pt>
                <c:pt idx="297">
                  <c:v>-2.7847819990711287E-2</c:v>
                </c:pt>
                <c:pt idx="298">
                  <c:v>-3.3388609997928143E-2</c:v>
                </c:pt>
                <c:pt idx="299">
                  <c:v>-3.3330909995129332E-2</c:v>
                </c:pt>
                <c:pt idx="300">
                  <c:v>-3.4154879991547205E-2</c:v>
                </c:pt>
                <c:pt idx="301">
                  <c:v>-3.4661279991269112E-2</c:v>
                </c:pt>
                <c:pt idx="302">
                  <c:v>-3.4646970001631416E-2</c:v>
                </c:pt>
                <c:pt idx="303">
                  <c:v>-3.517950999957975E-2</c:v>
                </c:pt>
                <c:pt idx="304">
                  <c:v>-3.4467579993361142E-2</c:v>
                </c:pt>
                <c:pt idx="305">
                  <c:v>-3.6495569991529919E-2</c:v>
                </c:pt>
                <c:pt idx="306">
                  <c:v>-3.5452620002615731E-2</c:v>
                </c:pt>
                <c:pt idx="307">
                  <c:v>-3.5452620002615731E-2</c:v>
                </c:pt>
                <c:pt idx="308">
                  <c:v>-3.5452620002615731E-2</c:v>
                </c:pt>
                <c:pt idx="309">
                  <c:v>-3.5452620002615731E-2</c:v>
                </c:pt>
                <c:pt idx="310">
                  <c:v>-3.5452620002615731E-2</c:v>
                </c:pt>
                <c:pt idx="311">
                  <c:v>-3.5685809998540208E-2</c:v>
                </c:pt>
                <c:pt idx="312">
                  <c:v>-3.617951999331126E-2</c:v>
                </c:pt>
                <c:pt idx="313">
                  <c:v>-3.9987119998841081E-2</c:v>
                </c:pt>
                <c:pt idx="314">
                  <c:v>-3.93378799999482E-2</c:v>
                </c:pt>
                <c:pt idx="315">
                  <c:v>-4.0888639996410348E-2</c:v>
                </c:pt>
                <c:pt idx="316">
                  <c:v>-3.9762609994795639E-2</c:v>
                </c:pt>
                <c:pt idx="317">
                  <c:v>-4.0301439999893773E-2</c:v>
                </c:pt>
                <c:pt idx="318">
                  <c:v>-4.2406870001286734E-2</c:v>
                </c:pt>
                <c:pt idx="319">
                  <c:v>-4.2772380002134014E-2</c:v>
                </c:pt>
                <c:pt idx="320">
                  <c:v>-4.325350999715738E-2</c:v>
                </c:pt>
                <c:pt idx="321">
                  <c:v>-4.5937249997223262E-2</c:v>
                </c:pt>
                <c:pt idx="322">
                  <c:v>-4.7432269995624665E-2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D3-4E5F-8EBD-94FB77825B7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Active!$L$21:$L$3220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D3-4E5F-8EBD-94FB77825B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Active!$M$21:$M$3220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D3-4E5F-8EBD-94FB77825B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Active!$N$21:$N$3220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D3-4E5F-8EBD-94FB77825B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Active!$O$21:$O$3220</c:f>
              <c:numCache>
                <c:formatCode>General</c:formatCode>
                <c:ptCount val="3200"/>
                <c:pt idx="57">
                  <c:v>9.7331962119485554E-2</c:v>
                </c:pt>
                <c:pt idx="58">
                  <c:v>9.7331962119485554E-2</c:v>
                </c:pt>
                <c:pt idx="59">
                  <c:v>9.4018425147766246E-2</c:v>
                </c:pt>
                <c:pt idx="60">
                  <c:v>8.6302963147923503E-2</c:v>
                </c:pt>
                <c:pt idx="61">
                  <c:v>8.6302963147923503E-2</c:v>
                </c:pt>
                <c:pt idx="62">
                  <c:v>8.6302963147923503E-2</c:v>
                </c:pt>
                <c:pt idx="63">
                  <c:v>8.5486672105620387E-2</c:v>
                </c:pt>
                <c:pt idx="64">
                  <c:v>8.3866183221640883E-2</c:v>
                </c:pt>
                <c:pt idx="65">
                  <c:v>8.3279662991245312E-2</c:v>
                </c:pt>
                <c:pt idx="66">
                  <c:v>8.2124762331394235E-2</c:v>
                </c:pt>
                <c:pt idx="67">
                  <c:v>8.1084747077496938E-2</c:v>
                </c:pt>
                <c:pt idx="68">
                  <c:v>8.1054514075930159E-2</c:v>
                </c:pt>
                <c:pt idx="69">
                  <c:v>8.093962866997638E-2</c:v>
                </c:pt>
                <c:pt idx="70">
                  <c:v>8.0933582069663029E-2</c:v>
                </c:pt>
                <c:pt idx="71">
                  <c:v>8.0933582069663029E-2</c:v>
                </c:pt>
                <c:pt idx="72">
                  <c:v>8.0927535469349665E-2</c:v>
                </c:pt>
                <c:pt idx="73">
                  <c:v>8.0685671456815419E-2</c:v>
                </c:pt>
                <c:pt idx="74">
                  <c:v>8.0582879251488354E-2</c:v>
                </c:pt>
                <c:pt idx="75">
                  <c:v>7.8369823536799915E-2</c:v>
                </c:pt>
                <c:pt idx="76">
                  <c:v>7.8025167318938604E-2</c:v>
                </c:pt>
                <c:pt idx="77">
                  <c:v>7.7613998497630371E-2</c:v>
                </c:pt>
                <c:pt idx="78">
                  <c:v>7.7372134485096111E-2</c:v>
                </c:pt>
                <c:pt idx="79">
                  <c:v>7.546140878607549E-2</c:v>
                </c:pt>
                <c:pt idx="80">
                  <c:v>7.5273964176361452E-2</c:v>
                </c:pt>
                <c:pt idx="81">
                  <c:v>7.5273964176361452E-2</c:v>
                </c:pt>
                <c:pt idx="82">
                  <c:v>7.5183265171661101E-2</c:v>
                </c:pt>
                <c:pt idx="83">
                  <c:v>7.5026053563513842E-2</c:v>
                </c:pt>
                <c:pt idx="84">
                  <c:v>7.458465174063883E-2</c:v>
                </c:pt>
                <c:pt idx="85">
                  <c:v>7.4427440132491557E-2</c:v>
                </c:pt>
                <c:pt idx="86">
                  <c:v>7.4373020729671349E-2</c:v>
                </c:pt>
                <c:pt idx="87">
                  <c:v>7.3151607466373364E-2</c:v>
                </c:pt>
                <c:pt idx="88">
                  <c:v>7.302462885979287E-2</c:v>
                </c:pt>
                <c:pt idx="89">
                  <c:v>7.264973964036478E-2</c:v>
                </c:pt>
                <c:pt idx="90">
                  <c:v>7.2583227036917858E-2</c:v>
                </c:pt>
                <c:pt idx="91">
                  <c:v>7.2565087235977793E-2</c:v>
                </c:pt>
                <c:pt idx="92">
                  <c:v>7.2498574632530871E-2</c:v>
                </c:pt>
                <c:pt idx="93">
                  <c:v>7.240182902751717E-2</c:v>
                </c:pt>
                <c:pt idx="94">
                  <c:v>7.2305083422503469E-2</c:v>
                </c:pt>
                <c:pt idx="95">
                  <c:v>7.2274850420936676E-2</c:v>
                </c:pt>
                <c:pt idx="96">
                  <c:v>7.1990660206208937E-2</c:v>
                </c:pt>
                <c:pt idx="97">
                  <c:v>7.1676236989914405E-2</c:v>
                </c:pt>
                <c:pt idx="98">
                  <c:v>7.1676236989914405E-2</c:v>
                </c:pt>
                <c:pt idx="99">
                  <c:v>7.1646003988347612E-2</c:v>
                </c:pt>
                <c:pt idx="100">
                  <c:v>7.0751107141970873E-2</c:v>
                </c:pt>
                <c:pt idx="101">
                  <c:v>7.009807430812838E-2</c:v>
                </c:pt>
                <c:pt idx="102">
                  <c:v>7.009202770781503E-2</c:v>
                </c:pt>
                <c:pt idx="103">
                  <c:v>7.009202770781503E-2</c:v>
                </c:pt>
                <c:pt idx="104">
                  <c:v>6.9686905486820147E-2</c:v>
                </c:pt>
                <c:pt idx="105">
                  <c:v>6.9463181275225966E-2</c:v>
                </c:pt>
                <c:pt idx="106">
                  <c:v>6.9463181275225966E-2</c:v>
                </c:pt>
                <c:pt idx="107">
                  <c:v>6.9178991060498213E-2</c:v>
                </c:pt>
                <c:pt idx="108">
                  <c:v>6.9148758058931434E-2</c:v>
                </c:pt>
                <c:pt idx="109">
                  <c:v>6.7842692391246448E-2</c:v>
                </c:pt>
                <c:pt idx="110">
                  <c:v>6.7286405162417656E-2</c:v>
                </c:pt>
                <c:pt idx="111">
                  <c:v>6.7092913952390254E-2</c:v>
                </c:pt>
                <c:pt idx="112">
                  <c:v>6.7092913952390254E-2</c:v>
                </c:pt>
                <c:pt idx="113">
                  <c:v>6.7086867352076904E-2</c:v>
                </c:pt>
                <c:pt idx="114">
                  <c:v>6.6881282941422787E-2</c:v>
                </c:pt>
                <c:pt idx="115">
                  <c:v>6.6838956739229294E-2</c:v>
                </c:pt>
                <c:pt idx="116">
                  <c:v>6.6808723737662515E-2</c:v>
                </c:pt>
                <c:pt idx="117">
                  <c:v>6.6808723737662515E-2</c:v>
                </c:pt>
                <c:pt idx="118">
                  <c:v>6.6808723737662515E-2</c:v>
                </c:pt>
                <c:pt idx="119">
                  <c:v>6.6711978132648814E-2</c:v>
                </c:pt>
                <c:pt idx="120">
                  <c:v>6.6524533522934762E-2</c:v>
                </c:pt>
                <c:pt idx="121">
                  <c:v>6.5188234853682997E-2</c:v>
                </c:pt>
                <c:pt idx="122">
                  <c:v>6.4589621422660712E-2</c:v>
                </c:pt>
                <c:pt idx="123">
                  <c:v>6.4559388421093933E-2</c:v>
                </c:pt>
                <c:pt idx="124">
                  <c:v>6.4371943811379881E-2</c:v>
                </c:pt>
                <c:pt idx="125">
                  <c:v>6.4371943811379881E-2</c:v>
                </c:pt>
                <c:pt idx="126">
                  <c:v>6.4371943811379881E-2</c:v>
                </c:pt>
                <c:pt idx="127">
                  <c:v>6.4371943811379881E-2</c:v>
                </c:pt>
                <c:pt idx="128">
                  <c:v>6.4244965204799401E-2</c:v>
                </c:pt>
                <c:pt idx="129">
                  <c:v>6.4214732203232622E-2</c:v>
                </c:pt>
                <c:pt idx="130">
                  <c:v>6.4214732203232622E-2</c:v>
                </c:pt>
                <c:pt idx="131">
                  <c:v>6.3997054591951791E-2</c:v>
                </c:pt>
                <c:pt idx="132">
                  <c:v>6.3870075985371311E-2</c:v>
                </c:pt>
                <c:pt idx="133">
                  <c:v>6.377333038035761E-2</c:v>
                </c:pt>
                <c:pt idx="134">
                  <c:v>6.3712864377224038E-2</c:v>
                </c:pt>
                <c:pt idx="135">
                  <c:v>6.2406798709539059E-2</c:v>
                </c:pt>
                <c:pt idx="136">
                  <c:v>6.2346332706405494E-2</c:v>
                </c:pt>
                <c:pt idx="137">
                  <c:v>6.1874697881963696E-2</c:v>
                </c:pt>
                <c:pt idx="138">
                  <c:v>6.1850511480710274E-2</c:v>
                </c:pt>
                <c:pt idx="139">
                  <c:v>6.171748627381643E-2</c:v>
                </c:pt>
                <c:pt idx="140">
                  <c:v>6.134864365470169E-2</c:v>
                </c:pt>
                <c:pt idx="141">
                  <c:v>6.0846775828693113E-2</c:v>
                </c:pt>
                <c:pt idx="142">
                  <c:v>6.0774216624932834E-2</c:v>
                </c:pt>
                <c:pt idx="143">
                  <c:v>5.908116853719305E-2</c:v>
                </c:pt>
                <c:pt idx="144">
                  <c:v>5.9063028736252979E-2</c:v>
                </c:pt>
                <c:pt idx="145">
                  <c:v>5.8905817128105713E-2</c:v>
                </c:pt>
                <c:pt idx="146">
                  <c:v>5.8905817128105713E-2</c:v>
                </c:pt>
                <c:pt idx="147">
                  <c:v>5.8905817128105713E-2</c:v>
                </c:pt>
                <c:pt idx="148">
                  <c:v>5.8778838521525226E-2</c:v>
                </c:pt>
                <c:pt idx="149">
                  <c:v>5.8591393911811181E-2</c:v>
                </c:pt>
                <c:pt idx="150">
                  <c:v>5.8591393911811181E-2</c:v>
                </c:pt>
                <c:pt idx="151">
                  <c:v>5.8561160910244402E-2</c:v>
                </c:pt>
                <c:pt idx="152">
                  <c:v>5.8307203697083428E-2</c:v>
                </c:pt>
                <c:pt idx="153">
                  <c:v>5.593693637424773E-2</c:v>
                </c:pt>
                <c:pt idx="154">
                  <c:v>5.5749491764533678E-2</c:v>
                </c:pt>
                <c:pt idx="155">
                  <c:v>5.5725305363280256E-2</c:v>
                </c:pt>
                <c:pt idx="156">
                  <c:v>5.5586233556073054E-2</c:v>
                </c:pt>
                <c:pt idx="157">
                  <c:v>5.5308089941658665E-2</c:v>
                </c:pt>
                <c:pt idx="158">
                  <c:v>5.3028521623523305E-2</c:v>
                </c:pt>
                <c:pt idx="159">
                  <c:v>5.0785232907268087E-2</c:v>
                </c:pt>
                <c:pt idx="160">
                  <c:v>5.0688487302254386E-2</c:v>
                </c:pt>
                <c:pt idx="161">
                  <c:v>5.06582543006876E-2</c:v>
                </c:pt>
                <c:pt idx="162">
                  <c:v>5.0628021299120821E-2</c:v>
                </c:pt>
                <c:pt idx="163">
                  <c:v>5.0628021299120821E-2</c:v>
                </c:pt>
                <c:pt idx="164">
                  <c:v>5.0628021299120821E-2</c:v>
                </c:pt>
                <c:pt idx="165">
                  <c:v>5.0628021299120821E-2</c:v>
                </c:pt>
                <c:pt idx="166">
                  <c:v>5.0628021299120821E-2</c:v>
                </c:pt>
                <c:pt idx="167">
                  <c:v>5.0374064085959853E-2</c:v>
                </c:pt>
                <c:pt idx="168">
                  <c:v>5.0029407868098535E-2</c:v>
                </c:pt>
                <c:pt idx="169">
                  <c:v>4.8034029764690928E-2</c:v>
                </c:pt>
                <c:pt idx="170">
                  <c:v>4.8034029764690928E-2</c:v>
                </c:pt>
                <c:pt idx="171">
                  <c:v>4.8034029764690928E-2</c:v>
                </c:pt>
                <c:pt idx="172">
                  <c:v>4.8034029764690928E-2</c:v>
                </c:pt>
                <c:pt idx="173">
                  <c:v>4.8034029764690928E-2</c:v>
                </c:pt>
                <c:pt idx="174">
                  <c:v>4.8034029764690928E-2</c:v>
                </c:pt>
                <c:pt idx="175">
                  <c:v>4.778007255152996E-2</c:v>
                </c:pt>
                <c:pt idx="176">
                  <c:v>4.7592627941815915E-2</c:v>
                </c:pt>
                <c:pt idx="177">
                  <c:v>4.7435416333668649E-2</c:v>
                </c:pt>
                <c:pt idx="178">
                  <c:v>4.7120993117374117E-2</c:v>
                </c:pt>
                <c:pt idx="179">
                  <c:v>4.5409805228694256E-2</c:v>
                </c:pt>
                <c:pt idx="180">
                  <c:v>4.5252593620546996E-2</c:v>
                </c:pt>
                <c:pt idx="181">
                  <c:v>4.5095382012399723E-2</c:v>
                </c:pt>
                <c:pt idx="182">
                  <c:v>4.5065149010832944E-2</c:v>
                </c:pt>
                <c:pt idx="183">
                  <c:v>4.5065149010832944E-2</c:v>
                </c:pt>
                <c:pt idx="184">
                  <c:v>4.4968403405819243E-2</c:v>
                </c:pt>
                <c:pt idx="185">
                  <c:v>4.2755347691130804E-2</c:v>
                </c:pt>
                <c:pt idx="186">
                  <c:v>4.2598136082983538E-2</c:v>
                </c:pt>
                <c:pt idx="187">
                  <c:v>4.2283712866689006E-2</c:v>
                </c:pt>
                <c:pt idx="188">
                  <c:v>4.2156734260108519E-2</c:v>
                </c:pt>
                <c:pt idx="189">
                  <c:v>4.1939056648827688E-2</c:v>
                </c:pt>
                <c:pt idx="190">
                  <c:v>4.1654866434099942E-2</c:v>
                </c:pt>
                <c:pt idx="191">
                  <c:v>4.0034377550120431E-2</c:v>
                </c:pt>
                <c:pt idx="192">
                  <c:v>3.9846932940406379E-2</c:v>
                </c:pt>
                <c:pt idx="193">
                  <c:v>3.9659488330692334E-2</c:v>
                </c:pt>
                <c:pt idx="194">
                  <c:v>3.9375298115964588E-2</c:v>
                </c:pt>
                <c:pt idx="195">
                  <c:v>3.903064189810327E-2</c:v>
                </c:pt>
                <c:pt idx="196">
                  <c:v>3.7319454009423415E-2</c:v>
                </c:pt>
                <c:pt idx="197">
                  <c:v>3.7222708404409707E-2</c:v>
                </c:pt>
                <c:pt idx="198">
                  <c:v>3.7065496796262448E-2</c:v>
                </c:pt>
                <c:pt idx="199">
                  <c:v>3.7005030793128883E-2</c:v>
                </c:pt>
                <c:pt idx="200">
                  <c:v>3.5946875738291514E-2</c:v>
                </c:pt>
                <c:pt idx="201">
                  <c:v>3.4538017865279477E-2</c:v>
                </c:pt>
                <c:pt idx="202">
                  <c:v>3.1756581721135539E-2</c:v>
                </c:pt>
                <c:pt idx="203">
                  <c:v>3.1538904109854708E-2</c:v>
                </c:pt>
                <c:pt idx="204">
                  <c:v>3.0970523680399209E-2</c:v>
                </c:pt>
                <c:pt idx="205">
                  <c:v>3.0752846069118378E-2</c:v>
                </c:pt>
                <c:pt idx="206">
                  <c:v>2.8944912575424819E-2</c:v>
                </c:pt>
                <c:pt idx="207">
                  <c:v>2.8944912575424819E-2</c:v>
                </c:pt>
                <c:pt idx="208">
                  <c:v>2.8944912575424819E-2</c:v>
                </c:pt>
                <c:pt idx="209">
                  <c:v>2.8944912575424819E-2</c:v>
                </c:pt>
                <c:pt idx="210">
                  <c:v>2.8914679573858036E-2</c:v>
                </c:pt>
                <c:pt idx="211">
                  <c:v>2.8666768961010426E-2</c:v>
                </c:pt>
                <c:pt idx="212">
                  <c:v>2.8666768961010426E-2</c:v>
                </c:pt>
                <c:pt idx="213">
                  <c:v>2.8666768961010426E-2</c:v>
                </c:pt>
                <c:pt idx="214">
                  <c:v>2.8570023355996722E-2</c:v>
                </c:pt>
                <c:pt idx="215">
                  <c:v>2.8285833141268972E-2</c:v>
                </c:pt>
                <c:pt idx="216">
                  <c:v>2.8128621533121706E-2</c:v>
                </c:pt>
                <c:pt idx="217">
                  <c:v>2.6477899647575416E-2</c:v>
                </c:pt>
                <c:pt idx="218">
                  <c:v>2.6163476431280884E-2</c:v>
                </c:pt>
                <c:pt idx="219">
                  <c:v>2.6103010428147319E-2</c:v>
                </c:pt>
                <c:pt idx="220">
                  <c:v>2.6103010428147319E-2</c:v>
                </c:pt>
                <c:pt idx="221">
                  <c:v>2.6103010428147319E-2</c:v>
                </c:pt>
                <c:pt idx="222">
                  <c:v>2.5945798820000053E-2</c:v>
                </c:pt>
                <c:pt idx="223">
                  <c:v>2.5849053214986352E-2</c:v>
                </c:pt>
                <c:pt idx="224">
                  <c:v>2.5691841606839086E-2</c:v>
                </c:pt>
                <c:pt idx="225">
                  <c:v>2.5601142602138735E-2</c:v>
                </c:pt>
                <c:pt idx="226">
                  <c:v>2.1072238967434806E-2</c:v>
                </c:pt>
                <c:pt idx="227">
                  <c:v>2.1011772964301241E-2</c:v>
                </c:pt>
                <c:pt idx="228">
                  <c:v>2.0824328354587196E-2</c:v>
                </c:pt>
                <c:pt idx="229">
                  <c:v>1.526145606629932E-2</c:v>
                </c:pt>
                <c:pt idx="230">
                  <c:v>1.526145606629932E-2</c:v>
                </c:pt>
                <c:pt idx="231">
                  <c:v>1.526145606629932E-2</c:v>
                </c:pt>
                <c:pt idx="232">
                  <c:v>1.526145606629932E-2</c:v>
                </c:pt>
                <c:pt idx="233">
                  <c:v>1.526145606629932E-2</c:v>
                </c:pt>
                <c:pt idx="234">
                  <c:v>1.526145606629932E-2</c:v>
                </c:pt>
                <c:pt idx="235">
                  <c:v>1.4747495039664021E-2</c:v>
                </c:pt>
                <c:pt idx="236">
                  <c:v>1.2818629539703336E-2</c:v>
                </c:pt>
                <c:pt idx="237">
                  <c:v>1.2322808314008116E-2</c:v>
                </c:pt>
                <c:pt idx="238">
                  <c:v>1.1548843473898493E-2</c:v>
                </c:pt>
                <c:pt idx="239">
                  <c:v>9.2632285554497817E-3</c:v>
                </c:pt>
                <c:pt idx="240">
                  <c:v>6.9534272357476418E-3</c:v>
                </c:pt>
                <c:pt idx="241">
                  <c:v>6.6450506197664669E-3</c:v>
                </c:pt>
                <c:pt idx="242">
                  <c:v>6.554351615066123E-3</c:v>
                </c:pt>
                <c:pt idx="243">
                  <c:v>5.9859711856106237E-3</c:v>
                </c:pt>
                <c:pt idx="244">
                  <c:v>4.7282783204324955E-3</c:v>
                </c:pt>
                <c:pt idx="245">
                  <c:v>4.7282783204324955E-3</c:v>
                </c:pt>
                <c:pt idx="246">
                  <c:v>4.2989696981841907E-3</c:v>
                </c:pt>
                <c:pt idx="247">
                  <c:v>4.2022240931704896E-3</c:v>
                </c:pt>
                <c:pt idx="248">
                  <c:v>3.9180338784427365E-3</c:v>
                </c:pt>
                <c:pt idx="249">
                  <c:v>3.5189582577612177E-3</c:v>
                </c:pt>
                <c:pt idx="250">
                  <c:v>1.5779995571738176E-3</c:v>
                </c:pt>
                <c:pt idx="251">
                  <c:v>-1.1066909819564194E-3</c:v>
                </c:pt>
                <c:pt idx="252">
                  <c:v>-1.7899568173656913E-3</c:v>
                </c:pt>
                <c:pt idx="253">
                  <c:v>-1.8473995203425742E-3</c:v>
                </c:pt>
                <c:pt idx="254">
                  <c:v>-4.0695251355010523E-3</c:v>
                </c:pt>
                <c:pt idx="255">
                  <c:v>-4.0997581370678313E-3</c:v>
                </c:pt>
                <c:pt idx="256">
                  <c:v>-4.3234823486620125E-3</c:v>
                </c:pt>
                <c:pt idx="257">
                  <c:v>-4.3295289489753766E-3</c:v>
                </c:pt>
                <c:pt idx="258">
                  <c:v>-4.3597619505421556E-3</c:v>
                </c:pt>
                <c:pt idx="259">
                  <c:v>-4.3597619505421556E-3</c:v>
                </c:pt>
                <c:pt idx="260">
                  <c:v>-6.5667710649172303E-3</c:v>
                </c:pt>
                <c:pt idx="261">
                  <c:v>-6.7300292733778536E-3</c:v>
                </c:pt>
                <c:pt idx="262">
                  <c:v>-6.74514577416125E-3</c:v>
                </c:pt>
                <c:pt idx="263">
                  <c:v>-9.2816946056142532E-3</c:v>
                </c:pt>
                <c:pt idx="264">
                  <c:v>-9.2937878062409676E-3</c:v>
                </c:pt>
                <c:pt idx="265">
                  <c:v>-9.3089043070243641E-3</c:v>
                </c:pt>
                <c:pt idx="266">
                  <c:v>-9.369370310157922E-3</c:v>
                </c:pt>
                <c:pt idx="267">
                  <c:v>-9.3844868109413185E-3</c:v>
                </c:pt>
                <c:pt idx="268">
                  <c:v>-9.3844868109413185E-3</c:v>
                </c:pt>
                <c:pt idx="269">
                  <c:v>-9.3905334112546687E-3</c:v>
                </c:pt>
                <c:pt idx="270">
                  <c:v>-9.9831002419635897E-3</c:v>
                </c:pt>
                <c:pt idx="271">
                  <c:v>-9.9831002419635897E-3</c:v>
                </c:pt>
                <c:pt idx="272">
                  <c:v>-1.2317087962919158E-2</c:v>
                </c:pt>
                <c:pt idx="273">
                  <c:v>-1.2317087962919158E-2</c:v>
                </c:pt>
                <c:pt idx="274">
                  <c:v>-1.2368484065582684E-2</c:v>
                </c:pt>
                <c:pt idx="275">
                  <c:v>-1.2577091776393483E-2</c:v>
                </c:pt>
                <c:pt idx="276">
                  <c:v>-1.2649650980153755E-2</c:v>
                </c:pt>
                <c:pt idx="277">
                  <c:v>-1.2722210183914041E-2</c:v>
                </c:pt>
                <c:pt idx="278">
                  <c:v>-1.2818955788927743E-2</c:v>
                </c:pt>
                <c:pt idx="279">
                  <c:v>-1.2818955788927743E-2</c:v>
                </c:pt>
                <c:pt idx="280">
                  <c:v>-1.5316201718343921E-2</c:v>
                </c:pt>
                <c:pt idx="281">
                  <c:v>-1.8158103865621424E-2</c:v>
                </c:pt>
                <c:pt idx="282">
                  <c:v>-2.0165575169655746E-2</c:v>
                </c:pt>
                <c:pt idx="283">
                  <c:v>-2.3037710318500028E-2</c:v>
                </c:pt>
                <c:pt idx="284">
                  <c:v>-2.335213353479456E-2</c:v>
                </c:pt>
                <c:pt idx="285">
                  <c:v>-2.3533531544195262E-2</c:v>
                </c:pt>
                <c:pt idx="286">
                  <c:v>-2.3847954760489794E-2</c:v>
                </c:pt>
                <c:pt idx="287">
                  <c:v>-2.56619348544967E-2</c:v>
                </c:pt>
                <c:pt idx="288">
                  <c:v>-2.5692167856063493E-2</c:v>
                </c:pt>
                <c:pt idx="289">
                  <c:v>-2.577682026045048E-2</c:v>
                </c:pt>
                <c:pt idx="290">
                  <c:v>-2.6000544472044661E-2</c:v>
                </c:pt>
                <c:pt idx="291">
                  <c:v>-2.6133569678938505E-2</c:v>
                </c:pt>
                <c:pt idx="292">
                  <c:v>-2.6659623906200504E-2</c:v>
                </c:pt>
                <c:pt idx="293">
                  <c:v>-2.6659623906200504E-2</c:v>
                </c:pt>
                <c:pt idx="294">
                  <c:v>-2.8401044796447152E-2</c:v>
                </c:pt>
                <c:pt idx="295">
                  <c:v>-2.8467557399894074E-2</c:v>
                </c:pt>
                <c:pt idx="296">
                  <c:v>-2.8473604000207424E-2</c:v>
                </c:pt>
                <c:pt idx="297">
                  <c:v>-2.8781980616188606E-2</c:v>
                </c:pt>
                <c:pt idx="298">
                  <c:v>-3.1315506147484927E-2</c:v>
                </c:pt>
                <c:pt idx="299">
                  <c:v>-3.1496904156885615E-2</c:v>
                </c:pt>
                <c:pt idx="300">
                  <c:v>-3.159969636221268E-2</c:v>
                </c:pt>
                <c:pt idx="301">
                  <c:v>-3.1841560374746926E-2</c:v>
                </c:pt>
                <c:pt idx="302">
                  <c:v>-3.3709959871574054E-2</c:v>
                </c:pt>
                <c:pt idx="303">
                  <c:v>-3.427834030102956E-2</c:v>
                </c:pt>
                <c:pt idx="304">
                  <c:v>-3.4441598509490183E-2</c:v>
                </c:pt>
                <c:pt idx="305">
                  <c:v>-3.6491396015717999E-2</c:v>
                </c:pt>
                <c:pt idx="306">
                  <c:v>-3.6521629017284778E-2</c:v>
                </c:pt>
                <c:pt idx="307">
                  <c:v>-3.6521629017284778E-2</c:v>
                </c:pt>
                <c:pt idx="308">
                  <c:v>-3.6521629017284778E-2</c:v>
                </c:pt>
                <c:pt idx="309">
                  <c:v>-3.6521629017284778E-2</c:v>
                </c:pt>
                <c:pt idx="310">
                  <c:v>-3.6521629017284778E-2</c:v>
                </c:pt>
                <c:pt idx="311">
                  <c:v>-3.6878378435772803E-2</c:v>
                </c:pt>
                <c:pt idx="312">
                  <c:v>-3.7065823045486855E-2</c:v>
                </c:pt>
                <c:pt idx="313">
                  <c:v>-3.9242599158295151E-2</c:v>
                </c:pt>
                <c:pt idx="314">
                  <c:v>-3.9460276769575982E-2</c:v>
                </c:pt>
                <c:pt idx="315">
                  <c:v>-3.9677954380856813E-2</c:v>
                </c:pt>
                <c:pt idx="316">
                  <c:v>-3.9780746586183864E-2</c:v>
                </c:pt>
                <c:pt idx="317">
                  <c:v>-4.0161682405925318E-2</c:v>
                </c:pt>
                <c:pt idx="318">
                  <c:v>-4.2114734307139433E-2</c:v>
                </c:pt>
                <c:pt idx="319">
                  <c:v>-4.2181246910586355E-2</c:v>
                </c:pt>
                <c:pt idx="320">
                  <c:v>-4.2743580739728497E-2</c:v>
                </c:pt>
                <c:pt idx="321">
                  <c:v>-4.5246873269458039E-2</c:v>
                </c:pt>
                <c:pt idx="322">
                  <c:v>-4.7798538601694439E-2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D3-4E5F-8EBD-94FB77825B7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Active!$U$21:$U$3220</c:f>
              <c:numCache>
                <c:formatCode>General</c:formatCode>
                <c:ptCount val="3200"/>
                <c:pt idx="11">
                  <c:v>-9.2699469994840911E-2</c:v>
                </c:pt>
                <c:pt idx="64">
                  <c:v>1.9420480006374419E-2</c:v>
                </c:pt>
                <c:pt idx="90">
                  <c:v>1.6089420001662802E-2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D3-4E5F-8EBD-94FB7782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95496"/>
        <c:axId val="1"/>
      </c:scatterChart>
      <c:valAx>
        <c:axId val="846895496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42118106393364"/>
              <c:y val="0.87421647765727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6.000000000000001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80380673499269E-2"/>
              <c:y val="0.43710823882863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95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44655929721816"/>
          <c:y val="0.92557916109542915"/>
          <c:w val="0.7203513909224011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Vul - O-C Diagr.</a:t>
            </a:r>
          </a:p>
        </c:rich>
      </c:tx>
      <c:layout>
        <c:manualLayout>
          <c:xMode val="edge"/>
          <c:yMode val="edge"/>
          <c:x val="0.38011757302267041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8046538042391"/>
          <c:y val="0.12302839116719243"/>
          <c:w val="0.82261331368666635"/>
          <c:h val="0.6698212407991587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Active!$H$21:$H$3220</c:f>
              <c:numCache>
                <c:formatCode>General</c:formatCode>
                <c:ptCount val="3200"/>
                <c:pt idx="0">
                  <c:v>-9.9121999664930627E-4</c:v>
                </c:pt>
                <c:pt idx="1">
                  <c:v>2.4979300033010077E-3</c:v>
                </c:pt>
                <c:pt idx="2">
                  <c:v>1.0183200029132422E-3</c:v>
                </c:pt>
                <c:pt idx="3">
                  <c:v>7.2816600040823687E-3</c:v>
                </c:pt>
                <c:pt idx="4">
                  <c:v>3.0246100031945389E-3</c:v>
                </c:pt>
                <c:pt idx="5">
                  <c:v>2.8795000253012404E-4</c:v>
                </c:pt>
                <c:pt idx="6">
                  <c:v>2.2942400028114207E-3</c:v>
                </c:pt>
                <c:pt idx="7">
                  <c:v>3.2942400030151475E-3</c:v>
                </c:pt>
                <c:pt idx="8">
                  <c:v>3.8428300031227991E-3</c:v>
                </c:pt>
                <c:pt idx="9">
                  <c:v>-1.4424199980567209E-3</c:v>
                </c:pt>
                <c:pt idx="10">
                  <c:v>-1.4424199980567209E-3</c:v>
                </c:pt>
                <c:pt idx="12">
                  <c:v>-1.1508799980219919E-3</c:v>
                </c:pt>
                <c:pt idx="13">
                  <c:v>-1.6649799945298582E-3</c:v>
                </c:pt>
                <c:pt idx="14">
                  <c:v>3.3502000587759539E-4</c:v>
                </c:pt>
                <c:pt idx="15">
                  <c:v>3.3350200064887758E-3</c:v>
                </c:pt>
                <c:pt idx="16">
                  <c:v>7.797000216669403E-5</c:v>
                </c:pt>
                <c:pt idx="17">
                  <c:v>-1.7907999790622853E-4</c:v>
                </c:pt>
                <c:pt idx="18">
                  <c:v>-2.6304899984097574E-3</c:v>
                </c:pt>
                <c:pt idx="19">
                  <c:v>1.1246000212850049E-4</c:v>
                </c:pt>
                <c:pt idx="20">
                  <c:v>-1.1445899981481489E-3</c:v>
                </c:pt>
                <c:pt idx="21">
                  <c:v>2.827210002578795E-3</c:v>
                </c:pt>
                <c:pt idx="22">
                  <c:v>-3.6114099966653157E-3</c:v>
                </c:pt>
                <c:pt idx="23">
                  <c:v>5.9089800051879138E-3</c:v>
                </c:pt>
                <c:pt idx="24">
                  <c:v>6.5193000045837834E-4</c:v>
                </c:pt>
                <c:pt idx="25">
                  <c:v>-4.0847299969755113E-3</c:v>
                </c:pt>
                <c:pt idx="26">
                  <c:v>1.2258900060260203E-3</c:v>
                </c:pt>
                <c:pt idx="27">
                  <c:v>-1.6923399962252006E-3</c:v>
                </c:pt>
                <c:pt idx="28">
                  <c:v>2.3477100039599463E-3</c:v>
                </c:pt>
                <c:pt idx="29">
                  <c:v>6.090660004701931E-3</c:v>
                </c:pt>
                <c:pt idx="30">
                  <c:v>5.7808800011116546E-3</c:v>
                </c:pt>
                <c:pt idx="31">
                  <c:v>8.866740005032625E-3</c:v>
                </c:pt>
                <c:pt idx="32">
                  <c:v>1.1502029999974184E-2</c:v>
                </c:pt>
                <c:pt idx="33">
                  <c:v>4.8534300076426007E-3</c:v>
                </c:pt>
                <c:pt idx="34">
                  <c:v>4.240852000657469E-2</c:v>
                </c:pt>
                <c:pt idx="35">
                  <c:v>-5.6631999905221164E-4</c:v>
                </c:pt>
                <c:pt idx="36">
                  <c:v>3.9824800041969866E-3</c:v>
                </c:pt>
                <c:pt idx="37">
                  <c:v>1.4346460004162509E-2</c:v>
                </c:pt>
                <c:pt idx="38">
                  <c:v>7.3998200023197569E-3</c:v>
                </c:pt>
                <c:pt idx="39">
                  <c:v>2.1230830003332812E-2</c:v>
                </c:pt>
                <c:pt idx="40">
                  <c:v>8.8329900027019903E-3</c:v>
                </c:pt>
                <c:pt idx="41">
                  <c:v>1.8190680006227922E-2</c:v>
                </c:pt>
                <c:pt idx="42">
                  <c:v>1.1454020008386578E-2</c:v>
                </c:pt>
                <c:pt idx="43">
                  <c:v>1.0968330003379378E-2</c:v>
                </c:pt>
                <c:pt idx="44">
                  <c:v>2.1694000097340904E-3</c:v>
                </c:pt>
                <c:pt idx="14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5E-40EA-B8C5-B9BF2F11181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Active!$I$21:$I$3220</c:f>
              <c:numCache>
                <c:formatCode>General</c:formatCode>
                <c:ptCount val="3200"/>
                <c:pt idx="45">
                  <c:v>4.229470003338065E-3</c:v>
                </c:pt>
                <c:pt idx="46">
                  <c:v>1.7624400061322376E-3</c:v>
                </c:pt>
                <c:pt idx="47">
                  <c:v>-1.9656999211292714E-4</c:v>
                </c:pt>
                <c:pt idx="48">
                  <c:v>-1.1557899997569621E-3</c:v>
                </c:pt>
                <c:pt idx="49">
                  <c:v>4.3648100036079995E-3</c:v>
                </c:pt>
                <c:pt idx="50">
                  <c:v>1.3711000065086409E-3</c:v>
                </c:pt>
                <c:pt idx="51">
                  <c:v>-3.0733899911865592E-3</c:v>
                </c:pt>
                <c:pt idx="52">
                  <c:v>-4.8037599990493618E-3</c:v>
                </c:pt>
                <c:pt idx="53">
                  <c:v>-6.93521999346558E-3</c:v>
                </c:pt>
                <c:pt idx="54">
                  <c:v>-6.93521999346558E-3</c:v>
                </c:pt>
                <c:pt idx="55">
                  <c:v>-3.9352199964923784E-3</c:v>
                </c:pt>
                <c:pt idx="56">
                  <c:v>-2.2894499998074025E-3</c:v>
                </c:pt>
                <c:pt idx="57">
                  <c:v>-2.2894499998074025E-3</c:v>
                </c:pt>
                <c:pt idx="58">
                  <c:v>-2.8944999939994887E-4</c:v>
                </c:pt>
                <c:pt idx="59">
                  <c:v>1.3378700023167767E-3</c:v>
                </c:pt>
                <c:pt idx="60">
                  <c:v>1.3387100043473765E-3</c:v>
                </c:pt>
                <c:pt idx="61">
                  <c:v>2.3387100081890821E-3</c:v>
                </c:pt>
                <c:pt idx="62">
                  <c:v>3.3387100047548302E-3</c:v>
                </c:pt>
                <c:pt idx="63">
                  <c:v>-1.0601639995002188E-2</c:v>
                </c:pt>
                <c:pt idx="65">
                  <c:v>-7.3662899958435446E-3</c:v>
                </c:pt>
                <c:pt idx="66">
                  <c:v>-5.5855999962659553E-3</c:v>
                </c:pt>
                <c:pt idx="67">
                  <c:v>-6.2281200007419102E-3</c:v>
                </c:pt>
                <c:pt idx="68">
                  <c:v>-7.4851699973805808E-3</c:v>
                </c:pt>
                <c:pt idx="69">
                  <c:v>-1.3061959994956851E-2</c:v>
                </c:pt>
                <c:pt idx="70">
                  <c:v>-1.2513369991211221E-2</c:v>
                </c:pt>
                <c:pt idx="71">
                  <c:v>-4.5133699968573637E-3</c:v>
                </c:pt>
                <c:pt idx="72">
                  <c:v>-6.9647799973608926E-3</c:v>
                </c:pt>
                <c:pt idx="73">
                  <c:v>2.9788199972244911E-3</c:v>
                </c:pt>
                <c:pt idx="74">
                  <c:v>-9.6951500017894432E-3</c:v>
                </c:pt>
                <c:pt idx="75">
                  <c:v>-1.9112099980702624E-3</c:v>
                </c:pt>
                <c:pt idx="76">
                  <c:v>-3.6415799986571074E-3</c:v>
                </c:pt>
                <c:pt idx="77">
                  <c:v>-1.3374599948292598E-3</c:v>
                </c:pt>
                <c:pt idx="78">
                  <c:v>-2.3938599988468923E-3</c:v>
                </c:pt>
                <c:pt idx="79">
                  <c:v>2.9605800082208589E-3</c:v>
                </c:pt>
                <c:pt idx="80">
                  <c:v>-7.0331299939425662E-3</c:v>
                </c:pt>
                <c:pt idx="81">
                  <c:v>-6.0331299973768182E-3</c:v>
                </c:pt>
                <c:pt idx="82">
                  <c:v>-5.8042800010298379E-3</c:v>
                </c:pt>
                <c:pt idx="83">
                  <c:v>-1.540940000268165E-3</c:v>
                </c:pt>
                <c:pt idx="84">
                  <c:v>-4.9386999307898805E-4</c:v>
                </c:pt>
                <c:pt idx="85">
                  <c:v>-3.2305299973813817E-3</c:v>
                </c:pt>
                <c:pt idx="86">
                  <c:v>-8.2932200020877644E-3</c:v>
                </c:pt>
                <c:pt idx="87">
                  <c:v>6.5219600073760375E-3</c:v>
                </c:pt>
                <c:pt idx="88">
                  <c:v>4.2350002331659198E-5</c:v>
                </c:pt>
                <c:pt idx="89">
                  <c:v>-9.4506999448640272E-4</c:v>
                </c:pt>
                <c:pt idx="91">
                  <c:v>-2.2648099984508008E-3</c:v>
                </c:pt>
                <c:pt idx="92">
                  <c:v>-2.2303200021269731E-3</c:v>
                </c:pt>
                <c:pt idx="93">
                  <c:v>-7.4528799959807657E-3</c:v>
                </c:pt>
                <c:pt idx="94">
                  <c:v>-6.675439995888155E-3</c:v>
                </c:pt>
                <c:pt idx="95">
                  <c:v>-1.9324899985804223E-3</c:v>
                </c:pt>
                <c:pt idx="96">
                  <c:v>-3.1487599990214221E-3</c:v>
                </c:pt>
                <c:pt idx="97">
                  <c:v>5.3779200025019236E-3</c:v>
                </c:pt>
                <c:pt idx="98">
                  <c:v>6.3779199990676716E-3</c:v>
                </c:pt>
                <c:pt idx="99">
                  <c:v>1.1208700016140938E-3</c:v>
                </c:pt>
                <c:pt idx="100">
                  <c:v>-6.8781000300077721E-4</c:v>
                </c:pt>
                <c:pt idx="101">
                  <c:v>-1.4400899963220581E-3</c:v>
                </c:pt>
                <c:pt idx="102">
                  <c:v>-8.9149999257642776E-4</c:v>
                </c:pt>
                <c:pt idx="103">
                  <c:v>4.1085000048042275E-3</c:v>
                </c:pt>
                <c:pt idx="104">
                  <c:v>1.8640300040715374E-3</c:v>
                </c:pt>
                <c:pt idx="105">
                  <c:v>-7.8381400016951375E-3</c:v>
                </c:pt>
                <c:pt idx="106">
                  <c:v>-1.8381400004727766E-3</c:v>
                </c:pt>
                <c:pt idx="107">
                  <c:v>-5.0544099940452725E-3</c:v>
                </c:pt>
                <c:pt idx="108">
                  <c:v>-2.3114599971449934E-3</c:v>
                </c:pt>
                <c:pt idx="109">
                  <c:v>-9.8160199995618314E-3</c:v>
                </c:pt>
                <c:pt idx="110">
                  <c:v>-3.4574000164866447E-4</c:v>
                </c:pt>
                <c:pt idx="111">
                  <c:v>-7.9085999459493905E-4</c:v>
                </c:pt>
                <c:pt idx="112">
                  <c:v>2.2091400023782626E-3</c:v>
                </c:pt>
                <c:pt idx="113">
                  <c:v>7.5773000571643934E-4</c:v>
                </c:pt>
                <c:pt idx="114">
                  <c:v>-3.5902099989471026E-3</c:v>
                </c:pt>
                <c:pt idx="115">
                  <c:v>-7.5007999839726835E-4</c:v>
                </c:pt>
                <c:pt idx="116">
                  <c:v>-1.1007130000507459E-2</c:v>
                </c:pt>
                <c:pt idx="117">
                  <c:v>-5.0071299992850982E-3</c:v>
                </c:pt>
                <c:pt idx="118">
                  <c:v>9.9287000193726271E-4</c:v>
                </c:pt>
                <c:pt idx="119">
                  <c:v>-2.2968999110162258E-4</c:v>
                </c:pt>
                <c:pt idx="120">
                  <c:v>1.7766000091796741E-3</c:v>
                </c:pt>
                <c:pt idx="121">
                  <c:v>6.0149900018586777E-3</c:v>
                </c:pt>
                <c:pt idx="122">
                  <c:v>-1.6745999964768998E-3</c:v>
                </c:pt>
                <c:pt idx="123">
                  <c:v>-6.9316499939304776E-3</c:v>
                </c:pt>
                <c:pt idx="124">
                  <c:v>-4.925359993649181E-3</c:v>
                </c:pt>
                <c:pt idx="125">
                  <c:v>-2.9253599932417274E-3</c:v>
                </c:pt>
                <c:pt idx="126">
                  <c:v>7.464000373147428E-5</c:v>
                </c:pt>
                <c:pt idx="127">
                  <c:v>5.0746400083880872E-3</c:v>
                </c:pt>
                <c:pt idx="128">
                  <c:v>-4.4049699936294928E-3</c:v>
                </c:pt>
                <c:pt idx="129">
                  <c:v>3.3798000367823988E-4</c:v>
                </c:pt>
                <c:pt idx="130">
                  <c:v>1.3379800075199455E-3</c:v>
                </c:pt>
                <c:pt idx="131">
                  <c:v>-1.9127799969282933E-3</c:v>
                </c:pt>
                <c:pt idx="132">
                  <c:v>1.6076100073405541E-3</c:v>
                </c:pt>
                <c:pt idx="133">
                  <c:v>-3.6149500010651536E-3</c:v>
                </c:pt>
                <c:pt idx="134">
                  <c:v>-1.2904999312013388E-4</c:v>
                </c:pt>
                <c:pt idx="135">
                  <c:v>-4.6336099985637702E-3</c:v>
                </c:pt>
                <c:pt idx="136">
                  <c:v>-1.4771000132896006E-4</c:v>
                </c:pt>
                <c:pt idx="137">
                  <c:v>-1.3357689997064881E-2</c:v>
                </c:pt>
                <c:pt idx="138">
                  <c:v>8.3667000581044704E-4</c:v>
                </c:pt>
                <c:pt idx="139">
                  <c:v>1.905650002299808E-3</c:v>
                </c:pt>
                <c:pt idx="140">
                  <c:v>3.6964000173611566E-4</c:v>
                </c:pt>
                <c:pt idx="141">
                  <c:v>-9.7390002338215709E-5</c:v>
                </c:pt>
                <c:pt idx="142">
                  <c:v>1.4856900015729479E-3</c:v>
                </c:pt>
                <c:pt idx="143">
                  <c:v>4.0908900045906194E-3</c:v>
                </c:pt>
                <c:pt idx="144">
                  <c:v>4.7366600047098473E-3</c:v>
                </c:pt>
                <c:pt idx="145">
                  <c:v>-6.9999999977881089E-3</c:v>
                </c:pt>
                <c:pt idx="147">
                  <c:v>5.0000000046566129E-3</c:v>
                </c:pt>
                <c:pt idx="148">
                  <c:v>5.520390004676301E-3</c:v>
                </c:pt>
                <c:pt idx="149">
                  <c:v>1.5266800037352368E-3</c:v>
                </c:pt>
                <c:pt idx="150">
                  <c:v>2.5266800003009848E-3</c:v>
                </c:pt>
                <c:pt idx="151">
                  <c:v>-7.7303699945332482E-3</c:v>
                </c:pt>
                <c:pt idx="152">
                  <c:v>4.3104100041091442E-3</c:v>
                </c:pt>
                <c:pt idx="153">
                  <c:v>3.5768999805441126E-4</c:v>
                </c:pt>
                <c:pt idx="154">
                  <c:v>5.3639800025848672E-3</c:v>
                </c:pt>
                <c:pt idx="155">
                  <c:v>1.5583400090690702E-3</c:v>
                </c:pt>
                <c:pt idx="156">
                  <c:v>4.1759100058698095E-3</c:v>
                </c:pt>
                <c:pt idx="157">
                  <c:v>6.4110500024980865E-3</c:v>
                </c:pt>
                <c:pt idx="158">
                  <c:v>5.2294800043455325E-3</c:v>
                </c:pt>
                <c:pt idx="159">
                  <c:v>2.7563700059545226E-3</c:v>
                </c:pt>
                <c:pt idx="160">
                  <c:v>5.3381000179797411E-4</c:v>
                </c:pt>
                <c:pt idx="161">
                  <c:v>2.7676000172505155E-4</c:v>
                </c:pt>
                <c:pt idx="162">
                  <c:v>-6.9802899961359799E-3</c:v>
                </c:pt>
                <c:pt idx="163">
                  <c:v>-4.9802899957285263E-3</c:v>
                </c:pt>
                <c:pt idx="164">
                  <c:v>-4.9802899957285263E-3</c:v>
                </c:pt>
                <c:pt idx="165">
                  <c:v>-9.8028999491361901E-4</c:v>
                </c:pt>
                <c:pt idx="166">
                  <c:v>4.0197100024670362E-3</c:v>
                </c:pt>
                <c:pt idx="167">
                  <c:v>7.0604900029138662E-3</c:v>
                </c:pt>
                <c:pt idx="168">
                  <c:v>3.3301200019195676E-3</c:v>
                </c:pt>
                <c:pt idx="169">
                  <c:v>-1.6351799931726418E-3</c:v>
                </c:pt>
                <c:pt idx="170">
                  <c:v>-6.3517999660689384E-4</c:v>
                </c:pt>
                <c:pt idx="171">
                  <c:v>3.6481999995885417E-4</c:v>
                </c:pt>
                <c:pt idx="172">
                  <c:v>5.364820004615467E-3</c:v>
                </c:pt>
                <c:pt idx="173">
                  <c:v>6.364820001181215E-3</c:v>
                </c:pt>
                <c:pt idx="174">
                  <c:v>6.364820001181215E-3</c:v>
                </c:pt>
                <c:pt idx="175">
                  <c:v>1.4055999999982305E-3</c:v>
                </c:pt>
                <c:pt idx="176">
                  <c:v>2.4118900037137792E-3</c:v>
                </c:pt>
                <c:pt idx="177">
                  <c:v>5.675230007909704E-3</c:v>
                </c:pt>
                <c:pt idx="178">
                  <c:v>-7.980899972608313E-4</c:v>
                </c:pt>
                <c:pt idx="179">
                  <c:v>1.4528800020343624E-3</c:v>
                </c:pt>
                <c:pt idx="180">
                  <c:v>5.7162200027960353E-3</c:v>
                </c:pt>
                <c:pt idx="181">
                  <c:v>-2.0439998479560018E-5</c:v>
                </c:pt>
                <c:pt idx="182">
                  <c:v>-7.2774899963405915E-3</c:v>
                </c:pt>
                <c:pt idx="183">
                  <c:v>-5.2774899959331378E-3</c:v>
                </c:pt>
                <c:pt idx="184">
                  <c:v>-1.5000499915913679E-3</c:v>
                </c:pt>
                <c:pt idx="185">
                  <c:v>-2.7161100006196648E-3</c:v>
                </c:pt>
                <c:pt idx="186">
                  <c:v>1.5472300001420081E-3</c:v>
                </c:pt>
                <c:pt idx="187">
                  <c:v>3.0739100038772449E-3</c:v>
                </c:pt>
                <c:pt idx="188">
                  <c:v>-3.4056999938911758E-3</c:v>
                </c:pt>
                <c:pt idx="189">
                  <c:v>3.3435400036978535E-3</c:v>
                </c:pt>
                <c:pt idx="190">
                  <c:v>4.1272700036643073E-3</c:v>
                </c:pt>
                <c:pt idx="191">
                  <c:v>-8.5060999845154583E-4</c:v>
                </c:pt>
                <c:pt idx="192">
                  <c:v>3.1556800022372045E-3</c:v>
                </c:pt>
                <c:pt idx="193">
                  <c:v>5.1619700025185011E-3</c:v>
                </c:pt>
                <c:pt idx="194">
                  <c:v>-5.4299998737405986E-5</c:v>
                </c:pt>
                <c:pt idx="195">
                  <c:v>3.2153299980564043E-3</c:v>
                </c:pt>
                <c:pt idx="196">
                  <c:v>-5.3369999659480527E-4</c:v>
                </c:pt>
                <c:pt idx="197">
                  <c:v>2.4374000349780545E-4</c:v>
                </c:pt>
                <c:pt idx="198">
                  <c:v>-4.9292000039713457E-4</c:v>
                </c:pt>
                <c:pt idx="199">
                  <c:v>1.9929800037061796E-3</c:v>
                </c:pt>
                <c:pt idx="200">
                  <c:v>1.9962300066254102E-3</c:v>
                </c:pt>
                <c:pt idx="201">
                  <c:v>-2.1822999988216907E-3</c:v>
                </c:pt>
                <c:pt idx="202">
                  <c:v>-1.8308999933651648E-3</c:v>
                </c:pt>
                <c:pt idx="203">
                  <c:v>-1.0816599897225387E-3</c:v>
                </c:pt>
                <c:pt idx="204">
                  <c:v>-5.1420000090729445E-4</c:v>
                </c:pt>
                <c:pt idx="205">
                  <c:v>8.2350400043651462E-3</c:v>
                </c:pt>
                <c:pt idx="207">
                  <c:v>-7.3654999869177118E-4</c:v>
                </c:pt>
                <c:pt idx="210">
                  <c:v>2.0064000054844655E-3</c:v>
                </c:pt>
                <c:pt idx="214">
                  <c:v>4.2760300057125278E-3</c:v>
                </c:pt>
                <c:pt idx="215">
                  <c:v>6.0597600022447295E-3</c:v>
                </c:pt>
                <c:pt idx="216">
                  <c:v>3.2310000096913427E-4</c:v>
                </c:pt>
                <c:pt idx="218">
                  <c:v>3.6148500003037043E-3</c:v>
                </c:pt>
                <c:pt idx="222">
                  <c:v>-6.3591000071028247E-4</c:v>
                </c:pt>
                <c:pt idx="224">
                  <c:v>5.4048700039857067E-3</c:v>
                </c:pt>
                <c:pt idx="225">
                  <c:v>4.633720003766939E-3</c:v>
                </c:pt>
                <c:pt idx="229">
                  <c:v>-4.277379994164221E-3</c:v>
                </c:pt>
                <c:pt idx="230">
                  <c:v>-3.277379997598473E-3</c:v>
                </c:pt>
                <c:pt idx="231">
                  <c:v>-1.2773799971910194E-3</c:v>
                </c:pt>
                <c:pt idx="232">
                  <c:v>7.7226200010045432E-3</c:v>
                </c:pt>
                <c:pt idx="233">
                  <c:v>8.7226200048462488E-3</c:v>
                </c:pt>
                <c:pt idx="234">
                  <c:v>1.2722620005661156E-2</c:v>
                </c:pt>
                <c:pt idx="235">
                  <c:v>-1.647229990339838E-3</c:v>
                </c:pt>
                <c:pt idx="236">
                  <c:v>-4.7019995690789074E-5</c:v>
                </c:pt>
                <c:pt idx="239">
                  <c:v>-1.0760999939520843E-3</c:v>
                </c:pt>
                <c:pt idx="240">
                  <c:v>4.8528000479564071E-4</c:v>
                </c:pt>
                <c:pt idx="247">
                  <c:v>-6.906269998580683E-3</c:v>
                </c:pt>
                <c:pt idx="276">
                  <c:v>-1.3985939993290231E-2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5E-40EA-B8C5-B9BF2F11181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Active!$J$21:$J$3220</c:f>
              <c:numCache>
                <c:formatCode>General</c:formatCode>
                <c:ptCount val="3200"/>
                <c:pt idx="206">
                  <c:v>-8.4365499933483079E-3</c:v>
                </c:pt>
                <c:pt idx="208">
                  <c:v>6.1634500016225502E-3</c:v>
                </c:pt>
                <c:pt idx="209">
                  <c:v>9.6634500077925622E-3</c:v>
                </c:pt>
                <c:pt idx="211">
                  <c:v>-3.5014099921681918E-3</c:v>
                </c:pt>
                <c:pt idx="212">
                  <c:v>-2.801409995299764E-3</c:v>
                </c:pt>
                <c:pt idx="213">
                  <c:v>-1.4014099942869507E-3</c:v>
                </c:pt>
                <c:pt idx="217">
                  <c:v>-1.1711829996784218E-2</c:v>
                </c:pt>
                <c:pt idx="219">
                  <c:v>-6.1992499977350235E-3</c:v>
                </c:pt>
                <c:pt idx="220">
                  <c:v>7.7007500003674068E-3</c:v>
                </c:pt>
                <c:pt idx="221">
                  <c:v>1.1800750005932059E-2</c:v>
                </c:pt>
                <c:pt idx="223">
                  <c:v>-3.058469999814406E-3</c:v>
                </c:pt>
                <c:pt idx="227">
                  <c:v>-3.5864699966623448E-3</c:v>
                </c:pt>
                <c:pt idx="228">
                  <c:v>-1.8018000264419243E-4</c:v>
                </c:pt>
                <c:pt idx="248">
                  <c:v>-1.0022539994679391E-2</c:v>
                </c:pt>
                <c:pt idx="250">
                  <c:v>-1.1518209998030216E-2</c:v>
                </c:pt>
                <c:pt idx="251">
                  <c:v>-1.1544249995495193E-2</c:v>
                </c:pt>
                <c:pt idx="268">
                  <c:v>-1.4524539998092223E-2</c:v>
                </c:pt>
                <c:pt idx="270">
                  <c:v>-1.5114129993889946E-2</c:v>
                </c:pt>
                <c:pt idx="282">
                  <c:v>-1.8888569989940152E-2</c:v>
                </c:pt>
                <c:pt idx="283">
                  <c:v>-2.2108320001279935E-2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5E-40EA-B8C5-B9BF2F11181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Active!$K$21:$K$3220</c:f>
              <c:numCache>
                <c:formatCode>General</c:formatCode>
                <c:ptCount val="3200"/>
                <c:pt idx="226">
                  <c:v>1.2763000995619223E-4</c:v>
                </c:pt>
                <c:pt idx="237">
                  <c:v>-5.3626399967470206E-3</c:v>
                </c:pt>
                <c:pt idx="238">
                  <c:v>-6.0431199963204563E-3</c:v>
                </c:pt>
                <c:pt idx="241">
                  <c:v>-6.5366299968445674E-3</c:v>
                </c:pt>
                <c:pt idx="242">
                  <c:v>-8.307779993629083E-3</c:v>
                </c:pt>
                <c:pt idx="243">
                  <c:v>-8.2403199921827763E-3</c:v>
                </c:pt>
                <c:pt idx="244">
                  <c:v>-8.7735999914002605E-3</c:v>
                </c:pt>
                <c:pt idx="245">
                  <c:v>-8.7335999924107455E-3</c:v>
                </c:pt>
                <c:pt idx="249">
                  <c:v>-1.0315599996829405E-2</c:v>
                </c:pt>
                <c:pt idx="252">
                  <c:v>-1.1453579994849861E-2</c:v>
                </c:pt>
                <c:pt idx="253">
                  <c:v>-1.2941975001012906E-2</c:v>
                </c:pt>
                <c:pt idx="254">
                  <c:v>-1.243514999805484E-2</c:v>
                </c:pt>
                <c:pt idx="255">
                  <c:v>-1.2192199996206909E-2</c:v>
                </c:pt>
                <c:pt idx="256">
                  <c:v>-1.2194369992357679E-2</c:v>
                </c:pt>
                <c:pt idx="257">
                  <c:v>-1.2045780000335071E-2</c:v>
                </c:pt>
                <c:pt idx="258">
                  <c:v>-1.1702830001013353E-2</c:v>
                </c:pt>
                <c:pt idx="259">
                  <c:v>-1.1602829996263608E-2</c:v>
                </c:pt>
                <c:pt idx="260">
                  <c:v>-1.4567480000550859E-2</c:v>
                </c:pt>
                <c:pt idx="261">
                  <c:v>-1.3755549996858463E-2</c:v>
                </c:pt>
                <c:pt idx="262">
                  <c:v>-9.7840749949682504E-3</c:v>
                </c:pt>
                <c:pt idx="263">
                  <c:v>-1.4650569995865226E-2</c:v>
                </c:pt>
                <c:pt idx="264">
                  <c:v>-1.4953389996662736E-2</c:v>
                </c:pt>
                <c:pt idx="265">
                  <c:v>-1.4981914988311473E-2</c:v>
                </c:pt>
                <c:pt idx="266">
                  <c:v>-1.2496014998760074E-2</c:v>
                </c:pt>
                <c:pt idx="267">
                  <c:v>-1.5124539997486863E-2</c:v>
                </c:pt>
                <c:pt idx="269">
                  <c:v>-1.5075949995662086E-2</c:v>
                </c:pt>
                <c:pt idx="271">
                  <c:v>-1.4814129994192626E-2</c:v>
                </c:pt>
                <c:pt idx="272">
                  <c:v>-1.5858389997447375E-2</c:v>
                </c:pt>
                <c:pt idx="273">
                  <c:v>-1.5858389997447375E-2</c:v>
                </c:pt>
                <c:pt idx="274">
                  <c:v>-1.1795374994107988E-2</c:v>
                </c:pt>
                <c:pt idx="275">
                  <c:v>-1.4369019998412114E-2</c:v>
                </c:pt>
                <c:pt idx="277">
                  <c:v>-1.6002859993022867E-2</c:v>
                </c:pt>
                <c:pt idx="278">
                  <c:v>-1.5925419997074641E-2</c:v>
                </c:pt>
                <c:pt idx="279">
                  <c:v>-1.5825419999600854E-2</c:v>
                </c:pt>
                <c:pt idx="280">
                  <c:v>-1.7357749995426275E-2</c:v>
                </c:pt>
                <c:pt idx="281">
                  <c:v>-1.6920449997996911E-2</c:v>
                </c:pt>
                <c:pt idx="284">
                  <c:v>-2.3081639992597047E-2</c:v>
                </c:pt>
                <c:pt idx="285">
                  <c:v>-2.3223939999297727E-2</c:v>
                </c:pt>
                <c:pt idx="286">
                  <c:v>-2.2897260001627728E-2</c:v>
                </c:pt>
                <c:pt idx="287">
                  <c:v>-2.4770259995420929E-2</c:v>
                </c:pt>
                <c:pt idx="288">
                  <c:v>-2.4177309991500806E-2</c:v>
                </c:pt>
                <c:pt idx="289">
                  <c:v>-2.5097049998294096E-2</c:v>
                </c:pt>
                <c:pt idx="290">
                  <c:v>-2.5199219999194611E-2</c:v>
                </c:pt>
                <c:pt idx="291">
                  <c:v>-2.5430239998968318E-2</c:v>
                </c:pt>
                <c:pt idx="292">
                  <c:v>-2.6102909992914647E-2</c:v>
                </c:pt>
                <c:pt idx="293">
                  <c:v>-2.6002909995440859E-2</c:v>
                </c:pt>
                <c:pt idx="294">
                  <c:v>-2.8908989996125456E-2</c:v>
                </c:pt>
                <c:pt idx="295">
                  <c:v>-2.7774499998486135E-2</c:v>
                </c:pt>
                <c:pt idx="296">
                  <c:v>-2.792590999888489E-2</c:v>
                </c:pt>
                <c:pt idx="297">
                  <c:v>-2.7847819990711287E-2</c:v>
                </c:pt>
                <c:pt idx="298">
                  <c:v>-3.3388609997928143E-2</c:v>
                </c:pt>
                <c:pt idx="299">
                  <c:v>-3.3330909995129332E-2</c:v>
                </c:pt>
                <c:pt idx="300">
                  <c:v>-3.4154879991547205E-2</c:v>
                </c:pt>
                <c:pt idx="301">
                  <c:v>-3.4661279991269112E-2</c:v>
                </c:pt>
                <c:pt idx="302">
                  <c:v>-3.4646970001631416E-2</c:v>
                </c:pt>
                <c:pt idx="303">
                  <c:v>-3.517950999957975E-2</c:v>
                </c:pt>
                <c:pt idx="304">
                  <c:v>-3.4467579993361142E-2</c:v>
                </c:pt>
                <c:pt idx="305">
                  <c:v>-3.6495569991529919E-2</c:v>
                </c:pt>
                <c:pt idx="306">
                  <c:v>-3.5452620002615731E-2</c:v>
                </c:pt>
                <c:pt idx="307">
                  <c:v>-3.5452620002615731E-2</c:v>
                </c:pt>
                <c:pt idx="308">
                  <c:v>-3.5452620002615731E-2</c:v>
                </c:pt>
                <c:pt idx="309">
                  <c:v>-3.5452620002615731E-2</c:v>
                </c:pt>
                <c:pt idx="310">
                  <c:v>-3.5452620002615731E-2</c:v>
                </c:pt>
                <c:pt idx="311">
                  <c:v>-3.5685809998540208E-2</c:v>
                </c:pt>
                <c:pt idx="312">
                  <c:v>-3.617951999331126E-2</c:v>
                </c:pt>
                <c:pt idx="313">
                  <c:v>-3.9987119998841081E-2</c:v>
                </c:pt>
                <c:pt idx="314">
                  <c:v>-3.93378799999482E-2</c:v>
                </c:pt>
                <c:pt idx="315">
                  <c:v>-4.0888639996410348E-2</c:v>
                </c:pt>
                <c:pt idx="316">
                  <c:v>-3.9762609994795639E-2</c:v>
                </c:pt>
                <c:pt idx="317">
                  <c:v>-4.0301439999893773E-2</c:v>
                </c:pt>
                <c:pt idx="318">
                  <c:v>-4.2406870001286734E-2</c:v>
                </c:pt>
                <c:pt idx="319">
                  <c:v>-4.2772380002134014E-2</c:v>
                </c:pt>
                <c:pt idx="320">
                  <c:v>-4.325350999715738E-2</c:v>
                </c:pt>
                <c:pt idx="321">
                  <c:v>-4.5937249997223262E-2</c:v>
                </c:pt>
                <c:pt idx="322">
                  <c:v>-4.7432269995624665E-2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5E-40EA-B8C5-B9BF2F11181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Active!$L$21:$L$3220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5E-40EA-B8C5-B9BF2F1118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Active!$M$21:$M$3220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5E-40EA-B8C5-B9BF2F1118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Active!$N$21:$N$3220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5E-40EA-B8C5-B9BF2F1118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Active!$O$21:$O$3220</c:f>
              <c:numCache>
                <c:formatCode>General</c:formatCode>
                <c:ptCount val="3200"/>
                <c:pt idx="57">
                  <c:v>9.7331962119485554E-2</c:v>
                </c:pt>
                <c:pt idx="58">
                  <c:v>9.7331962119485554E-2</c:v>
                </c:pt>
                <c:pt idx="59">
                  <c:v>9.4018425147766246E-2</c:v>
                </c:pt>
                <c:pt idx="60">
                  <c:v>8.6302963147923503E-2</c:v>
                </c:pt>
                <c:pt idx="61">
                  <c:v>8.6302963147923503E-2</c:v>
                </c:pt>
                <c:pt idx="62">
                  <c:v>8.6302963147923503E-2</c:v>
                </c:pt>
                <c:pt idx="63">
                  <c:v>8.5486672105620387E-2</c:v>
                </c:pt>
                <c:pt idx="64">
                  <c:v>8.3866183221640883E-2</c:v>
                </c:pt>
                <c:pt idx="65">
                  <c:v>8.3279662991245312E-2</c:v>
                </c:pt>
                <c:pt idx="66">
                  <c:v>8.2124762331394235E-2</c:v>
                </c:pt>
                <c:pt idx="67">
                  <c:v>8.1084747077496938E-2</c:v>
                </c:pt>
                <c:pt idx="68">
                  <c:v>8.1054514075930159E-2</c:v>
                </c:pt>
                <c:pt idx="69">
                  <c:v>8.093962866997638E-2</c:v>
                </c:pt>
                <c:pt idx="70">
                  <c:v>8.0933582069663029E-2</c:v>
                </c:pt>
                <c:pt idx="71">
                  <c:v>8.0933582069663029E-2</c:v>
                </c:pt>
                <c:pt idx="72">
                  <c:v>8.0927535469349665E-2</c:v>
                </c:pt>
                <c:pt idx="73">
                  <c:v>8.0685671456815419E-2</c:v>
                </c:pt>
                <c:pt idx="74">
                  <c:v>8.0582879251488354E-2</c:v>
                </c:pt>
                <c:pt idx="75">
                  <c:v>7.8369823536799915E-2</c:v>
                </c:pt>
                <c:pt idx="76">
                  <c:v>7.8025167318938604E-2</c:v>
                </c:pt>
                <c:pt idx="77">
                  <c:v>7.7613998497630371E-2</c:v>
                </c:pt>
                <c:pt idx="78">
                  <c:v>7.7372134485096111E-2</c:v>
                </c:pt>
                <c:pt idx="79">
                  <c:v>7.546140878607549E-2</c:v>
                </c:pt>
                <c:pt idx="80">
                  <c:v>7.5273964176361452E-2</c:v>
                </c:pt>
                <c:pt idx="81">
                  <c:v>7.5273964176361452E-2</c:v>
                </c:pt>
                <c:pt idx="82">
                  <c:v>7.5183265171661101E-2</c:v>
                </c:pt>
                <c:pt idx="83">
                  <c:v>7.5026053563513842E-2</c:v>
                </c:pt>
                <c:pt idx="84">
                  <c:v>7.458465174063883E-2</c:v>
                </c:pt>
                <c:pt idx="85">
                  <c:v>7.4427440132491557E-2</c:v>
                </c:pt>
                <c:pt idx="86">
                  <c:v>7.4373020729671349E-2</c:v>
                </c:pt>
                <c:pt idx="87">
                  <c:v>7.3151607466373364E-2</c:v>
                </c:pt>
                <c:pt idx="88">
                  <c:v>7.302462885979287E-2</c:v>
                </c:pt>
                <c:pt idx="89">
                  <c:v>7.264973964036478E-2</c:v>
                </c:pt>
                <c:pt idx="90">
                  <c:v>7.2583227036917858E-2</c:v>
                </c:pt>
                <c:pt idx="91">
                  <c:v>7.2565087235977793E-2</c:v>
                </c:pt>
                <c:pt idx="92">
                  <c:v>7.2498574632530871E-2</c:v>
                </c:pt>
                <c:pt idx="93">
                  <c:v>7.240182902751717E-2</c:v>
                </c:pt>
                <c:pt idx="94">
                  <c:v>7.2305083422503469E-2</c:v>
                </c:pt>
                <c:pt idx="95">
                  <c:v>7.2274850420936676E-2</c:v>
                </c:pt>
                <c:pt idx="96">
                  <c:v>7.1990660206208937E-2</c:v>
                </c:pt>
                <c:pt idx="97">
                  <c:v>7.1676236989914405E-2</c:v>
                </c:pt>
                <c:pt idx="98">
                  <c:v>7.1676236989914405E-2</c:v>
                </c:pt>
                <c:pt idx="99">
                  <c:v>7.1646003988347612E-2</c:v>
                </c:pt>
                <c:pt idx="100">
                  <c:v>7.0751107141970873E-2</c:v>
                </c:pt>
                <c:pt idx="101">
                  <c:v>7.009807430812838E-2</c:v>
                </c:pt>
                <c:pt idx="102">
                  <c:v>7.009202770781503E-2</c:v>
                </c:pt>
                <c:pt idx="103">
                  <c:v>7.009202770781503E-2</c:v>
                </c:pt>
                <c:pt idx="104">
                  <c:v>6.9686905486820147E-2</c:v>
                </c:pt>
                <c:pt idx="105">
                  <c:v>6.9463181275225966E-2</c:v>
                </c:pt>
                <c:pt idx="106">
                  <c:v>6.9463181275225966E-2</c:v>
                </c:pt>
                <c:pt idx="107">
                  <c:v>6.9178991060498213E-2</c:v>
                </c:pt>
                <c:pt idx="108">
                  <c:v>6.9148758058931434E-2</c:v>
                </c:pt>
                <c:pt idx="109">
                  <c:v>6.7842692391246448E-2</c:v>
                </c:pt>
                <c:pt idx="110">
                  <c:v>6.7286405162417656E-2</c:v>
                </c:pt>
                <c:pt idx="111">
                  <c:v>6.7092913952390254E-2</c:v>
                </c:pt>
                <c:pt idx="112">
                  <c:v>6.7092913952390254E-2</c:v>
                </c:pt>
                <c:pt idx="113">
                  <c:v>6.7086867352076904E-2</c:v>
                </c:pt>
                <c:pt idx="114">
                  <c:v>6.6881282941422787E-2</c:v>
                </c:pt>
                <c:pt idx="115">
                  <c:v>6.6838956739229294E-2</c:v>
                </c:pt>
                <c:pt idx="116">
                  <c:v>6.6808723737662515E-2</c:v>
                </c:pt>
                <c:pt idx="117">
                  <c:v>6.6808723737662515E-2</c:v>
                </c:pt>
                <c:pt idx="118">
                  <c:v>6.6808723737662515E-2</c:v>
                </c:pt>
                <c:pt idx="119">
                  <c:v>6.6711978132648814E-2</c:v>
                </c:pt>
                <c:pt idx="120">
                  <c:v>6.6524533522934762E-2</c:v>
                </c:pt>
                <c:pt idx="121">
                  <c:v>6.5188234853682997E-2</c:v>
                </c:pt>
                <c:pt idx="122">
                  <c:v>6.4589621422660712E-2</c:v>
                </c:pt>
                <c:pt idx="123">
                  <c:v>6.4559388421093933E-2</c:v>
                </c:pt>
                <c:pt idx="124">
                  <c:v>6.4371943811379881E-2</c:v>
                </c:pt>
                <c:pt idx="125">
                  <c:v>6.4371943811379881E-2</c:v>
                </c:pt>
                <c:pt idx="126">
                  <c:v>6.4371943811379881E-2</c:v>
                </c:pt>
                <c:pt idx="127">
                  <c:v>6.4371943811379881E-2</c:v>
                </c:pt>
                <c:pt idx="128">
                  <c:v>6.4244965204799401E-2</c:v>
                </c:pt>
                <c:pt idx="129">
                  <c:v>6.4214732203232622E-2</c:v>
                </c:pt>
                <c:pt idx="130">
                  <c:v>6.4214732203232622E-2</c:v>
                </c:pt>
                <c:pt idx="131">
                  <c:v>6.3997054591951791E-2</c:v>
                </c:pt>
                <c:pt idx="132">
                  <c:v>6.3870075985371311E-2</c:v>
                </c:pt>
                <c:pt idx="133">
                  <c:v>6.377333038035761E-2</c:v>
                </c:pt>
                <c:pt idx="134">
                  <c:v>6.3712864377224038E-2</c:v>
                </c:pt>
                <c:pt idx="135">
                  <c:v>6.2406798709539059E-2</c:v>
                </c:pt>
                <c:pt idx="136">
                  <c:v>6.2346332706405494E-2</c:v>
                </c:pt>
                <c:pt idx="137">
                  <c:v>6.1874697881963696E-2</c:v>
                </c:pt>
                <c:pt idx="138">
                  <c:v>6.1850511480710274E-2</c:v>
                </c:pt>
                <c:pt idx="139">
                  <c:v>6.171748627381643E-2</c:v>
                </c:pt>
                <c:pt idx="140">
                  <c:v>6.134864365470169E-2</c:v>
                </c:pt>
                <c:pt idx="141">
                  <c:v>6.0846775828693113E-2</c:v>
                </c:pt>
                <c:pt idx="142">
                  <c:v>6.0774216624932834E-2</c:v>
                </c:pt>
                <c:pt idx="143">
                  <c:v>5.908116853719305E-2</c:v>
                </c:pt>
                <c:pt idx="144">
                  <c:v>5.9063028736252979E-2</c:v>
                </c:pt>
                <c:pt idx="145">
                  <c:v>5.8905817128105713E-2</c:v>
                </c:pt>
                <c:pt idx="146">
                  <c:v>5.8905817128105713E-2</c:v>
                </c:pt>
                <c:pt idx="147">
                  <c:v>5.8905817128105713E-2</c:v>
                </c:pt>
                <c:pt idx="148">
                  <c:v>5.8778838521525226E-2</c:v>
                </c:pt>
                <c:pt idx="149">
                  <c:v>5.8591393911811181E-2</c:v>
                </c:pt>
                <c:pt idx="150">
                  <c:v>5.8591393911811181E-2</c:v>
                </c:pt>
                <c:pt idx="151">
                  <c:v>5.8561160910244402E-2</c:v>
                </c:pt>
                <c:pt idx="152">
                  <c:v>5.8307203697083428E-2</c:v>
                </c:pt>
                <c:pt idx="153">
                  <c:v>5.593693637424773E-2</c:v>
                </c:pt>
                <c:pt idx="154">
                  <c:v>5.5749491764533678E-2</c:v>
                </c:pt>
                <c:pt idx="155">
                  <c:v>5.5725305363280256E-2</c:v>
                </c:pt>
                <c:pt idx="156">
                  <c:v>5.5586233556073054E-2</c:v>
                </c:pt>
                <c:pt idx="157">
                  <c:v>5.5308089941658665E-2</c:v>
                </c:pt>
                <c:pt idx="158">
                  <c:v>5.3028521623523305E-2</c:v>
                </c:pt>
                <c:pt idx="159">
                  <c:v>5.0785232907268087E-2</c:v>
                </c:pt>
                <c:pt idx="160">
                  <c:v>5.0688487302254386E-2</c:v>
                </c:pt>
                <c:pt idx="161">
                  <c:v>5.06582543006876E-2</c:v>
                </c:pt>
                <c:pt idx="162">
                  <c:v>5.0628021299120821E-2</c:v>
                </c:pt>
                <c:pt idx="163">
                  <c:v>5.0628021299120821E-2</c:v>
                </c:pt>
                <c:pt idx="164">
                  <c:v>5.0628021299120821E-2</c:v>
                </c:pt>
                <c:pt idx="165">
                  <c:v>5.0628021299120821E-2</c:v>
                </c:pt>
                <c:pt idx="166">
                  <c:v>5.0628021299120821E-2</c:v>
                </c:pt>
                <c:pt idx="167">
                  <c:v>5.0374064085959853E-2</c:v>
                </c:pt>
                <c:pt idx="168">
                  <c:v>5.0029407868098535E-2</c:v>
                </c:pt>
                <c:pt idx="169">
                  <c:v>4.8034029764690928E-2</c:v>
                </c:pt>
                <c:pt idx="170">
                  <c:v>4.8034029764690928E-2</c:v>
                </c:pt>
                <c:pt idx="171">
                  <c:v>4.8034029764690928E-2</c:v>
                </c:pt>
                <c:pt idx="172">
                  <c:v>4.8034029764690928E-2</c:v>
                </c:pt>
                <c:pt idx="173">
                  <c:v>4.8034029764690928E-2</c:v>
                </c:pt>
                <c:pt idx="174">
                  <c:v>4.8034029764690928E-2</c:v>
                </c:pt>
                <c:pt idx="175">
                  <c:v>4.778007255152996E-2</c:v>
                </c:pt>
                <c:pt idx="176">
                  <c:v>4.7592627941815915E-2</c:v>
                </c:pt>
                <c:pt idx="177">
                  <c:v>4.7435416333668649E-2</c:v>
                </c:pt>
                <c:pt idx="178">
                  <c:v>4.7120993117374117E-2</c:v>
                </c:pt>
                <c:pt idx="179">
                  <c:v>4.5409805228694256E-2</c:v>
                </c:pt>
                <c:pt idx="180">
                  <c:v>4.5252593620546996E-2</c:v>
                </c:pt>
                <c:pt idx="181">
                  <c:v>4.5095382012399723E-2</c:v>
                </c:pt>
                <c:pt idx="182">
                  <c:v>4.5065149010832944E-2</c:v>
                </c:pt>
                <c:pt idx="183">
                  <c:v>4.5065149010832944E-2</c:v>
                </c:pt>
                <c:pt idx="184">
                  <c:v>4.4968403405819243E-2</c:v>
                </c:pt>
                <c:pt idx="185">
                  <c:v>4.2755347691130804E-2</c:v>
                </c:pt>
                <c:pt idx="186">
                  <c:v>4.2598136082983538E-2</c:v>
                </c:pt>
                <c:pt idx="187">
                  <c:v>4.2283712866689006E-2</c:v>
                </c:pt>
                <c:pt idx="188">
                  <c:v>4.2156734260108519E-2</c:v>
                </c:pt>
                <c:pt idx="189">
                  <c:v>4.1939056648827688E-2</c:v>
                </c:pt>
                <c:pt idx="190">
                  <c:v>4.1654866434099942E-2</c:v>
                </c:pt>
                <c:pt idx="191">
                  <c:v>4.0034377550120431E-2</c:v>
                </c:pt>
                <c:pt idx="192">
                  <c:v>3.9846932940406379E-2</c:v>
                </c:pt>
                <c:pt idx="193">
                  <c:v>3.9659488330692334E-2</c:v>
                </c:pt>
                <c:pt idx="194">
                  <c:v>3.9375298115964588E-2</c:v>
                </c:pt>
                <c:pt idx="195">
                  <c:v>3.903064189810327E-2</c:v>
                </c:pt>
                <c:pt idx="196">
                  <c:v>3.7319454009423415E-2</c:v>
                </c:pt>
                <c:pt idx="197">
                  <c:v>3.7222708404409707E-2</c:v>
                </c:pt>
                <c:pt idx="198">
                  <c:v>3.7065496796262448E-2</c:v>
                </c:pt>
                <c:pt idx="199">
                  <c:v>3.7005030793128883E-2</c:v>
                </c:pt>
                <c:pt idx="200">
                  <c:v>3.5946875738291514E-2</c:v>
                </c:pt>
                <c:pt idx="201">
                  <c:v>3.4538017865279477E-2</c:v>
                </c:pt>
                <c:pt idx="202">
                  <c:v>3.1756581721135539E-2</c:v>
                </c:pt>
                <c:pt idx="203">
                  <c:v>3.1538904109854708E-2</c:v>
                </c:pt>
                <c:pt idx="204">
                  <c:v>3.0970523680399209E-2</c:v>
                </c:pt>
                <c:pt idx="205">
                  <c:v>3.0752846069118378E-2</c:v>
                </c:pt>
                <c:pt idx="206">
                  <c:v>2.8944912575424819E-2</c:v>
                </c:pt>
                <c:pt idx="207">
                  <c:v>2.8944912575424819E-2</c:v>
                </c:pt>
                <c:pt idx="208">
                  <c:v>2.8944912575424819E-2</c:v>
                </c:pt>
                <c:pt idx="209">
                  <c:v>2.8944912575424819E-2</c:v>
                </c:pt>
                <c:pt idx="210">
                  <c:v>2.8914679573858036E-2</c:v>
                </c:pt>
                <c:pt idx="211">
                  <c:v>2.8666768961010426E-2</c:v>
                </c:pt>
                <c:pt idx="212">
                  <c:v>2.8666768961010426E-2</c:v>
                </c:pt>
                <c:pt idx="213">
                  <c:v>2.8666768961010426E-2</c:v>
                </c:pt>
                <c:pt idx="214">
                  <c:v>2.8570023355996722E-2</c:v>
                </c:pt>
                <c:pt idx="215">
                  <c:v>2.8285833141268972E-2</c:v>
                </c:pt>
                <c:pt idx="216">
                  <c:v>2.8128621533121706E-2</c:v>
                </c:pt>
                <c:pt idx="217">
                  <c:v>2.6477899647575416E-2</c:v>
                </c:pt>
                <c:pt idx="218">
                  <c:v>2.6163476431280884E-2</c:v>
                </c:pt>
                <c:pt idx="219">
                  <c:v>2.6103010428147319E-2</c:v>
                </c:pt>
                <c:pt idx="220">
                  <c:v>2.6103010428147319E-2</c:v>
                </c:pt>
                <c:pt idx="221">
                  <c:v>2.6103010428147319E-2</c:v>
                </c:pt>
                <c:pt idx="222">
                  <c:v>2.5945798820000053E-2</c:v>
                </c:pt>
                <c:pt idx="223">
                  <c:v>2.5849053214986352E-2</c:v>
                </c:pt>
                <c:pt idx="224">
                  <c:v>2.5691841606839086E-2</c:v>
                </c:pt>
                <c:pt idx="225">
                  <c:v>2.5601142602138735E-2</c:v>
                </c:pt>
                <c:pt idx="226">
                  <c:v>2.1072238967434806E-2</c:v>
                </c:pt>
                <c:pt idx="227">
                  <c:v>2.1011772964301241E-2</c:v>
                </c:pt>
                <c:pt idx="228">
                  <c:v>2.0824328354587196E-2</c:v>
                </c:pt>
                <c:pt idx="229">
                  <c:v>1.526145606629932E-2</c:v>
                </c:pt>
                <c:pt idx="230">
                  <c:v>1.526145606629932E-2</c:v>
                </c:pt>
                <c:pt idx="231">
                  <c:v>1.526145606629932E-2</c:v>
                </c:pt>
                <c:pt idx="232">
                  <c:v>1.526145606629932E-2</c:v>
                </c:pt>
                <c:pt idx="233">
                  <c:v>1.526145606629932E-2</c:v>
                </c:pt>
                <c:pt idx="234">
                  <c:v>1.526145606629932E-2</c:v>
                </c:pt>
                <c:pt idx="235">
                  <c:v>1.4747495039664021E-2</c:v>
                </c:pt>
                <c:pt idx="236">
                  <c:v>1.2818629539703336E-2</c:v>
                </c:pt>
                <c:pt idx="237">
                  <c:v>1.2322808314008116E-2</c:v>
                </c:pt>
                <c:pt idx="238">
                  <c:v>1.1548843473898493E-2</c:v>
                </c:pt>
                <c:pt idx="239">
                  <c:v>9.2632285554497817E-3</c:v>
                </c:pt>
                <c:pt idx="240">
                  <c:v>6.9534272357476418E-3</c:v>
                </c:pt>
                <c:pt idx="241">
                  <c:v>6.6450506197664669E-3</c:v>
                </c:pt>
                <c:pt idx="242">
                  <c:v>6.554351615066123E-3</c:v>
                </c:pt>
                <c:pt idx="243">
                  <c:v>5.9859711856106237E-3</c:v>
                </c:pt>
                <c:pt idx="244">
                  <c:v>4.7282783204324955E-3</c:v>
                </c:pt>
                <c:pt idx="245">
                  <c:v>4.7282783204324955E-3</c:v>
                </c:pt>
                <c:pt idx="246">
                  <c:v>4.2989696981841907E-3</c:v>
                </c:pt>
                <c:pt idx="247">
                  <c:v>4.2022240931704896E-3</c:v>
                </c:pt>
                <c:pt idx="248">
                  <c:v>3.9180338784427365E-3</c:v>
                </c:pt>
                <c:pt idx="249">
                  <c:v>3.5189582577612177E-3</c:v>
                </c:pt>
                <c:pt idx="250">
                  <c:v>1.5779995571738176E-3</c:v>
                </c:pt>
                <c:pt idx="251">
                  <c:v>-1.1066909819564194E-3</c:v>
                </c:pt>
                <c:pt idx="252">
                  <c:v>-1.7899568173656913E-3</c:v>
                </c:pt>
                <c:pt idx="253">
                  <c:v>-1.8473995203425742E-3</c:v>
                </c:pt>
                <c:pt idx="254">
                  <c:v>-4.0695251355010523E-3</c:v>
                </c:pt>
                <c:pt idx="255">
                  <c:v>-4.0997581370678313E-3</c:v>
                </c:pt>
                <c:pt idx="256">
                  <c:v>-4.3234823486620125E-3</c:v>
                </c:pt>
                <c:pt idx="257">
                  <c:v>-4.3295289489753766E-3</c:v>
                </c:pt>
                <c:pt idx="258">
                  <c:v>-4.3597619505421556E-3</c:v>
                </c:pt>
                <c:pt idx="259">
                  <c:v>-4.3597619505421556E-3</c:v>
                </c:pt>
                <c:pt idx="260">
                  <c:v>-6.5667710649172303E-3</c:v>
                </c:pt>
                <c:pt idx="261">
                  <c:v>-6.7300292733778536E-3</c:v>
                </c:pt>
                <c:pt idx="262">
                  <c:v>-6.74514577416125E-3</c:v>
                </c:pt>
                <c:pt idx="263">
                  <c:v>-9.2816946056142532E-3</c:v>
                </c:pt>
                <c:pt idx="264">
                  <c:v>-9.2937878062409676E-3</c:v>
                </c:pt>
                <c:pt idx="265">
                  <c:v>-9.3089043070243641E-3</c:v>
                </c:pt>
                <c:pt idx="266">
                  <c:v>-9.369370310157922E-3</c:v>
                </c:pt>
                <c:pt idx="267">
                  <c:v>-9.3844868109413185E-3</c:v>
                </c:pt>
                <c:pt idx="268">
                  <c:v>-9.3844868109413185E-3</c:v>
                </c:pt>
                <c:pt idx="269">
                  <c:v>-9.3905334112546687E-3</c:v>
                </c:pt>
                <c:pt idx="270">
                  <c:v>-9.9831002419635897E-3</c:v>
                </c:pt>
                <c:pt idx="271">
                  <c:v>-9.9831002419635897E-3</c:v>
                </c:pt>
                <c:pt idx="272">
                  <c:v>-1.2317087962919158E-2</c:v>
                </c:pt>
                <c:pt idx="273">
                  <c:v>-1.2317087962919158E-2</c:v>
                </c:pt>
                <c:pt idx="274">
                  <c:v>-1.2368484065582684E-2</c:v>
                </c:pt>
                <c:pt idx="275">
                  <c:v>-1.2577091776393483E-2</c:v>
                </c:pt>
                <c:pt idx="276">
                  <c:v>-1.2649650980153755E-2</c:v>
                </c:pt>
                <c:pt idx="277">
                  <c:v>-1.2722210183914041E-2</c:v>
                </c:pt>
                <c:pt idx="278">
                  <c:v>-1.2818955788927743E-2</c:v>
                </c:pt>
                <c:pt idx="279">
                  <c:v>-1.2818955788927743E-2</c:v>
                </c:pt>
                <c:pt idx="280">
                  <c:v>-1.5316201718343921E-2</c:v>
                </c:pt>
                <c:pt idx="281">
                  <c:v>-1.8158103865621424E-2</c:v>
                </c:pt>
                <c:pt idx="282">
                  <c:v>-2.0165575169655746E-2</c:v>
                </c:pt>
                <c:pt idx="283">
                  <c:v>-2.3037710318500028E-2</c:v>
                </c:pt>
                <c:pt idx="284">
                  <c:v>-2.335213353479456E-2</c:v>
                </c:pt>
                <c:pt idx="285">
                  <c:v>-2.3533531544195262E-2</c:v>
                </c:pt>
                <c:pt idx="286">
                  <c:v>-2.3847954760489794E-2</c:v>
                </c:pt>
                <c:pt idx="287">
                  <c:v>-2.56619348544967E-2</c:v>
                </c:pt>
                <c:pt idx="288">
                  <c:v>-2.5692167856063493E-2</c:v>
                </c:pt>
                <c:pt idx="289">
                  <c:v>-2.577682026045048E-2</c:v>
                </c:pt>
                <c:pt idx="290">
                  <c:v>-2.6000544472044661E-2</c:v>
                </c:pt>
                <c:pt idx="291">
                  <c:v>-2.6133569678938505E-2</c:v>
                </c:pt>
                <c:pt idx="292">
                  <c:v>-2.6659623906200504E-2</c:v>
                </c:pt>
                <c:pt idx="293">
                  <c:v>-2.6659623906200504E-2</c:v>
                </c:pt>
                <c:pt idx="294">
                  <c:v>-2.8401044796447152E-2</c:v>
                </c:pt>
                <c:pt idx="295">
                  <c:v>-2.8467557399894074E-2</c:v>
                </c:pt>
                <c:pt idx="296">
                  <c:v>-2.8473604000207424E-2</c:v>
                </c:pt>
                <c:pt idx="297">
                  <c:v>-2.8781980616188606E-2</c:v>
                </c:pt>
                <c:pt idx="298">
                  <c:v>-3.1315506147484927E-2</c:v>
                </c:pt>
                <c:pt idx="299">
                  <c:v>-3.1496904156885615E-2</c:v>
                </c:pt>
                <c:pt idx="300">
                  <c:v>-3.159969636221268E-2</c:v>
                </c:pt>
                <c:pt idx="301">
                  <c:v>-3.1841560374746926E-2</c:v>
                </c:pt>
                <c:pt idx="302">
                  <c:v>-3.3709959871574054E-2</c:v>
                </c:pt>
                <c:pt idx="303">
                  <c:v>-3.427834030102956E-2</c:v>
                </c:pt>
                <c:pt idx="304">
                  <c:v>-3.4441598509490183E-2</c:v>
                </c:pt>
                <c:pt idx="305">
                  <c:v>-3.6491396015717999E-2</c:v>
                </c:pt>
                <c:pt idx="306">
                  <c:v>-3.6521629017284778E-2</c:v>
                </c:pt>
                <c:pt idx="307">
                  <c:v>-3.6521629017284778E-2</c:v>
                </c:pt>
                <c:pt idx="308">
                  <c:v>-3.6521629017284778E-2</c:v>
                </c:pt>
                <c:pt idx="309">
                  <c:v>-3.6521629017284778E-2</c:v>
                </c:pt>
                <c:pt idx="310">
                  <c:v>-3.6521629017284778E-2</c:v>
                </c:pt>
                <c:pt idx="311">
                  <c:v>-3.6878378435772803E-2</c:v>
                </c:pt>
                <c:pt idx="312">
                  <c:v>-3.7065823045486855E-2</c:v>
                </c:pt>
                <c:pt idx="313">
                  <c:v>-3.9242599158295151E-2</c:v>
                </c:pt>
                <c:pt idx="314">
                  <c:v>-3.9460276769575982E-2</c:v>
                </c:pt>
                <c:pt idx="315">
                  <c:v>-3.9677954380856813E-2</c:v>
                </c:pt>
                <c:pt idx="316">
                  <c:v>-3.9780746586183864E-2</c:v>
                </c:pt>
                <c:pt idx="317">
                  <c:v>-4.0161682405925318E-2</c:v>
                </c:pt>
                <c:pt idx="318">
                  <c:v>-4.2114734307139433E-2</c:v>
                </c:pt>
                <c:pt idx="319">
                  <c:v>-4.2181246910586355E-2</c:v>
                </c:pt>
                <c:pt idx="320">
                  <c:v>-4.2743580739728497E-2</c:v>
                </c:pt>
                <c:pt idx="321">
                  <c:v>-4.5246873269458039E-2</c:v>
                </c:pt>
                <c:pt idx="322">
                  <c:v>-4.7798538601694439E-2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5E-40EA-B8C5-B9BF2F11181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-24758</c:v>
                </c:pt>
                <c:pt idx="1">
                  <c:v>-24573</c:v>
                </c:pt>
                <c:pt idx="2">
                  <c:v>-24552</c:v>
                </c:pt>
                <c:pt idx="3">
                  <c:v>-24526</c:v>
                </c:pt>
                <c:pt idx="4">
                  <c:v>-24521</c:v>
                </c:pt>
                <c:pt idx="5">
                  <c:v>-24495</c:v>
                </c:pt>
                <c:pt idx="6">
                  <c:v>-24464</c:v>
                </c:pt>
                <c:pt idx="7">
                  <c:v>-24464</c:v>
                </c:pt>
                <c:pt idx="8">
                  <c:v>-24463</c:v>
                </c:pt>
                <c:pt idx="9">
                  <c:v>-24438</c:v>
                </c:pt>
                <c:pt idx="10">
                  <c:v>-24438</c:v>
                </c:pt>
                <c:pt idx="11">
                  <c:v>-24433</c:v>
                </c:pt>
                <c:pt idx="12">
                  <c:v>-24432</c:v>
                </c:pt>
                <c:pt idx="13">
                  <c:v>-24422</c:v>
                </c:pt>
                <c:pt idx="14">
                  <c:v>-24422</c:v>
                </c:pt>
                <c:pt idx="15">
                  <c:v>-24422</c:v>
                </c:pt>
                <c:pt idx="16">
                  <c:v>-24417</c:v>
                </c:pt>
                <c:pt idx="17">
                  <c:v>-24412</c:v>
                </c:pt>
                <c:pt idx="18">
                  <c:v>-24411</c:v>
                </c:pt>
                <c:pt idx="19">
                  <c:v>-24406</c:v>
                </c:pt>
                <c:pt idx="20">
                  <c:v>-24401</c:v>
                </c:pt>
                <c:pt idx="21">
                  <c:v>-24381</c:v>
                </c:pt>
                <c:pt idx="22">
                  <c:v>-23999</c:v>
                </c:pt>
                <c:pt idx="23">
                  <c:v>-23978</c:v>
                </c:pt>
                <c:pt idx="24">
                  <c:v>-23973</c:v>
                </c:pt>
                <c:pt idx="25">
                  <c:v>-23947</c:v>
                </c:pt>
                <c:pt idx="26">
                  <c:v>-23529</c:v>
                </c:pt>
                <c:pt idx="27">
                  <c:v>-23126</c:v>
                </c:pt>
                <c:pt idx="28">
                  <c:v>-19431</c:v>
                </c:pt>
                <c:pt idx="29">
                  <c:v>-19426</c:v>
                </c:pt>
                <c:pt idx="30">
                  <c:v>-18568</c:v>
                </c:pt>
                <c:pt idx="31">
                  <c:v>-16714</c:v>
                </c:pt>
                <c:pt idx="32">
                  <c:v>-13583</c:v>
                </c:pt>
                <c:pt idx="33">
                  <c:v>-13123</c:v>
                </c:pt>
                <c:pt idx="34">
                  <c:v>-12772</c:v>
                </c:pt>
                <c:pt idx="35">
                  <c:v>-12648</c:v>
                </c:pt>
                <c:pt idx="36">
                  <c:v>-12328</c:v>
                </c:pt>
                <c:pt idx="37">
                  <c:v>-11806</c:v>
                </c:pt>
                <c:pt idx="38">
                  <c:v>-11702</c:v>
                </c:pt>
                <c:pt idx="39">
                  <c:v>-11263</c:v>
                </c:pt>
                <c:pt idx="40">
                  <c:v>-10839</c:v>
                </c:pt>
                <c:pt idx="41">
                  <c:v>-10348</c:v>
                </c:pt>
                <c:pt idx="42">
                  <c:v>-10322</c:v>
                </c:pt>
                <c:pt idx="43">
                  <c:v>-10013</c:v>
                </c:pt>
                <c:pt idx="44">
                  <c:v>-9340</c:v>
                </c:pt>
                <c:pt idx="45">
                  <c:v>-8567</c:v>
                </c:pt>
                <c:pt idx="46">
                  <c:v>-8484</c:v>
                </c:pt>
                <c:pt idx="47">
                  <c:v>-8123</c:v>
                </c:pt>
                <c:pt idx="48">
                  <c:v>-8081</c:v>
                </c:pt>
                <c:pt idx="49">
                  <c:v>-7741</c:v>
                </c:pt>
                <c:pt idx="50">
                  <c:v>-7710</c:v>
                </c:pt>
                <c:pt idx="51">
                  <c:v>-6721</c:v>
                </c:pt>
                <c:pt idx="52">
                  <c:v>-6664</c:v>
                </c:pt>
                <c:pt idx="53">
                  <c:v>-6358</c:v>
                </c:pt>
                <c:pt idx="54">
                  <c:v>-6358</c:v>
                </c:pt>
                <c:pt idx="55">
                  <c:v>-6358</c:v>
                </c:pt>
                <c:pt idx="56">
                  <c:v>-6355</c:v>
                </c:pt>
                <c:pt idx="57">
                  <c:v>-6355</c:v>
                </c:pt>
                <c:pt idx="58">
                  <c:v>-6355</c:v>
                </c:pt>
                <c:pt idx="59">
                  <c:v>-5807</c:v>
                </c:pt>
                <c:pt idx="60">
                  <c:v>-4531</c:v>
                </c:pt>
                <c:pt idx="61">
                  <c:v>-4531</c:v>
                </c:pt>
                <c:pt idx="62">
                  <c:v>-4531</c:v>
                </c:pt>
                <c:pt idx="63">
                  <c:v>-4396</c:v>
                </c:pt>
                <c:pt idx="64">
                  <c:v>-4128</c:v>
                </c:pt>
                <c:pt idx="65">
                  <c:v>-4031</c:v>
                </c:pt>
                <c:pt idx="66">
                  <c:v>-3840</c:v>
                </c:pt>
                <c:pt idx="67">
                  <c:v>-3668</c:v>
                </c:pt>
                <c:pt idx="68">
                  <c:v>-3663</c:v>
                </c:pt>
                <c:pt idx="69">
                  <c:v>-3644</c:v>
                </c:pt>
                <c:pt idx="70">
                  <c:v>-3643</c:v>
                </c:pt>
                <c:pt idx="71">
                  <c:v>-3643</c:v>
                </c:pt>
                <c:pt idx="72">
                  <c:v>-3642</c:v>
                </c:pt>
                <c:pt idx="73">
                  <c:v>-3602</c:v>
                </c:pt>
                <c:pt idx="74">
                  <c:v>-3585</c:v>
                </c:pt>
                <c:pt idx="75">
                  <c:v>-3219</c:v>
                </c:pt>
                <c:pt idx="76">
                  <c:v>-3162</c:v>
                </c:pt>
                <c:pt idx="77">
                  <c:v>-3094</c:v>
                </c:pt>
                <c:pt idx="78">
                  <c:v>-3054</c:v>
                </c:pt>
                <c:pt idx="79">
                  <c:v>-2738</c:v>
                </c:pt>
                <c:pt idx="80">
                  <c:v>-2707</c:v>
                </c:pt>
                <c:pt idx="81">
                  <c:v>-2707</c:v>
                </c:pt>
                <c:pt idx="82">
                  <c:v>-2692</c:v>
                </c:pt>
                <c:pt idx="83">
                  <c:v>-2666</c:v>
                </c:pt>
                <c:pt idx="84">
                  <c:v>-2593</c:v>
                </c:pt>
                <c:pt idx="85">
                  <c:v>-2567</c:v>
                </c:pt>
                <c:pt idx="86">
                  <c:v>-2558</c:v>
                </c:pt>
                <c:pt idx="87">
                  <c:v>-2356</c:v>
                </c:pt>
                <c:pt idx="88">
                  <c:v>-2335</c:v>
                </c:pt>
                <c:pt idx="89">
                  <c:v>-2273</c:v>
                </c:pt>
                <c:pt idx="90">
                  <c:v>-2262</c:v>
                </c:pt>
                <c:pt idx="91">
                  <c:v>-2259</c:v>
                </c:pt>
                <c:pt idx="92">
                  <c:v>-2248</c:v>
                </c:pt>
                <c:pt idx="93">
                  <c:v>-2232</c:v>
                </c:pt>
                <c:pt idx="94">
                  <c:v>-2216</c:v>
                </c:pt>
                <c:pt idx="95">
                  <c:v>-2211</c:v>
                </c:pt>
                <c:pt idx="96">
                  <c:v>-2164</c:v>
                </c:pt>
                <c:pt idx="97">
                  <c:v>-2112</c:v>
                </c:pt>
                <c:pt idx="98">
                  <c:v>-2112</c:v>
                </c:pt>
                <c:pt idx="99">
                  <c:v>-2107</c:v>
                </c:pt>
                <c:pt idx="100">
                  <c:v>-1959</c:v>
                </c:pt>
                <c:pt idx="101">
                  <c:v>-1851</c:v>
                </c:pt>
                <c:pt idx="102">
                  <c:v>-1850</c:v>
                </c:pt>
                <c:pt idx="103">
                  <c:v>-1850</c:v>
                </c:pt>
                <c:pt idx="104">
                  <c:v>-1783</c:v>
                </c:pt>
                <c:pt idx="105">
                  <c:v>-1746</c:v>
                </c:pt>
                <c:pt idx="106">
                  <c:v>-1746</c:v>
                </c:pt>
                <c:pt idx="107">
                  <c:v>-1699</c:v>
                </c:pt>
                <c:pt idx="108">
                  <c:v>-1694</c:v>
                </c:pt>
                <c:pt idx="109">
                  <c:v>-1478</c:v>
                </c:pt>
                <c:pt idx="110">
                  <c:v>-1386</c:v>
                </c:pt>
                <c:pt idx="111">
                  <c:v>-1354</c:v>
                </c:pt>
                <c:pt idx="112">
                  <c:v>-1354</c:v>
                </c:pt>
                <c:pt idx="113">
                  <c:v>-1353</c:v>
                </c:pt>
                <c:pt idx="114">
                  <c:v>-1319</c:v>
                </c:pt>
                <c:pt idx="115">
                  <c:v>-1312</c:v>
                </c:pt>
                <c:pt idx="116">
                  <c:v>-1307</c:v>
                </c:pt>
                <c:pt idx="117">
                  <c:v>-1307</c:v>
                </c:pt>
                <c:pt idx="118">
                  <c:v>-1307</c:v>
                </c:pt>
                <c:pt idx="119">
                  <c:v>-1291</c:v>
                </c:pt>
                <c:pt idx="120">
                  <c:v>-1260</c:v>
                </c:pt>
                <c:pt idx="121">
                  <c:v>-1039</c:v>
                </c:pt>
                <c:pt idx="122">
                  <c:v>-940</c:v>
                </c:pt>
                <c:pt idx="123">
                  <c:v>-935</c:v>
                </c:pt>
                <c:pt idx="124">
                  <c:v>-904</c:v>
                </c:pt>
                <c:pt idx="125">
                  <c:v>-904</c:v>
                </c:pt>
                <c:pt idx="126">
                  <c:v>-904</c:v>
                </c:pt>
                <c:pt idx="127">
                  <c:v>-904</c:v>
                </c:pt>
                <c:pt idx="128">
                  <c:v>-883</c:v>
                </c:pt>
                <c:pt idx="129">
                  <c:v>-878</c:v>
                </c:pt>
                <c:pt idx="130">
                  <c:v>-878</c:v>
                </c:pt>
                <c:pt idx="131">
                  <c:v>-842</c:v>
                </c:pt>
                <c:pt idx="132">
                  <c:v>-821</c:v>
                </c:pt>
                <c:pt idx="133">
                  <c:v>-805</c:v>
                </c:pt>
                <c:pt idx="134">
                  <c:v>-795</c:v>
                </c:pt>
                <c:pt idx="135">
                  <c:v>-579</c:v>
                </c:pt>
                <c:pt idx="136">
                  <c:v>-569</c:v>
                </c:pt>
                <c:pt idx="137">
                  <c:v>-491</c:v>
                </c:pt>
                <c:pt idx="138">
                  <c:v>-487</c:v>
                </c:pt>
                <c:pt idx="139">
                  <c:v>-465</c:v>
                </c:pt>
                <c:pt idx="140">
                  <c:v>-404</c:v>
                </c:pt>
                <c:pt idx="141">
                  <c:v>-321</c:v>
                </c:pt>
                <c:pt idx="142">
                  <c:v>-309</c:v>
                </c:pt>
                <c:pt idx="143">
                  <c:v>-29</c:v>
                </c:pt>
                <c:pt idx="144">
                  <c:v>-26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21</c:v>
                </c:pt>
                <c:pt idx="149">
                  <c:v>52</c:v>
                </c:pt>
                <c:pt idx="150">
                  <c:v>52</c:v>
                </c:pt>
                <c:pt idx="151">
                  <c:v>57</c:v>
                </c:pt>
                <c:pt idx="152">
                  <c:v>99</c:v>
                </c:pt>
                <c:pt idx="153">
                  <c:v>491</c:v>
                </c:pt>
                <c:pt idx="154">
                  <c:v>522</c:v>
                </c:pt>
                <c:pt idx="155">
                  <c:v>526</c:v>
                </c:pt>
                <c:pt idx="156">
                  <c:v>549</c:v>
                </c:pt>
                <c:pt idx="157">
                  <c:v>595</c:v>
                </c:pt>
                <c:pt idx="158">
                  <c:v>972</c:v>
                </c:pt>
                <c:pt idx="159">
                  <c:v>1343</c:v>
                </c:pt>
                <c:pt idx="160">
                  <c:v>1359</c:v>
                </c:pt>
                <c:pt idx="161">
                  <c:v>1364</c:v>
                </c:pt>
                <c:pt idx="162">
                  <c:v>1369</c:v>
                </c:pt>
                <c:pt idx="163">
                  <c:v>1369</c:v>
                </c:pt>
                <c:pt idx="164">
                  <c:v>1369</c:v>
                </c:pt>
                <c:pt idx="165">
                  <c:v>1369</c:v>
                </c:pt>
                <c:pt idx="166">
                  <c:v>1369</c:v>
                </c:pt>
                <c:pt idx="167">
                  <c:v>1411</c:v>
                </c:pt>
                <c:pt idx="168">
                  <c:v>1468</c:v>
                </c:pt>
                <c:pt idx="169">
                  <c:v>1798</c:v>
                </c:pt>
                <c:pt idx="170">
                  <c:v>1798</c:v>
                </c:pt>
                <c:pt idx="171">
                  <c:v>1798</c:v>
                </c:pt>
                <c:pt idx="172">
                  <c:v>1798</c:v>
                </c:pt>
                <c:pt idx="173">
                  <c:v>1798</c:v>
                </c:pt>
                <c:pt idx="174">
                  <c:v>1798</c:v>
                </c:pt>
                <c:pt idx="175">
                  <c:v>1840</c:v>
                </c:pt>
                <c:pt idx="176">
                  <c:v>1871</c:v>
                </c:pt>
                <c:pt idx="177">
                  <c:v>1897</c:v>
                </c:pt>
                <c:pt idx="178">
                  <c:v>1949</c:v>
                </c:pt>
                <c:pt idx="179">
                  <c:v>2232</c:v>
                </c:pt>
                <c:pt idx="180">
                  <c:v>2258</c:v>
                </c:pt>
                <c:pt idx="181">
                  <c:v>2284</c:v>
                </c:pt>
                <c:pt idx="182">
                  <c:v>2289</c:v>
                </c:pt>
                <c:pt idx="183">
                  <c:v>2289</c:v>
                </c:pt>
                <c:pt idx="184">
                  <c:v>2305</c:v>
                </c:pt>
                <c:pt idx="185">
                  <c:v>2671</c:v>
                </c:pt>
                <c:pt idx="186">
                  <c:v>2697</c:v>
                </c:pt>
                <c:pt idx="187">
                  <c:v>2749</c:v>
                </c:pt>
                <c:pt idx="188">
                  <c:v>2770</c:v>
                </c:pt>
                <c:pt idx="189">
                  <c:v>2806</c:v>
                </c:pt>
                <c:pt idx="190">
                  <c:v>2853</c:v>
                </c:pt>
                <c:pt idx="191">
                  <c:v>3121</c:v>
                </c:pt>
                <c:pt idx="192">
                  <c:v>3152</c:v>
                </c:pt>
                <c:pt idx="193">
                  <c:v>3183</c:v>
                </c:pt>
                <c:pt idx="194">
                  <c:v>3230</c:v>
                </c:pt>
                <c:pt idx="195">
                  <c:v>3287</c:v>
                </c:pt>
                <c:pt idx="196">
                  <c:v>3570</c:v>
                </c:pt>
                <c:pt idx="197">
                  <c:v>3586</c:v>
                </c:pt>
                <c:pt idx="198">
                  <c:v>3612</c:v>
                </c:pt>
                <c:pt idx="199">
                  <c:v>3622</c:v>
                </c:pt>
                <c:pt idx="200">
                  <c:v>3797</c:v>
                </c:pt>
                <c:pt idx="201">
                  <c:v>4030</c:v>
                </c:pt>
                <c:pt idx="202">
                  <c:v>4490</c:v>
                </c:pt>
                <c:pt idx="203">
                  <c:v>4526</c:v>
                </c:pt>
                <c:pt idx="204">
                  <c:v>4620</c:v>
                </c:pt>
                <c:pt idx="205">
                  <c:v>4656</c:v>
                </c:pt>
                <c:pt idx="206">
                  <c:v>4955</c:v>
                </c:pt>
                <c:pt idx="207">
                  <c:v>4955</c:v>
                </c:pt>
                <c:pt idx="208">
                  <c:v>4955</c:v>
                </c:pt>
                <c:pt idx="209">
                  <c:v>4955</c:v>
                </c:pt>
                <c:pt idx="210">
                  <c:v>4960</c:v>
                </c:pt>
                <c:pt idx="211">
                  <c:v>5001</c:v>
                </c:pt>
                <c:pt idx="212">
                  <c:v>5001</c:v>
                </c:pt>
                <c:pt idx="213">
                  <c:v>5001</c:v>
                </c:pt>
                <c:pt idx="214">
                  <c:v>5017</c:v>
                </c:pt>
                <c:pt idx="215">
                  <c:v>5064</c:v>
                </c:pt>
                <c:pt idx="216">
                  <c:v>5090</c:v>
                </c:pt>
                <c:pt idx="217">
                  <c:v>5363</c:v>
                </c:pt>
                <c:pt idx="218">
                  <c:v>5415</c:v>
                </c:pt>
                <c:pt idx="219">
                  <c:v>5425</c:v>
                </c:pt>
                <c:pt idx="220">
                  <c:v>5425</c:v>
                </c:pt>
                <c:pt idx="221">
                  <c:v>5425</c:v>
                </c:pt>
                <c:pt idx="222">
                  <c:v>5451</c:v>
                </c:pt>
                <c:pt idx="223">
                  <c:v>5467</c:v>
                </c:pt>
                <c:pt idx="224">
                  <c:v>5493</c:v>
                </c:pt>
                <c:pt idx="225">
                  <c:v>5508</c:v>
                </c:pt>
                <c:pt idx="226">
                  <c:v>6257</c:v>
                </c:pt>
                <c:pt idx="227">
                  <c:v>6267</c:v>
                </c:pt>
                <c:pt idx="228">
                  <c:v>6298</c:v>
                </c:pt>
                <c:pt idx="229">
                  <c:v>7218</c:v>
                </c:pt>
                <c:pt idx="230">
                  <c:v>7218</c:v>
                </c:pt>
                <c:pt idx="231">
                  <c:v>7218</c:v>
                </c:pt>
                <c:pt idx="232">
                  <c:v>7218</c:v>
                </c:pt>
                <c:pt idx="233">
                  <c:v>7218</c:v>
                </c:pt>
                <c:pt idx="234">
                  <c:v>7218</c:v>
                </c:pt>
                <c:pt idx="235">
                  <c:v>7303</c:v>
                </c:pt>
                <c:pt idx="236">
                  <c:v>7622</c:v>
                </c:pt>
                <c:pt idx="237">
                  <c:v>7704</c:v>
                </c:pt>
                <c:pt idx="238">
                  <c:v>7832</c:v>
                </c:pt>
                <c:pt idx="239">
                  <c:v>8210</c:v>
                </c:pt>
                <c:pt idx="240">
                  <c:v>8592</c:v>
                </c:pt>
                <c:pt idx="241">
                  <c:v>8643</c:v>
                </c:pt>
                <c:pt idx="242">
                  <c:v>8658</c:v>
                </c:pt>
                <c:pt idx="243">
                  <c:v>8752</c:v>
                </c:pt>
                <c:pt idx="244">
                  <c:v>8960</c:v>
                </c:pt>
                <c:pt idx="245">
                  <c:v>8960</c:v>
                </c:pt>
                <c:pt idx="246">
                  <c:v>9031</c:v>
                </c:pt>
                <c:pt idx="247">
                  <c:v>9047</c:v>
                </c:pt>
                <c:pt idx="248">
                  <c:v>9094</c:v>
                </c:pt>
                <c:pt idx="249">
                  <c:v>9160</c:v>
                </c:pt>
                <c:pt idx="250">
                  <c:v>9481</c:v>
                </c:pt>
                <c:pt idx="251">
                  <c:v>9925</c:v>
                </c:pt>
                <c:pt idx="252">
                  <c:v>10038</c:v>
                </c:pt>
                <c:pt idx="253">
                  <c:v>10047.5</c:v>
                </c:pt>
                <c:pt idx="254">
                  <c:v>10415</c:v>
                </c:pt>
                <c:pt idx="255">
                  <c:v>10420</c:v>
                </c:pt>
                <c:pt idx="256">
                  <c:v>10457</c:v>
                </c:pt>
                <c:pt idx="257">
                  <c:v>10458</c:v>
                </c:pt>
                <c:pt idx="258">
                  <c:v>10463</c:v>
                </c:pt>
                <c:pt idx="259">
                  <c:v>10463</c:v>
                </c:pt>
                <c:pt idx="260">
                  <c:v>10828</c:v>
                </c:pt>
                <c:pt idx="261">
                  <c:v>10855</c:v>
                </c:pt>
                <c:pt idx="262">
                  <c:v>10857.5</c:v>
                </c:pt>
                <c:pt idx="263">
                  <c:v>11277</c:v>
                </c:pt>
                <c:pt idx="264">
                  <c:v>11279</c:v>
                </c:pt>
                <c:pt idx="265">
                  <c:v>11281.5</c:v>
                </c:pt>
                <c:pt idx="266">
                  <c:v>11291.5</c:v>
                </c:pt>
                <c:pt idx="267">
                  <c:v>11294</c:v>
                </c:pt>
                <c:pt idx="268">
                  <c:v>11294</c:v>
                </c:pt>
                <c:pt idx="269">
                  <c:v>11295</c:v>
                </c:pt>
                <c:pt idx="270">
                  <c:v>11393</c:v>
                </c:pt>
                <c:pt idx="271">
                  <c:v>11393</c:v>
                </c:pt>
                <c:pt idx="272">
                  <c:v>11779</c:v>
                </c:pt>
                <c:pt idx="273">
                  <c:v>11779</c:v>
                </c:pt>
                <c:pt idx="274">
                  <c:v>11787.5</c:v>
                </c:pt>
                <c:pt idx="275">
                  <c:v>11822</c:v>
                </c:pt>
                <c:pt idx="276">
                  <c:v>11834</c:v>
                </c:pt>
                <c:pt idx="277">
                  <c:v>11846</c:v>
                </c:pt>
                <c:pt idx="278">
                  <c:v>11862</c:v>
                </c:pt>
                <c:pt idx="279">
                  <c:v>11862</c:v>
                </c:pt>
                <c:pt idx="280">
                  <c:v>12275</c:v>
                </c:pt>
                <c:pt idx="281">
                  <c:v>12745</c:v>
                </c:pt>
                <c:pt idx="282">
                  <c:v>13077</c:v>
                </c:pt>
                <c:pt idx="283">
                  <c:v>13552</c:v>
                </c:pt>
                <c:pt idx="284">
                  <c:v>13604</c:v>
                </c:pt>
                <c:pt idx="285">
                  <c:v>13634</c:v>
                </c:pt>
                <c:pt idx="286">
                  <c:v>13686</c:v>
                </c:pt>
                <c:pt idx="287">
                  <c:v>13986</c:v>
                </c:pt>
                <c:pt idx="288">
                  <c:v>13991</c:v>
                </c:pt>
                <c:pt idx="289">
                  <c:v>14005</c:v>
                </c:pt>
                <c:pt idx="290">
                  <c:v>14042</c:v>
                </c:pt>
                <c:pt idx="291">
                  <c:v>14064</c:v>
                </c:pt>
                <c:pt idx="292">
                  <c:v>14151</c:v>
                </c:pt>
                <c:pt idx="293">
                  <c:v>14151</c:v>
                </c:pt>
                <c:pt idx="294">
                  <c:v>14439</c:v>
                </c:pt>
                <c:pt idx="295">
                  <c:v>14450</c:v>
                </c:pt>
                <c:pt idx="296">
                  <c:v>14451</c:v>
                </c:pt>
                <c:pt idx="297">
                  <c:v>14502</c:v>
                </c:pt>
                <c:pt idx="298">
                  <c:v>14921</c:v>
                </c:pt>
                <c:pt idx="299">
                  <c:v>14951</c:v>
                </c:pt>
                <c:pt idx="300">
                  <c:v>14968</c:v>
                </c:pt>
                <c:pt idx="301">
                  <c:v>15008</c:v>
                </c:pt>
                <c:pt idx="302">
                  <c:v>15317</c:v>
                </c:pt>
                <c:pt idx="303">
                  <c:v>15411</c:v>
                </c:pt>
                <c:pt idx="304">
                  <c:v>15438</c:v>
                </c:pt>
                <c:pt idx="305">
                  <c:v>15777</c:v>
                </c:pt>
                <c:pt idx="306">
                  <c:v>15782</c:v>
                </c:pt>
                <c:pt idx="307">
                  <c:v>15782</c:v>
                </c:pt>
                <c:pt idx="308">
                  <c:v>15782</c:v>
                </c:pt>
                <c:pt idx="309">
                  <c:v>15782</c:v>
                </c:pt>
                <c:pt idx="310">
                  <c:v>15782</c:v>
                </c:pt>
                <c:pt idx="311">
                  <c:v>15841</c:v>
                </c:pt>
                <c:pt idx="312">
                  <c:v>15872</c:v>
                </c:pt>
                <c:pt idx="313">
                  <c:v>16232</c:v>
                </c:pt>
                <c:pt idx="314">
                  <c:v>16268</c:v>
                </c:pt>
                <c:pt idx="315">
                  <c:v>16304</c:v>
                </c:pt>
                <c:pt idx="316">
                  <c:v>16321</c:v>
                </c:pt>
                <c:pt idx="317">
                  <c:v>16384</c:v>
                </c:pt>
                <c:pt idx="318">
                  <c:v>16707</c:v>
                </c:pt>
                <c:pt idx="319">
                  <c:v>16718</c:v>
                </c:pt>
                <c:pt idx="320">
                  <c:v>16811</c:v>
                </c:pt>
                <c:pt idx="321">
                  <c:v>17225</c:v>
                </c:pt>
                <c:pt idx="322">
                  <c:v>17647</c:v>
                </c:pt>
              </c:numCache>
            </c:numRef>
          </c:xVal>
          <c:yVal>
            <c:numRef>
              <c:f>Active!$U$21:$U$3220</c:f>
              <c:numCache>
                <c:formatCode>General</c:formatCode>
                <c:ptCount val="3200"/>
                <c:pt idx="11">
                  <c:v>-9.2699469994840911E-2</c:v>
                </c:pt>
                <c:pt idx="64">
                  <c:v>1.9420480006374419E-2</c:v>
                </c:pt>
                <c:pt idx="90">
                  <c:v>1.6089420001662802E-2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55E-40EA-B8C5-B9BF2F111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905336"/>
        <c:axId val="1"/>
      </c:scatterChart>
      <c:valAx>
        <c:axId val="846905336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21519239919579"/>
              <c:y val="0.8738170347003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2163742690058478E-2"/>
              <c:y val="0.435331230283911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9053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959095025402526"/>
          <c:y val="0.93375394321766558"/>
          <c:w val="0.71929932004113528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381000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C984896-0B7E-8341-98A4-0FBE15282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28575</xdr:rowOff>
    </xdr:from>
    <xdr:to>
      <xdr:col>27</xdr:col>
      <xdr:colOff>85725</xdr:colOff>
      <xdr:row>18</xdr:row>
      <xdr:rowOff>38100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8E7AB1E-4BDA-74B5-67CF-24646EABC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aavso.org/sites/default/files/jaavso/v36n2/186.pdf" TargetMode="External"/><Relationship Id="rId18" Type="http://schemas.openxmlformats.org/officeDocument/2006/relationships/hyperlink" Target="http://www.bav-astro.de/sfs/BAVM_link.php?BAVMnr=214" TargetMode="External"/><Relationship Id="rId26" Type="http://schemas.openxmlformats.org/officeDocument/2006/relationships/hyperlink" Target="http://var.astro.cz/oejv/issues/oejv0074.pdf" TargetMode="External"/><Relationship Id="rId39" Type="http://schemas.openxmlformats.org/officeDocument/2006/relationships/hyperlink" Target="http://www.bav-astro.de/sfs/BAVM_link.php?BAVMnr=203" TargetMode="External"/><Relationship Id="rId3" Type="http://schemas.openxmlformats.org/officeDocument/2006/relationships/hyperlink" Target="http://www.konkoly.hu/cgi-bin/IBVS?247" TargetMode="External"/><Relationship Id="rId21" Type="http://schemas.openxmlformats.org/officeDocument/2006/relationships/hyperlink" Target="http://www.konkoly.hu/cgi-bin/IBVS?5958" TargetMode="External"/><Relationship Id="rId34" Type="http://schemas.openxmlformats.org/officeDocument/2006/relationships/hyperlink" Target="http://var.astro.cz/oejv/issues/oejv0074.pdf" TargetMode="External"/><Relationship Id="rId42" Type="http://schemas.openxmlformats.org/officeDocument/2006/relationships/hyperlink" Target="http://www.bav-astro.de/sfs/BAVM_link.php?BAVMnr=212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aavso.org/sites/default/files/jaavso/v36n2/171.pdf" TargetMode="External"/><Relationship Id="rId17" Type="http://schemas.openxmlformats.org/officeDocument/2006/relationships/hyperlink" Target="http://www.konkoly.hu/cgi-bin/IBVS?5958" TargetMode="External"/><Relationship Id="rId25" Type="http://schemas.openxmlformats.org/officeDocument/2006/relationships/hyperlink" Target="http://vsolj.cetus-net.org/no47.pdf" TargetMode="External"/><Relationship Id="rId33" Type="http://schemas.openxmlformats.org/officeDocument/2006/relationships/hyperlink" Target="http://vsolj.cetus-net.org/no40.pdf" TargetMode="External"/><Relationship Id="rId38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www.konkoly.hu/cgi-bin/IBVS?221" TargetMode="External"/><Relationship Id="rId16" Type="http://schemas.openxmlformats.org/officeDocument/2006/relationships/hyperlink" Target="http://www.konkoly.hu/cgi-bin/IBVS?5958" TargetMode="External"/><Relationship Id="rId20" Type="http://schemas.openxmlformats.org/officeDocument/2006/relationships/hyperlink" Target="http://www.bav-astro.de/sfs/BAVM_link.php?BAVMnr=215" TargetMode="External"/><Relationship Id="rId29" Type="http://schemas.openxmlformats.org/officeDocument/2006/relationships/hyperlink" Target="http://var.astro.cz/oejv/issues/oejv0074.pdf" TargetMode="External"/><Relationship Id="rId41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konkoly.hu/cgi-bin/IBVS?180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bav-astro.de/sfs/BAVM_link.php?BAVMnr=186" TargetMode="External"/><Relationship Id="rId24" Type="http://schemas.openxmlformats.org/officeDocument/2006/relationships/hyperlink" Target="http://www.bav-astro.de/sfs/BAVM_link.php?BAVMnr=241" TargetMode="External"/><Relationship Id="rId32" Type="http://schemas.openxmlformats.org/officeDocument/2006/relationships/hyperlink" Target="http://vsolj.cetus-net.org/no39.pdf" TargetMode="External"/><Relationship Id="rId37" Type="http://schemas.openxmlformats.org/officeDocument/2006/relationships/hyperlink" Target="http://www.bav-astro.de/sfs/BAVM_link.php?BAVMnr=193" TargetMode="External"/><Relationship Id="rId40" Type="http://schemas.openxmlformats.org/officeDocument/2006/relationships/hyperlink" Target="http://www.bav-astro.de/sfs/BAVM_link.php?BAVMnr=203" TargetMode="External"/><Relationship Id="rId45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konkoly.hu/cgi-bin/IBVS?5958" TargetMode="External"/><Relationship Id="rId23" Type="http://schemas.openxmlformats.org/officeDocument/2006/relationships/hyperlink" Target="http://www.bav-astro.de/sfs/BAVM_link.php?BAVMnr=238" TargetMode="External"/><Relationship Id="rId28" Type="http://schemas.openxmlformats.org/officeDocument/2006/relationships/hyperlink" Target="http://var.astro.cz/oejv/issues/oejv0074.pdf" TargetMode="External"/><Relationship Id="rId36" Type="http://schemas.openxmlformats.org/officeDocument/2006/relationships/hyperlink" Target="http://var.astro.cz/oejv/issues/oejv0074.pdf" TargetMode="External"/><Relationship Id="rId10" Type="http://schemas.openxmlformats.org/officeDocument/2006/relationships/hyperlink" Target="http://www.bav-astro.de/sfs/BAVM_link.php?BAVMnr=186" TargetMode="External"/><Relationship Id="rId19" Type="http://schemas.openxmlformats.org/officeDocument/2006/relationships/hyperlink" Target="http://www.konkoly.hu/cgi-bin/IBVS?5958" TargetMode="External"/><Relationship Id="rId31" Type="http://schemas.openxmlformats.org/officeDocument/2006/relationships/hyperlink" Target="http://var.astro.cz/oejv/issues/oejv0074.pdf" TargetMode="External"/><Relationship Id="rId44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5263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www.aavso.org/sites/default/files/jaavso/v36n2/186.pdf" TargetMode="External"/><Relationship Id="rId22" Type="http://schemas.openxmlformats.org/officeDocument/2006/relationships/hyperlink" Target="http://www.bav-astro.de/sfs/BAVM_link.php?BAVMnr=215" TargetMode="External"/><Relationship Id="rId27" Type="http://schemas.openxmlformats.org/officeDocument/2006/relationships/hyperlink" Target="http://var.astro.cz/oejv/issues/oejv0074.pdf" TargetMode="External"/><Relationship Id="rId30" Type="http://schemas.openxmlformats.org/officeDocument/2006/relationships/hyperlink" Target="http://var.astro.cz/oejv/issues/oejv0074.pdf" TargetMode="External"/><Relationship Id="rId35" Type="http://schemas.openxmlformats.org/officeDocument/2006/relationships/hyperlink" Target="http://www.konkoly.hu/cgi-bin/IBVS?5694" TargetMode="External"/><Relationship Id="rId43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3"/>
  <sheetViews>
    <sheetView tabSelected="1" workbookViewId="0">
      <pane xSplit="14" ySplit="22" topLeftCell="O337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42578125" style="1" customWidth="1"/>
    <col min="2" max="2" width="5.140625" style="17" customWidth="1"/>
    <col min="3" max="3" width="11.85546875" style="29" customWidth="1"/>
    <col min="4" max="4" width="9.42578125" style="29" customWidth="1"/>
    <col min="5" max="5" width="11.285156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  <c r="B1" s="1"/>
      <c r="C1" s="1"/>
      <c r="D1" s="1"/>
      <c r="E1" s="3"/>
    </row>
    <row r="2" spans="1:6" x14ac:dyDescent="0.2">
      <c r="A2" s="1" t="s">
        <v>1</v>
      </c>
      <c r="B2" s="4" t="s">
        <v>2</v>
      </c>
      <c r="C2" s="1"/>
      <c r="D2" s="1"/>
    </row>
    <row r="3" spans="1:6" x14ac:dyDescent="0.2">
      <c r="B3" s="1"/>
      <c r="C3" s="1"/>
      <c r="D3" s="1"/>
    </row>
    <row r="4" spans="1:6" x14ac:dyDescent="0.2">
      <c r="A4" s="5" t="s">
        <v>3</v>
      </c>
      <c r="B4" s="1"/>
      <c r="C4" s="6">
        <v>46285.464999999997</v>
      </c>
      <c r="D4" s="7">
        <v>0.80645140999999998</v>
      </c>
    </row>
    <row r="5" spans="1:6" x14ac:dyDescent="0.2">
      <c r="A5" s="8" t="s">
        <v>4</v>
      </c>
      <c r="B5"/>
      <c r="C5" s="9">
        <v>-9.5</v>
      </c>
      <c r="D5" t="s">
        <v>5</v>
      </c>
      <c r="E5" s="10" t="s">
        <v>6</v>
      </c>
    </row>
    <row r="6" spans="1:6" x14ac:dyDescent="0.2">
      <c r="A6" s="5" t="s">
        <v>7</v>
      </c>
      <c r="B6" s="1"/>
      <c r="C6" s="1"/>
      <c r="D6" s="1"/>
      <c r="E6" s="10" t="s">
        <v>8</v>
      </c>
    </row>
    <row r="7" spans="1:6" x14ac:dyDescent="0.2">
      <c r="A7" s="1" t="s">
        <v>9</v>
      </c>
      <c r="B7" s="1"/>
      <c r="C7" s="1">
        <f>+C4</f>
        <v>46285.464999999997</v>
      </c>
      <c r="D7" s="1" t="s">
        <v>1031</v>
      </c>
    </row>
    <row r="8" spans="1:6" x14ac:dyDescent="0.2">
      <c r="A8" s="1" t="s">
        <v>10</v>
      </c>
      <c r="B8" s="1"/>
      <c r="C8" s="1">
        <f>+D4</f>
        <v>0.80645140999999998</v>
      </c>
      <c r="D8" s="1" t="s">
        <v>1031</v>
      </c>
    </row>
    <row r="9" spans="1:6" x14ac:dyDescent="0.2">
      <c r="A9" s="11" t="s">
        <v>11</v>
      </c>
      <c r="B9" s="12">
        <v>300</v>
      </c>
      <c r="C9" s="13" t="str">
        <f>"F"&amp;B9</f>
        <v>F300</v>
      </c>
      <c r="D9" s="14" t="str">
        <f>"G"&amp;B9</f>
        <v>G300</v>
      </c>
    </row>
    <row r="10" spans="1:6" x14ac:dyDescent="0.2">
      <c r="A10"/>
      <c r="B10"/>
      <c r="C10" s="15" t="s">
        <v>12</v>
      </c>
      <c r="D10" s="15" t="s">
        <v>13</v>
      </c>
      <c r="E10"/>
    </row>
    <row r="11" spans="1:6" x14ac:dyDescent="0.2">
      <c r="A11" t="s">
        <v>14</v>
      </c>
      <c r="B11"/>
      <c r="C11" s="16">
        <f ca="1">INTERCEPT(INDIRECT($D$9):G979,INDIRECT($C$9):F979)</f>
        <v>5.8905817128105713E-2</v>
      </c>
      <c r="D11" s="17"/>
      <c r="E11"/>
    </row>
    <row r="12" spans="1:6" x14ac:dyDescent="0.2">
      <c r="A12" t="s">
        <v>15</v>
      </c>
      <c r="B12"/>
      <c r="C12" s="16">
        <f ca="1">SLOPE(INDIRECT($D$9):G979,INDIRECT($C$9):F979)</f>
        <v>-6.0466003133563862E-6</v>
      </c>
      <c r="D12" s="17"/>
      <c r="E12" s="78" t="s">
        <v>1027</v>
      </c>
      <c r="F12" s="79" t="s">
        <v>1030</v>
      </c>
    </row>
    <row r="13" spans="1:6" x14ac:dyDescent="0.2">
      <c r="A13" t="s">
        <v>16</v>
      </c>
      <c r="B13"/>
      <c r="C13" s="17" t="s">
        <v>17</v>
      </c>
      <c r="D13" s="1"/>
      <c r="E13" s="80" t="s">
        <v>19</v>
      </c>
      <c r="F13" s="81">
        <v>1</v>
      </c>
    </row>
    <row r="14" spans="1:6" x14ac:dyDescent="0.2">
      <c r="A14"/>
      <c r="B14"/>
      <c r="C14"/>
      <c r="D14" s="1"/>
      <c r="E14" s="80" t="s">
        <v>21</v>
      </c>
      <c r="F14" s="82">
        <f ca="1">NOW()+15018.5+$C$5/24</f>
        <v>60685.87090671296</v>
      </c>
    </row>
    <row r="15" spans="1:6" x14ac:dyDescent="0.2">
      <c r="A15" s="18" t="s">
        <v>18</v>
      </c>
      <c r="B15"/>
      <c r="C15" s="19">
        <f ca="1">(C7+C11)+(C8+C12)*INT(MAX(F21:F3520))</f>
        <v>60516.865233731398</v>
      </c>
      <c r="D15" s="1"/>
      <c r="E15" s="83" t="s">
        <v>23</v>
      </c>
      <c r="F15" s="82">
        <f ca="1">ROUND(2*($F$14-$C$7)/$C$8,0)/2+$F$13</f>
        <v>17857.5</v>
      </c>
    </row>
    <row r="16" spans="1:6" x14ac:dyDescent="0.2">
      <c r="A16" s="18" t="s">
        <v>20</v>
      </c>
      <c r="B16"/>
      <c r="C16" s="19">
        <f ca="1">+C8+C12</f>
        <v>0.80644536339968664</v>
      </c>
      <c r="D16" s="1"/>
      <c r="E16" s="83" t="s">
        <v>25</v>
      </c>
      <c r="F16" s="82">
        <f ca="1">ROUND(2*($F$14-$C$15)/$C$16,0)/2+$F$13</f>
        <v>210.5</v>
      </c>
    </row>
    <row r="17" spans="1:21" x14ac:dyDescent="0.2">
      <c r="A17" s="11" t="s">
        <v>22</v>
      </c>
      <c r="B17"/>
      <c r="C17">
        <f>COUNT(C21:C2178)</f>
        <v>323</v>
      </c>
      <c r="D17" s="1"/>
      <c r="E17" s="83" t="s">
        <v>1028</v>
      </c>
      <c r="F17" s="84">
        <f ca="1">+$C$15+$C$16*$F$16-15018.5-$C$5/24</f>
        <v>45668.517816060368</v>
      </c>
    </row>
    <row r="18" spans="1:21" x14ac:dyDescent="0.2">
      <c r="A18" s="18" t="s">
        <v>24</v>
      </c>
      <c r="B18"/>
      <c r="C18" s="20">
        <f ca="1">+C15</f>
        <v>60516.865233731398</v>
      </c>
      <c r="D18" s="21">
        <f ca="1">+C16</f>
        <v>0.80644536339968664</v>
      </c>
      <c r="E18" s="86" t="s">
        <v>1029</v>
      </c>
      <c r="F18" s="85">
        <f ca="1">+($C$15+$C$16*$F$16)-($C$16/2)-15018.5-$C$5/24</f>
        <v>45668.114593378668</v>
      </c>
    </row>
    <row r="19" spans="1:21" x14ac:dyDescent="0.2">
      <c r="B19" s="1"/>
      <c r="C19" s="1"/>
      <c r="D19" s="1"/>
      <c r="E19" s="11"/>
      <c r="F19" s="22"/>
    </row>
    <row r="20" spans="1:21" x14ac:dyDescent="0.2">
      <c r="A20" s="15" t="s">
        <v>26</v>
      </c>
      <c r="B20" s="15" t="s">
        <v>27</v>
      </c>
      <c r="C20" s="15" t="s">
        <v>28</v>
      </c>
      <c r="D20" s="15" t="s">
        <v>29</v>
      </c>
      <c r="E20" s="15" t="s">
        <v>30</v>
      </c>
      <c r="F20" s="15" t="s">
        <v>31</v>
      </c>
      <c r="G20" s="15" t="s">
        <v>32</v>
      </c>
      <c r="H20" s="23" t="s">
        <v>33</v>
      </c>
      <c r="I20" s="23" t="s">
        <v>34</v>
      </c>
      <c r="J20" s="23" t="s">
        <v>35</v>
      </c>
      <c r="K20" s="23" t="s">
        <v>36</v>
      </c>
      <c r="L20" s="23" t="s">
        <v>37</v>
      </c>
      <c r="M20" s="23" t="s">
        <v>38</v>
      </c>
      <c r="N20" s="23" t="s">
        <v>39</v>
      </c>
      <c r="O20" s="23" t="s">
        <v>40</v>
      </c>
      <c r="P20" s="23" t="s">
        <v>41</v>
      </c>
      <c r="Q20" s="15" t="s">
        <v>42</v>
      </c>
      <c r="R20" s="24"/>
      <c r="U20" s="25" t="s">
        <v>43</v>
      </c>
    </row>
    <row r="21" spans="1:21" x14ac:dyDescent="0.2">
      <c r="A21" s="26" t="s">
        <v>44</v>
      </c>
      <c r="B21" s="27" t="s">
        <v>45</v>
      </c>
      <c r="C21" s="28">
        <v>26319.34</v>
      </c>
      <c r="E21" s="30">
        <f t="shared" ref="E21:E84" si="0">+(C21-C$7)/C$8</f>
        <v>-24758.001229113106</v>
      </c>
      <c r="F21" s="1">
        <f t="shared" ref="F21:F84" si="1">ROUND(2*E21,0)/2</f>
        <v>-24758</v>
      </c>
      <c r="G21" s="1">
        <f t="shared" ref="G21:G31" si="2">+C21-(C$7+F21*C$8)</f>
        <v>-9.9121999664930627E-4</v>
      </c>
      <c r="H21" s="1">
        <f t="shared" ref="H21:H31" si="3">+G21</f>
        <v>-9.9121999664930627E-4</v>
      </c>
      <c r="Q21" s="69">
        <f t="shared" ref="Q21:Q84" si="4">+C21-15018.5</f>
        <v>11300.84</v>
      </c>
    </row>
    <row r="22" spans="1:21" x14ac:dyDescent="0.2">
      <c r="A22" s="26" t="s">
        <v>44</v>
      </c>
      <c r="B22" s="27" t="s">
        <v>45</v>
      </c>
      <c r="C22" s="28">
        <v>26468.537</v>
      </c>
      <c r="E22" s="30">
        <f t="shared" si="0"/>
        <v>-24572.996902566018</v>
      </c>
      <c r="F22" s="1">
        <f t="shared" si="1"/>
        <v>-24573</v>
      </c>
      <c r="G22" s="1">
        <f t="shared" si="2"/>
        <v>2.4979300033010077E-3</v>
      </c>
      <c r="H22" s="1">
        <f t="shared" si="3"/>
        <v>2.4979300033010077E-3</v>
      </c>
      <c r="Q22" s="69">
        <f t="shared" si="4"/>
        <v>11450.037</v>
      </c>
    </row>
    <row r="23" spans="1:21" x14ac:dyDescent="0.2">
      <c r="A23" s="26" t="s">
        <v>44</v>
      </c>
      <c r="B23" s="27" t="s">
        <v>45</v>
      </c>
      <c r="C23" s="28">
        <v>26485.471000000001</v>
      </c>
      <c r="E23" s="30">
        <f t="shared" si="0"/>
        <v>-24551.998737282876</v>
      </c>
      <c r="F23" s="1">
        <f t="shared" si="1"/>
        <v>-24552</v>
      </c>
      <c r="G23" s="1">
        <f t="shared" si="2"/>
        <v>1.0183200029132422E-3</v>
      </c>
      <c r="H23" s="1">
        <f t="shared" si="3"/>
        <v>1.0183200029132422E-3</v>
      </c>
      <c r="Q23" s="69">
        <f t="shared" si="4"/>
        <v>11466.971000000001</v>
      </c>
    </row>
    <row r="24" spans="1:21" x14ac:dyDescent="0.2">
      <c r="A24" s="26" t="s">
        <v>44</v>
      </c>
      <c r="B24" s="27" t="s">
        <v>45</v>
      </c>
      <c r="C24" s="28">
        <v>26506.445</v>
      </c>
      <c r="E24" s="30">
        <f t="shared" si="0"/>
        <v>-24525.990970739324</v>
      </c>
      <c r="F24" s="1">
        <f t="shared" si="1"/>
        <v>-24526</v>
      </c>
      <c r="G24" s="1">
        <f t="shared" si="2"/>
        <v>7.2816600040823687E-3</v>
      </c>
      <c r="H24" s="1">
        <f t="shared" si="3"/>
        <v>7.2816600040823687E-3</v>
      </c>
      <c r="Q24" s="69">
        <f t="shared" si="4"/>
        <v>11487.945</v>
      </c>
    </row>
    <row r="25" spans="1:21" x14ac:dyDescent="0.2">
      <c r="A25" s="26" t="s">
        <v>44</v>
      </c>
      <c r="B25" s="27" t="s">
        <v>45</v>
      </c>
      <c r="C25" s="28">
        <v>26510.473000000002</v>
      </c>
      <c r="E25" s="30">
        <f t="shared" si="0"/>
        <v>-24520.99624948265</v>
      </c>
      <c r="F25" s="1">
        <f t="shared" si="1"/>
        <v>-24521</v>
      </c>
      <c r="G25" s="1">
        <f t="shared" si="2"/>
        <v>3.0246100031945389E-3</v>
      </c>
      <c r="H25" s="1">
        <f t="shared" si="3"/>
        <v>3.0246100031945389E-3</v>
      </c>
      <c r="Q25" s="69">
        <f t="shared" si="4"/>
        <v>11491.973000000002</v>
      </c>
    </row>
    <row r="26" spans="1:21" x14ac:dyDescent="0.2">
      <c r="A26" s="26" t="s">
        <v>44</v>
      </c>
      <c r="B26" s="27" t="s">
        <v>45</v>
      </c>
      <c r="C26" s="28">
        <v>26531.437999999998</v>
      </c>
      <c r="E26" s="30">
        <f t="shared" si="0"/>
        <v>-24494.999642941908</v>
      </c>
      <c r="F26" s="1">
        <f t="shared" si="1"/>
        <v>-24495</v>
      </c>
      <c r="G26" s="1">
        <f t="shared" si="2"/>
        <v>2.8795000253012404E-4</v>
      </c>
      <c r="H26" s="1">
        <f t="shared" si="3"/>
        <v>2.8795000253012404E-4</v>
      </c>
      <c r="Q26" s="69">
        <f t="shared" si="4"/>
        <v>11512.937999999998</v>
      </c>
    </row>
    <row r="27" spans="1:21" x14ac:dyDescent="0.2">
      <c r="A27" s="26" t="s">
        <v>44</v>
      </c>
      <c r="B27" s="27" t="s">
        <v>45</v>
      </c>
      <c r="C27" s="28">
        <v>26556.44</v>
      </c>
      <c r="E27" s="30">
        <f t="shared" si="0"/>
        <v>-24463.997155141682</v>
      </c>
      <c r="F27" s="1">
        <f t="shared" si="1"/>
        <v>-24464</v>
      </c>
      <c r="G27" s="1">
        <f t="shared" si="2"/>
        <v>2.2942400028114207E-3</v>
      </c>
      <c r="H27" s="1">
        <f t="shared" si="3"/>
        <v>2.2942400028114207E-3</v>
      </c>
      <c r="Q27" s="69">
        <f t="shared" si="4"/>
        <v>11537.939999999999</v>
      </c>
    </row>
    <row r="28" spans="1:21" x14ac:dyDescent="0.2">
      <c r="A28" s="26" t="s">
        <v>46</v>
      </c>
      <c r="B28" s="27" t="s">
        <v>45</v>
      </c>
      <c r="C28" s="28">
        <v>26556.440999999999</v>
      </c>
      <c r="E28" s="30">
        <f t="shared" si="0"/>
        <v>-24463.995915141371</v>
      </c>
      <c r="F28" s="1">
        <f t="shared" si="1"/>
        <v>-24464</v>
      </c>
      <c r="G28" s="1">
        <f t="shared" si="2"/>
        <v>3.2942400030151475E-3</v>
      </c>
      <c r="H28" s="1">
        <f t="shared" si="3"/>
        <v>3.2942400030151475E-3</v>
      </c>
      <c r="Q28" s="69">
        <f t="shared" si="4"/>
        <v>11537.940999999999</v>
      </c>
    </row>
    <row r="29" spans="1:21" x14ac:dyDescent="0.2">
      <c r="A29" s="26" t="s">
        <v>46</v>
      </c>
      <c r="B29" s="27" t="s">
        <v>45</v>
      </c>
      <c r="C29" s="28">
        <v>26557.248</v>
      </c>
      <c r="E29" s="30">
        <f t="shared" si="0"/>
        <v>-24462.995234889597</v>
      </c>
      <c r="F29" s="1">
        <f t="shared" si="1"/>
        <v>-24463</v>
      </c>
      <c r="G29" s="1">
        <f t="shared" si="2"/>
        <v>3.8428300031227991E-3</v>
      </c>
      <c r="H29" s="1">
        <f t="shared" si="3"/>
        <v>3.8428300031227991E-3</v>
      </c>
      <c r="Q29" s="69">
        <f t="shared" si="4"/>
        <v>11538.748</v>
      </c>
    </row>
    <row r="30" spans="1:21" x14ac:dyDescent="0.2">
      <c r="A30" s="26" t="s">
        <v>44</v>
      </c>
      <c r="B30" s="27" t="s">
        <v>45</v>
      </c>
      <c r="C30" s="28">
        <v>26577.403999999999</v>
      </c>
      <c r="E30" s="30">
        <f t="shared" si="0"/>
        <v>-24438.001788601247</v>
      </c>
      <c r="F30" s="1">
        <f t="shared" si="1"/>
        <v>-24438</v>
      </c>
      <c r="G30" s="1">
        <f t="shared" si="2"/>
        <v>-1.4424199980567209E-3</v>
      </c>
      <c r="H30" s="1">
        <f t="shared" si="3"/>
        <v>-1.4424199980567209E-3</v>
      </c>
      <c r="Q30" s="69">
        <f t="shared" si="4"/>
        <v>11558.903999999999</v>
      </c>
    </row>
    <row r="31" spans="1:21" x14ac:dyDescent="0.2">
      <c r="A31" s="26" t="s">
        <v>46</v>
      </c>
      <c r="B31" s="27" t="s">
        <v>45</v>
      </c>
      <c r="C31" s="28">
        <v>26577.403999999999</v>
      </c>
      <c r="E31" s="30">
        <f t="shared" si="0"/>
        <v>-24438.001788601247</v>
      </c>
      <c r="F31" s="1">
        <f t="shared" si="1"/>
        <v>-24438</v>
      </c>
      <c r="G31" s="1">
        <f t="shared" si="2"/>
        <v>-1.4424199980567209E-3</v>
      </c>
      <c r="H31" s="1">
        <f t="shared" si="3"/>
        <v>-1.4424199980567209E-3</v>
      </c>
      <c r="Q31" s="69">
        <f t="shared" si="4"/>
        <v>11558.903999999999</v>
      </c>
    </row>
    <row r="32" spans="1:21" x14ac:dyDescent="0.2">
      <c r="A32" s="26" t="s">
        <v>46</v>
      </c>
      <c r="B32" s="27" t="s">
        <v>45</v>
      </c>
      <c r="C32" s="28">
        <v>26581.345000000001</v>
      </c>
      <c r="E32" s="30">
        <f t="shared" si="0"/>
        <v>-24433.114947371716</v>
      </c>
      <c r="F32" s="1">
        <f t="shared" si="1"/>
        <v>-24433</v>
      </c>
      <c r="Q32" s="69">
        <f t="shared" si="4"/>
        <v>11562.845000000001</v>
      </c>
      <c r="U32" s="1">
        <f>+C32-(C$7+F32*C$8)</f>
        <v>-9.2699469994840911E-2</v>
      </c>
    </row>
    <row r="33" spans="1:17" x14ac:dyDescent="0.2">
      <c r="A33" s="26" t="s">
        <v>46</v>
      </c>
      <c r="B33" s="27" t="s">
        <v>45</v>
      </c>
      <c r="C33" s="28">
        <v>26582.242999999999</v>
      </c>
      <c r="E33" s="30">
        <f t="shared" si="0"/>
        <v>-24432.001427091556</v>
      </c>
      <c r="F33" s="1">
        <f t="shared" si="1"/>
        <v>-24432</v>
      </c>
      <c r="G33" s="1">
        <f t="shared" ref="G33:G96" si="5">+C33-(C$7+F33*C$8)</f>
        <v>-1.1508799980219919E-3</v>
      </c>
      <c r="H33" s="1">
        <f t="shared" ref="H33:H65" si="6">+G33</f>
        <v>-1.1508799980219919E-3</v>
      </c>
      <c r="Q33" s="69">
        <f t="shared" si="4"/>
        <v>11563.742999999999</v>
      </c>
    </row>
    <row r="34" spans="1:17" x14ac:dyDescent="0.2">
      <c r="A34" s="26" t="s">
        <v>46</v>
      </c>
      <c r="B34" s="27" t="s">
        <v>45</v>
      </c>
      <c r="C34" s="28">
        <v>26590.307000000001</v>
      </c>
      <c r="E34" s="30">
        <f t="shared" si="0"/>
        <v>-24422.002064575714</v>
      </c>
      <c r="F34" s="1">
        <f t="shared" si="1"/>
        <v>-24422</v>
      </c>
      <c r="G34" s="1">
        <f t="shared" si="5"/>
        <v>-1.6649799945298582E-3</v>
      </c>
      <c r="H34" s="1">
        <f t="shared" si="6"/>
        <v>-1.6649799945298582E-3</v>
      </c>
      <c r="Q34" s="69">
        <f t="shared" si="4"/>
        <v>11571.807000000001</v>
      </c>
    </row>
    <row r="35" spans="1:17" x14ac:dyDescent="0.2">
      <c r="A35" s="26" t="s">
        <v>44</v>
      </c>
      <c r="B35" s="27" t="s">
        <v>45</v>
      </c>
      <c r="C35" s="28">
        <v>26590.309000000001</v>
      </c>
      <c r="E35" s="30">
        <f t="shared" si="0"/>
        <v>-24421.999584575089</v>
      </c>
      <c r="F35" s="1">
        <f t="shared" si="1"/>
        <v>-24422</v>
      </c>
      <c r="G35" s="1">
        <f t="shared" si="5"/>
        <v>3.3502000587759539E-4</v>
      </c>
      <c r="H35" s="1">
        <f t="shared" si="6"/>
        <v>3.3502000587759539E-4</v>
      </c>
      <c r="Q35" s="69">
        <f t="shared" si="4"/>
        <v>11571.809000000001</v>
      </c>
    </row>
    <row r="36" spans="1:17" x14ac:dyDescent="0.2">
      <c r="A36" s="26" t="s">
        <v>47</v>
      </c>
      <c r="B36" s="27" t="s">
        <v>45</v>
      </c>
      <c r="C36" s="28">
        <v>26590.312000000002</v>
      </c>
      <c r="E36" s="30">
        <f t="shared" si="0"/>
        <v>-24421.995864574154</v>
      </c>
      <c r="F36" s="1">
        <f t="shared" si="1"/>
        <v>-24422</v>
      </c>
      <c r="G36" s="1">
        <f t="shared" si="5"/>
        <v>3.3350200064887758E-3</v>
      </c>
      <c r="H36" s="1">
        <f t="shared" si="6"/>
        <v>3.3350200064887758E-3</v>
      </c>
      <c r="Q36" s="69">
        <f t="shared" si="4"/>
        <v>11571.812000000002</v>
      </c>
    </row>
    <row r="37" spans="1:17" x14ac:dyDescent="0.2">
      <c r="A37" s="26" t="s">
        <v>44</v>
      </c>
      <c r="B37" s="27" t="s">
        <v>45</v>
      </c>
      <c r="C37" s="28">
        <v>26594.341</v>
      </c>
      <c r="E37" s="30">
        <f t="shared" si="0"/>
        <v>-24416.99990331717</v>
      </c>
      <c r="F37" s="1">
        <f t="shared" si="1"/>
        <v>-24417</v>
      </c>
      <c r="G37" s="1">
        <f t="shared" si="5"/>
        <v>7.797000216669403E-5</v>
      </c>
      <c r="H37" s="1">
        <f t="shared" si="6"/>
        <v>7.797000216669403E-5</v>
      </c>
      <c r="Q37" s="69">
        <f t="shared" si="4"/>
        <v>11575.841</v>
      </c>
    </row>
    <row r="38" spans="1:17" x14ac:dyDescent="0.2">
      <c r="A38" s="26" t="s">
        <v>46</v>
      </c>
      <c r="B38" s="27" t="s">
        <v>45</v>
      </c>
      <c r="C38" s="28">
        <v>26598.373</v>
      </c>
      <c r="E38" s="30">
        <f t="shared" si="0"/>
        <v>-24412.000222059254</v>
      </c>
      <c r="F38" s="1">
        <f t="shared" si="1"/>
        <v>-24412</v>
      </c>
      <c r="G38" s="1">
        <f t="shared" si="5"/>
        <v>-1.7907999790622853E-4</v>
      </c>
      <c r="H38" s="1">
        <f t="shared" si="6"/>
        <v>-1.7907999790622853E-4</v>
      </c>
      <c r="Q38" s="69">
        <f t="shared" si="4"/>
        <v>11579.873</v>
      </c>
    </row>
    <row r="39" spans="1:17" x14ac:dyDescent="0.2">
      <c r="A39" s="26" t="s">
        <v>46</v>
      </c>
      <c r="B39" s="27" t="s">
        <v>45</v>
      </c>
      <c r="C39" s="28">
        <v>26599.177</v>
      </c>
      <c r="E39" s="30">
        <f t="shared" si="0"/>
        <v>-24411.003261808419</v>
      </c>
      <c r="F39" s="1">
        <f t="shared" si="1"/>
        <v>-24411</v>
      </c>
      <c r="G39" s="1">
        <f t="shared" si="5"/>
        <v>-2.6304899984097574E-3</v>
      </c>
      <c r="H39" s="1">
        <f t="shared" si="6"/>
        <v>-2.6304899984097574E-3</v>
      </c>
      <c r="Q39" s="69">
        <f t="shared" si="4"/>
        <v>11580.677</v>
      </c>
    </row>
    <row r="40" spans="1:17" x14ac:dyDescent="0.2">
      <c r="A40" s="26" t="s">
        <v>46</v>
      </c>
      <c r="B40" s="27" t="s">
        <v>45</v>
      </c>
      <c r="C40" s="28">
        <v>26603.212</v>
      </c>
      <c r="E40" s="30">
        <f t="shared" si="0"/>
        <v>-24405.99986054956</v>
      </c>
      <c r="F40" s="1">
        <f t="shared" si="1"/>
        <v>-24406</v>
      </c>
      <c r="G40" s="1">
        <f t="shared" si="5"/>
        <v>1.1246000212850049E-4</v>
      </c>
      <c r="H40" s="1">
        <f t="shared" si="6"/>
        <v>1.1246000212850049E-4</v>
      </c>
      <c r="Q40" s="69">
        <f t="shared" si="4"/>
        <v>11584.712</v>
      </c>
    </row>
    <row r="41" spans="1:17" x14ac:dyDescent="0.2">
      <c r="A41" s="26" t="s">
        <v>46</v>
      </c>
      <c r="B41" s="27" t="s">
        <v>45</v>
      </c>
      <c r="C41" s="28">
        <v>26607.242999999999</v>
      </c>
      <c r="E41" s="30">
        <f t="shared" si="0"/>
        <v>-24401.001419291955</v>
      </c>
      <c r="F41" s="1">
        <f t="shared" si="1"/>
        <v>-24401</v>
      </c>
      <c r="G41" s="1">
        <f t="shared" si="5"/>
        <v>-1.1445899981481489E-3</v>
      </c>
      <c r="H41" s="1">
        <f t="shared" si="6"/>
        <v>-1.1445899981481489E-3</v>
      </c>
      <c r="Q41" s="69">
        <f t="shared" si="4"/>
        <v>11588.742999999999</v>
      </c>
    </row>
    <row r="42" spans="1:17" x14ac:dyDescent="0.2">
      <c r="A42" s="26" t="s">
        <v>44</v>
      </c>
      <c r="B42" s="27" t="s">
        <v>45</v>
      </c>
      <c r="C42" s="28">
        <v>26623.376</v>
      </c>
      <c r="E42" s="30">
        <f t="shared" si="0"/>
        <v>-24380.996494258714</v>
      </c>
      <c r="F42" s="1">
        <f t="shared" si="1"/>
        <v>-24381</v>
      </c>
      <c r="G42" s="1">
        <f t="shared" si="5"/>
        <v>2.827210002578795E-3</v>
      </c>
      <c r="H42" s="1">
        <f t="shared" si="6"/>
        <v>2.827210002578795E-3</v>
      </c>
      <c r="Q42" s="69">
        <f t="shared" si="4"/>
        <v>11604.876</v>
      </c>
    </row>
    <row r="43" spans="1:17" x14ac:dyDescent="0.2">
      <c r="A43" s="26" t="s">
        <v>47</v>
      </c>
      <c r="B43" s="27" t="s">
        <v>45</v>
      </c>
      <c r="C43" s="28">
        <v>26931.434000000001</v>
      </c>
      <c r="E43" s="30">
        <f t="shared" si="0"/>
        <v>-23999.00447814952</v>
      </c>
      <c r="F43" s="1">
        <f t="shared" si="1"/>
        <v>-23999</v>
      </c>
      <c r="G43" s="1">
        <f t="shared" si="5"/>
        <v>-3.6114099966653157E-3</v>
      </c>
      <c r="H43" s="1">
        <f t="shared" si="6"/>
        <v>-3.6114099966653157E-3</v>
      </c>
      <c r="Q43" s="69">
        <f t="shared" si="4"/>
        <v>11912.934000000001</v>
      </c>
    </row>
    <row r="44" spans="1:17" x14ac:dyDescent="0.2">
      <c r="A44" s="26" t="s">
        <v>47</v>
      </c>
      <c r="B44" s="27" t="s">
        <v>45</v>
      </c>
      <c r="C44" s="28">
        <v>26948.379000000001</v>
      </c>
      <c r="E44" s="30">
        <f t="shared" si="0"/>
        <v>-23977.992672862951</v>
      </c>
      <c r="F44" s="1">
        <f t="shared" si="1"/>
        <v>-23978</v>
      </c>
      <c r="G44" s="1">
        <f t="shared" si="5"/>
        <v>5.9089800051879138E-3</v>
      </c>
      <c r="H44" s="1">
        <f t="shared" si="6"/>
        <v>5.9089800051879138E-3</v>
      </c>
      <c r="Q44" s="69">
        <f t="shared" si="4"/>
        <v>11929.879000000001</v>
      </c>
    </row>
    <row r="45" spans="1:17" x14ac:dyDescent="0.2">
      <c r="A45" s="26" t="s">
        <v>46</v>
      </c>
      <c r="B45" s="27" t="s">
        <v>45</v>
      </c>
      <c r="C45" s="28">
        <v>26952.405999999999</v>
      </c>
      <c r="E45" s="30">
        <f t="shared" si="0"/>
        <v>-23972.999191606596</v>
      </c>
      <c r="F45" s="1">
        <f t="shared" si="1"/>
        <v>-23973</v>
      </c>
      <c r="G45" s="1">
        <f t="shared" si="5"/>
        <v>6.5193000045837834E-4</v>
      </c>
      <c r="H45" s="1">
        <f t="shared" si="6"/>
        <v>6.5193000045837834E-4</v>
      </c>
      <c r="Q45" s="69">
        <f t="shared" si="4"/>
        <v>11933.905999999999</v>
      </c>
    </row>
    <row r="46" spans="1:17" x14ac:dyDescent="0.2">
      <c r="A46" s="26" t="s">
        <v>47</v>
      </c>
      <c r="B46" s="27" t="s">
        <v>45</v>
      </c>
      <c r="C46" s="28">
        <v>26973.368999999999</v>
      </c>
      <c r="E46" s="30">
        <f t="shared" si="0"/>
        <v>-23947.005065066471</v>
      </c>
      <c r="F46" s="1">
        <f t="shared" si="1"/>
        <v>-23947</v>
      </c>
      <c r="G46" s="1">
        <f t="shared" si="5"/>
        <v>-4.0847299969755113E-3</v>
      </c>
      <c r="H46" s="1">
        <f t="shared" si="6"/>
        <v>-4.0847299969755113E-3</v>
      </c>
      <c r="Q46" s="69">
        <f t="shared" si="4"/>
        <v>11954.868999999999</v>
      </c>
    </row>
    <row r="47" spans="1:17" x14ac:dyDescent="0.2">
      <c r="A47" s="26" t="s">
        <v>47</v>
      </c>
      <c r="B47" s="27" t="s">
        <v>45</v>
      </c>
      <c r="C47" s="28">
        <v>27310.471000000001</v>
      </c>
      <c r="E47" s="30">
        <f t="shared" si="0"/>
        <v>-23528.99847989601</v>
      </c>
      <c r="F47" s="1">
        <f t="shared" si="1"/>
        <v>-23529</v>
      </c>
      <c r="G47" s="1">
        <f t="shared" si="5"/>
        <v>1.2258900060260203E-3</v>
      </c>
      <c r="H47" s="1">
        <f t="shared" si="6"/>
        <v>1.2258900060260203E-3</v>
      </c>
      <c r="Q47" s="69">
        <f t="shared" si="4"/>
        <v>12291.971000000001</v>
      </c>
    </row>
    <row r="48" spans="1:17" x14ac:dyDescent="0.2">
      <c r="A48" s="26" t="s">
        <v>48</v>
      </c>
      <c r="B48" s="27" t="s">
        <v>45</v>
      </c>
      <c r="C48" s="28">
        <v>27635.468000000001</v>
      </c>
      <c r="E48" s="30">
        <f t="shared" si="0"/>
        <v>-23126.002098502122</v>
      </c>
      <c r="F48" s="1">
        <f t="shared" si="1"/>
        <v>-23126</v>
      </c>
      <c r="G48" s="1">
        <f t="shared" si="5"/>
        <v>-1.6923399962252006E-3</v>
      </c>
      <c r="H48" s="1">
        <f t="shared" si="6"/>
        <v>-1.6923399962252006E-3</v>
      </c>
      <c r="Q48" s="69">
        <f t="shared" si="4"/>
        <v>12616.968000000001</v>
      </c>
    </row>
    <row r="49" spans="1:17" x14ac:dyDescent="0.2">
      <c r="A49" s="26" t="s">
        <v>46</v>
      </c>
      <c r="B49" s="27" t="s">
        <v>45</v>
      </c>
      <c r="C49" s="28">
        <v>30615.31</v>
      </c>
      <c r="E49" s="30">
        <f t="shared" si="0"/>
        <v>-19430.997088838863</v>
      </c>
      <c r="F49" s="1">
        <f t="shared" si="1"/>
        <v>-19431</v>
      </c>
      <c r="G49" s="1">
        <f t="shared" si="5"/>
        <v>2.3477100039599463E-3</v>
      </c>
      <c r="H49" s="1">
        <f t="shared" si="6"/>
        <v>2.3477100039599463E-3</v>
      </c>
      <c r="Q49" s="69">
        <f t="shared" si="4"/>
        <v>15596.810000000001</v>
      </c>
    </row>
    <row r="50" spans="1:17" x14ac:dyDescent="0.2">
      <c r="A50" s="26" t="s">
        <v>46</v>
      </c>
      <c r="B50" s="27" t="s">
        <v>45</v>
      </c>
      <c r="C50" s="28">
        <v>30619.346000000001</v>
      </c>
      <c r="E50" s="30">
        <f t="shared" si="0"/>
        <v>-19425.992447579694</v>
      </c>
      <c r="F50" s="1">
        <f t="shared" si="1"/>
        <v>-19426</v>
      </c>
      <c r="G50" s="1">
        <f t="shared" si="5"/>
        <v>6.090660004701931E-3</v>
      </c>
      <c r="H50" s="1">
        <f t="shared" si="6"/>
        <v>6.090660004701931E-3</v>
      </c>
      <c r="Q50" s="69">
        <f t="shared" si="4"/>
        <v>15600.846000000001</v>
      </c>
    </row>
    <row r="51" spans="1:17" x14ac:dyDescent="0.2">
      <c r="A51" s="26" t="s">
        <v>46</v>
      </c>
      <c r="B51" s="27" t="s">
        <v>45</v>
      </c>
      <c r="C51" s="28">
        <v>31311.280999999999</v>
      </c>
      <c r="E51" s="30">
        <f t="shared" si="0"/>
        <v>-18567.992831706993</v>
      </c>
      <c r="F51" s="1">
        <f t="shared" si="1"/>
        <v>-18568</v>
      </c>
      <c r="G51" s="1">
        <f t="shared" si="5"/>
        <v>5.7808800011116546E-3</v>
      </c>
      <c r="H51" s="1">
        <f t="shared" si="6"/>
        <v>5.7808800011116546E-3</v>
      </c>
      <c r="Q51" s="69">
        <f t="shared" si="4"/>
        <v>16292.780999999999</v>
      </c>
    </row>
    <row r="52" spans="1:17" x14ac:dyDescent="0.2">
      <c r="A52" s="26" t="s">
        <v>49</v>
      </c>
      <c r="B52" s="27" t="s">
        <v>45</v>
      </c>
      <c r="C52" s="28">
        <v>32806.445</v>
      </c>
      <c r="E52" s="30">
        <f t="shared" si="0"/>
        <v>-16713.989005239629</v>
      </c>
      <c r="F52" s="1">
        <f t="shared" si="1"/>
        <v>-16714</v>
      </c>
      <c r="G52" s="1">
        <f t="shared" si="5"/>
        <v>8.866740005032625E-3</v>
      </c>
      <c r="H52" s="1">
        <f t="shared" si="6"/>
        <v>8.866740005032625E-3</v>
      </c>
      <c r="Q52" s="69">
        <f t="shared" si="4"/>
        <v>17787.945</v>
      </c>
    </row>
    <row r="53" spans="1:17" x14ac:dyDescent="0.2">
      <c r="A53" s="26" t="s">
        <v>50</v>
      </c>
      <c r="B53" s="27" t="s">
        <v>45</v>
      </c>
      <c r="C53" s="28">
        <v>35331.447</v>
      </c>
      <c r="E53" s="30">
        <f t="shared" si="0"/>
        <v>-13582.985737479208</v>
      </c>
      <c r="F53" s="1">
        <f t="shared" si="1"/>
        <v>-13583</v>
      </c>
      <c r="G53" s="1">
        <f t="shared" si="5"/>
        <v>1.1502029999974184E-2</v>
      </c>
      <c r="H53" s="1">
        <f t="shared" si="6"/>
        <v>1.1502029999974184E-2</v>
      </c>
      <c r="Q53" s="69">
        <f t="shared" si="4"/>
        <v>20312.947</v>
      </c>
    </row>
    <row r="54" spans="1:17" x14ac:dyDescent="0.2">
      <c r="A54" s="26" t="s">
        <v>50</v>
      </c>
      <c r="B54" s="27" t="s">
        <v>45</v>
      </c>
      <c r="C54" s="28">
        <v>35702.408000000003</v>
      </c>
      <c r="E54" s="30">
        <f t="shared" si="0"/>
        <v>-13122.993981745278</v>
      </c>
      <c r="F54" s="1">
        <f t="shared" si="1"/>
        <v>-13123</v>
      </c>
      <c r="G54" s="1">
        <f t="shared" si="5"/>
        <v>4.8534300076426007E-3</v>
      </c>
      <c r="H54" s="1">
        <f t="shared" si="6"/>
        <v>4.8534300076426007E-3</v>
      </c>
      <c r="Q54" s="69">
        <f t="shared" si="4"/>
        <v>20683.908000000003</v>
      </c>
    </row>
    <row r="55" spans="1:17" x14ac:dyDescent="0.2">
      <c r="A55" s="26" t="s">
        <v>51</v>
      </c>
      <c r="B55" s="27" t="s">
        <v>45</v>
      </c>
      <c r="C55" s="28">
        <v>35985.51</v>
      </c>
      <c r="E55" s="30">
        <f t="shared" si="0"/>
        <v>-12771.947413421964</v>
      </c>
      <c r="F55" s="1">
        <f t="shared" si="1"/>
        <v>-12772</v>
      </c>
      <c r="G55" s="1">
        <f t="shared" si="5"/>
        <v>4.240852000657469E-2</v>
      </c>
      <c r="H55" s="1">
        <f t="shared" si="6"/>
        <v>4.240852000657469E-2</v>
      </c>
      <c r="Q55" s="69">
        <f t="shared" si="4"/>
        <v>20967.010000000002</v>
      </c>
    </row>
    <row r="56" spans="1:17" x14ac:dyDescent="0.2">
      <c r="A56" s="26" t="s">
        <v>51</v>
      </c>
      <c r="B56" s="27" t="s">
        <v>45</v>
      </c>
      <c r="C56" s="28">
        <v>36085.466999999997</v>
      </c>
      <c r="E56" s="30">
        <f t="shared" si="0"/>
        <v>-12648.000702236977</v>
      </c>
      <c r="F56" s="1">
        <f t="shared" si="1"/>
        <v>-12648</v>
      </c>
      <c r="G56" s="1">
        <f t="shared" si="5"/>
        <v>-5.6631999905221164E-4</v>
      </c>
      <c r="H56" s="1">
        <f t="shared" si="6"/>
        <v>-5.6631999905221164E-4</v>
      </c>
      <c r="Q56" s="69">
        <f t="shared" si="4"/>
        <v>21066.966999999997</v>
      </c>
    </row>
    <row r="57" spans="1:17" x14ac:dyDescent="0.2">
      <c r="A57" s="26" t="s">
        <v>51</v>
      </c>
      <c r="B57" s="27" t="s">
        <v>45</v>
      </c>
      <c r="C57" s="28">
        <v>36343.536</v>
      </c>
      <c r="E57" s="30">
        <f t="shared" si="0"/>
        <v>-12327.995061723554</v>
      </c>
      <c r="F57" s="1">
        <f t="shared" si="1"/>
        <v>-12328</v>
      </c>
      <c r="G57" s="1">
        <f t="shared" si="5"/>
        <v>3.9824800041969866E-3</v>
      </c>
      <c r="H57" s="1">
        <f t="shared" si="6"/>
        <v>3.9824800041969866E-3</v>
      </c>
      <c r="Q57" s="69">
        <f t="shared" si="4"/>
        <v>21325.036</v>
      </c>
    </row>
    <row r="58" spans="1:17" x14ac:dyDescent="0.2">
      <c r="A58" s="26" t="s">
        <v>51</v>
      </c>
      <c r="B58" s="27" t="s">
        <v>45</v>
      </c>
      <c r="C58" s="28">
        <v>36764.514000000003</v>
      </c>
      <c r="E58" s="30">
        <f t="shared" si="0"/>
        <v>-11805.982210385117</v>
      </c>
      <c r="F58" s="1">
        <f t="shared" si="1"/>
        <v>-11806</v>
      </c>
      <c r="G58" s="1">
        <f t="shared" si="5"/>
        <v>1.4346460004162509E-2</v>
      </c>
      <c r="H58" s="1">
        <f t="shared" si="6"/>
        <v>1.4346460004162509E-2</v>
      </c>
      <c r="Q58" s="69">
        <f t="shared" si="4"/>
        <v>21746.014000000003</v>
      </c>
    </row>
    <row r="59" spans="1:17" x14ac:dyDescent="0.2">
      <c r="A59" s="26" t="s">
        <v>51</v>
      </c>
      <c r="B59" s="27" t="s">
        <v>45</v>
      </c>
      <c r="C59" s="28">
        <v>36848.377999999997</v>
      </c>
      <c r="E59" s="30">
        <f t="shared" si="0"/>
        <v>-11701.990824220891</v>
      </c>
      <c r="F59" s="1">
        <f t="shared" si="1"/>
        <v>-11702</v>
      </c>
      <c r="G59" s="1">
        <f t="shared" si="5"/>
        <v>7.3998200023197569E-3</v>
      </c>
      <c r="H59" s="1">
        <f t="shared" si="6"/>
        <v>7.3998200023197569E-3</v>
      </c>
      <c r="Q59" s="69">
        <f t="shared" si="4"/>
        <v>21829.877999999997</v>
      </c>
    </row>
    <row r="60" spans="1:17" x14ac:dyDescent="0.2">
      <c r="A60" s="26" t="s">
        <v>52</v>
      </c>
      <c r="B60" s="27" t="s">
        <v>45</v>
      </c>
      <c r="C60" s="28">
        <v>37202.423999999999</v>
      </c>
      <c r="E60" s="30">
        <f t="shared" si="0"/>
        <v>-11262.973673764174</v>
      </c>
      <c r="F60" s="1">
        <f t="shared" si="1"/>
        <v>-11263</v>
      </c>
      <c r="G60" s="1">
        <f t="shared" si="5"/>
        <v>2.1230830003332812E-2</v>
      </c>
      <c r="H60" s="1">
        <f t="shared" si="6"/>
        <v>2.1230830003332812E-2</v>
      </c>
      <c r="Q60" s="69">
        <f t="shared" si="4"/>
        <v>22183.923999999999</v>
      </c>
    </row>
    <row r="61" spans="1:17" x14ac:dyDescent="0.2">
      <c r="A61" s="26" t="s">
        <v>53</v>
      </c>
      <c r="B61" s="27" t="s">
        <v>45</v>
      </c>
      <c r="C61" s="28">
        <v>37544.347000000002</v>
      </c>
      <c r="E61" s="30">
        <f t="shared" si="0"/>
        <v>-10838.989047089639</v>
      </c>
      <c r="F61" s="1">
        <f t="shared" si="1"/>
        <v>-10839</v>
      </c>
      <c r="G61" s="1">
        <f t="shared" si="5"/>
        <v>8.8329900027019903E-3</v>
      </c>
      <c r="H61" s="1">
        <f t="shared" si="6"/>
        <v>8.8329900027019903E-3</v>
      </c>
      <c r="Q61" s="69">
        <f t="shared" si="4"/>
        <v>22525.847000000002</v>
      </c>
    </row>
    <row r="62" spans="1:17" x14ac:dyDescent="0.2">
      <c r="A62" s="26" t="s">
        <v>52</v>
      </c>
      <c r="B62" s="27" t="s">
        <v>45</v>
      </c>
      <c r="C62" s="28">
        <v>37940.324000000001</v>
      </c>
      <c r="E62" s="30">
        <f t="shared" si="0"/>
        <v>-10347.977443551121</v>
      </c>
      <c r="F62" s="1">
        <f t="shared" si="1"/>
        <v>-10348</v>
      </c>
      <c r="G62" s="1">
        <f t="shared" si="5"/>
        <v>1.8190680006227922E-2</v>
      </c>
      <c r="H62" s="1">
        <f t="shared" si="6"/>
        <v>1.8190680006227922E-2</v>
      </c>
      <c r="Q62" s="69">
        <f t="shared" si="4"/>
        <v>22921.824000000001</v>
      </c>
    </row>
    <row r="63" spans="1:17" x14ac:dyDescent="0.2">
      <c r="A63" s="26" t="s">
        <v>51</v>
      </c>
      <c r="B63" s="27" t="s">
        <v>45</v>
      </c>
      <c r="C63" s="28">
        <v>37961.285000000003</v>
      </c>
      <c r="E63" s="30">
        <f t="shared" si="0"/>
        <v>-10321.985797011617</v>
      </c>
      <c r="F63" s="1">
        <f t="shared" si="1"/>
        <v>-10322</v>
      </c>
      <c r="G63" s="1">
        <f t="shared" si="5"/>
        <v>1.1454020008386578E-2</v>
      </c>
      <c r="H63" s="1">
        <f t="shared" si="6"/>
        <v>1.1454020008386578E-2</v>
      </c>
      <c r="Q63" s="69">
        <f t="shared" si="4"/>
        <v>22942.785000000003</v>
      </c>
    </row>
    <row r="64" spans="1:17" x14ac:dyDescent="0.2">
      <c r="A64" s="26" t="s">
        <v>51</v>
      </c>
      <c r="B64" s="27" t="s">
        <v>45</v>
      </c>
      <c r="C64" s="28">
        <v>38210.478000000003</v>
      </c>
      <c r="E64" s="30">
        <f t="shared" si="0"/>
        <v>-10012.986399267371</v>
      </c>
      <c r="F64" s="1">
        <f t="shared" si="1"/>
        <v>-10013</v>
      </c>
      <c r="G64" s="1">
        <f t="shared" si="5"/>
        <v>1.0968330003379378E-2</v>
      </c>
      <c r="H64" s="1">
        <f t="shared" si="6"/>
        <v>1.0968330003379378E-2</v>
      </c>
      <c r="Q64" s="69">
        <f t="shared" si="4"/>
        <v>23191.978000000003</v>
      </c>
    </row>
    <row r="65" spans="1:32" x14ac:dyDescent="0.2">
      <c r="A65" s="26" t="s">
        <v>51</v>
      </c>
      <c r="B65" s="27" t="s">
        <v>45</v>
      </c>
      <c r="C65" s="28">
        <v>38753.211000000003</v>
      </c>
      <c r="E65" s="30">
        <f t="shared" si="0"/>
        <v>-9339.9973099433155</v>
      </c>
      <c r="F65" s="1">
        <f t="shared" si="1"/>
        <v>-9340</v>
      </c>
      <c r="G65" s="1">
        <f t="shared" si="5"/>
        <v>2.1694000097340904E-3</v>
      </c>
      <c r="H65" s="1">
        <f t="shared" si="6"/>
        <v>2.1694000097340904E-3</v>
      </c>
      <c r="Q65" s="69">
        <f t="shared" si="4"/>
        <v>23734.711000000003</v>
      </c>
    </row>
    <row r="66" spans="1:32" x14ac:dyDescent="0.2">
      <c r="A66" s="31" t="s">
        <v>54</v>
      </c>
      <c r="B66" s="32" t="s">
        <v>45</v>
      </c>
      <c r="C66" s="29">
        <v>39376.6</v>
      </c>
      <c r="E66" s="1">
        <f t="shared" si="0"/>
        <v>-8566.9947554558785</v>
      </c>
      <c r="F66" s="1">
        <f t="shared" si="1"/>
        <v>-8567</v>
      </c>
      <c r="G66" s="1">
        <f t="shared" si="5"/>
        <v>4.229470003338065E-3</v>
      </c>
      <c r="I66" s="1">
        <f t="shared" ref="I66:I84" si="7">+G66</f>
        <v>4.229470003338065E-3</v>
      </c>
      <c r="Q66" s="69">
        <f t="shared" si="4"/>
        <v>24358.1</v>
      </c>
    </row>
    <row r="67" spans="1:32" x14ac:dyDescent="0.2">
      <c r="A67" s="31" t="s">
        <v>55</v>
      </c>
      <c r="B67" s="32"/>
      <c r="C67" s="29">
        <v>39443.533000000003</v>
      </c>
      <c r="E67" s="1">
        <f t="shared" si="0"/>
        <v>-8483.9978145738423</v>
      </c>
      <c r="F67" s="1">
        <f t="shared" si="1"/>
        <v>-8484</v>
      </c>
      <c r="G67" s="1">
        <f t="shared" si="5"/>
        <v>1.7624400061322376E-3</v>
      </c>
      <c r="I67" s="1">
        <f t="shared" si="7"/>
        <v>1.7624400061322376E-3</v>
      </c>
      <c r="Q67" s="69">
        <f t="shared" si="4"/>
        <v>24425.033000000003</v>
      </c>
    </row>
    <row r="68" spans="1:32" x14ac:dyDescent="0.2">
      <c r="A68" s="31" t="s">
        <v>56</v>
      </c>
      <c r="B68" s="32"/>
      <c r="C68" s="29">
        <v>39734.660000000003</v>
      </c>
      <c r="E68" s="1">
        <f t="shared" si="0"/>
        <v>-8123.0002437468529</v>
      </c>
      <c r="F68" s="1">
        <f t="shared" si="1"/>
        <v>-8123</v>
      </c>
      <c r="G68" s="1">
        <f t="shared" si="5"/>
        <v>-1.9656999211292714E-4</v>
      </c>
      <c r="I68" s="1">
        <f t="shared" si="7"/>
        <v>-1.9656999211292714E-4</v>
      </c>
      <c r="Q68" s="69">
        <f t="shared" si="4"/>
        <v>24716.160000000003</v>
      </c>
    </row>
    <row r="69" spans="1:32" x14ac:dyDescent="0.2">
      <c r="A69" s="26" t="s">
        <v>57</v>
      </c>
      <c r="B69" s="27" t="s">
        <v>45</v>
      </c>
      <c r="C69" s="28">
        <v>39768.53</v>
      </c>
      <c r="E69" s="30">
        <f t="shared" si="0"/>
        <v>-8081.0014331799575</v>
      </c>
      <c r="F69" s="1">
        <f t="shared" si="1"/>
        <v>-8081</v>
      </c>
      <c r="G69" s="1">
        <f t="shared" si="5"/>
        <v>-1.1557899997569621E-3</v>
      </c>
      <c r="I69" s="1">
        <f t="shared" si="7"/>
        <v>-1.1557899997569621E-3</v>
      </c>
      <c r="Q69" s="69">
        <f t="shared" si="4"/>
        <v>24750.03</v>
      </c>
      <c r="AB69" s="1">
        <v>7</v>
      </c>
    </row>
    <row r="70" spans="1:32" x14ac:dyDescent="0.2">
      <c r="A70" s="26" t="s">
        <v>57</v>
      </c>
      <c r="B70" s="27" t="s">
        <v>45</v>
      </c>
      <c r="C70" s="28">
        <v>40042.728999999999</v>
      </c>
      <c r="E70" s="30">
        <f t="shared" si="0"/>
        <v>-7740.9945876342354</v>
      </c>
      <c r="F70" s="1">
        <f t="shared" si="1"/>
        <v>-7741</v>
      </c>
      <c r="G70" s="1">
        <f t="shared" si="5"/>
        <v>4.3648100036079995E-3</v>
      </c>
      <c r="I70" s="1">
        <f t="shared" si="7"/>
        <v>4.3648100036079995E-3</v>
      </c>
      <c r="Q70" s="69">
        <f t="shared" si="4"/>
        <v>25024.228999999999</v>
      </c>
      <c r="AB70" s="1">
        <v>7</v>
      </c>
    </row>
    <row r="71" spans="1:32" x14ac:dyDescent="0.2">
      <c r="A71" s="26" t="s">
        <v>57</v>
      </c>
      <c r="B71" s="27" t="s">
        <v>45</v>
      </c>
      <c r="C71" s="28">
        <v>40067.726000000002</v>
      </c>
      <c r="E71" s="30">
        <f t="shared" si="0"/>
        <v>-7709.9982998355654</v>
      </c>
      <c r="F71" s="1">
        <f t="shared" si="1"/>
        <v>-7710</v>
      </c>
      <c r="G71" s="1">
        <f t="shared" si="5"/>
        <v>1.3711000065086409E-3</v>
      </c>
      <c r="I71" s="1">
        <f t="shared" si="7"/>
        <v>1.3711000065086409E-3</v>
      </c>
      <c r="Q71" s="69">
        <f t="shared" si="4"/>
        <v>25049.226000000002</v>
      </c>
    </row>
    <row r="72" spans="1:32" x14ac:dyDescent="0.2">
      <c r="A72" s="1" t="s">
        <v>58</v>
      </c>
      <c r="C72" s="29">
        <v>40865.302000000003</v>
      </c>
      <c r="E72" s="1">
        <f t="shared" si="0"/>
        <v>-6721.0038110045507</v>
      </c>
      <c r="F72" s="1">
        <f t="shared" si="1"/>
        <v>-6721</v>
      </c>
      <c r="G72" s="1">
        <f t="shared" si="5"/>
        <v>-3.0733899911865592E-3</v>
      </c>
      <c r="I72" s="1">
        <f t="shared" si="7"/>
        <v>-3.0733899911865592E-3</v>
      </c>
      <c r="Q72" s="69">
        <f t="shared" si="4"/>
        <v>25846.802000000003</v>
      </c>
      <c r="AA72" s="1" t="s">
        <v>59</v>
      </c>
      <c r="AB72" s="1">
        <v>10</v>
      </c>
      <c r="AD72" s="1" t="s">
        <v>60</v>
      </c>
      <c r="AF72" s="1" t="s">
        <v>61</v>
      </c>
    </row>
    <row r="73" spans="1:32" x14ac:dyDescent="0.2">
      <c r="A73" s="1" t="s">
        <v>62</v>
      </c>
      <c r="C73" s="29">
        <v>40911.267999999996</v>
      </c>
      <c r="E73" s="1">
        <f t="shared" si="0"/>
        <v>-6664.0059566638993</v>
      </c>
      <c r="F73" s="1">
        <f t="shared" si="1"/>
        <v>-6664</v>
      </c>
      <c r="G73" s="1">
        <f t="shared" si="5"/>
        <v>-4.8037599990493618E-3</v>
      </c>
      <c r="I73" s="1">
        <f t="shared" si="7"/>
        <v>-4.8037599990493618E-3</v>
      </c>
      <c r="Q73" s="69">
        <f t="shared" si="4"/>
        <v>25892.767999999996</v>
      </c>
      <c r="AA73" s="1" t="s">
        <v>59</v>
      </c>
      <c r="AB73" s="1">
        <v>13</v>
      </c>
      <c r="AD73" s="1" t="s">
        <v>60</v>
      </c>
      <c r="AF73" s="1" t="s">
        <v>61</v>
      </c>
    </row>
    <row r="74" spans="1:32" x14ac:dyDescent="0.2">
      <c r="A74" s="26" t="s">
        <v>63</v>
      </c>
      <c r="B74" s="27" t="s">
        <v>45</v>
      </c>
      <c r="C74" s="28">
        <v>41158.04</v>
      </c>
      <c r="E74" s="30">
        <f t="shared" si="0"/>
        <v>-6358.0085996749585</v>
      </c>
      <c r="F74" s="1">
        <f t="shared" si="1"/>
        <v>-6358</v>
      </c>
      <c r="G74" s="1">
        <f t="shared" si="5"/>
        <v>-6.93521999346558E-3</v>
      </c>
      <c r="I74" s="1">
        <f t="shared" si="7"/>
        <v>-6.93521999346558E-3</v>
      </c>
      <c r="Q74" s="69">
        <f t="shared" si="4"/>
        <v>26139.54</v>
      </c>
    </row>
    <row r="75" spans="1:32" x14ac:dyDescent="0.2">
      <c r="A75" s="26" t="s">
        <v>63</v>
      </c>
      <c r="B75" s="27" t="s">
        <v>45</v>
      </c>
      <c r="C75" s="28">
        <v>41158.04</v>
      </c>
      <c r="E75" s="30">
        <f t="shared" si="0"/>
        <v>-6358.0085996749585</v>
      </c>
      <c r="F75" s="1">
        <f t="shared" si="1"/>
        <v>-6358</v>
      </c>
      <c r="G75" s="1">
        <f t="shared" si="5"/>
        <v>-6.93521999346558E-3</v>
      </c>
      <c r="I75" s="1">
        <f t="shared" si="7"/>
        <v>-6.93521999346558E-3</v>
      </c>
      <c r="Q75" s="69">
        <f t="shared" si="4"/>
        <v>26139.54</v>
      </c>
    </row>
    <row r="76" spans="1:32" x14ac:dyDescent="0.2">
      <c r="A76" s="26" t="s">
        <v>63</v>
      </c>
      <c r="B76" s="27" t="s">
        <v>45</v>
      </c>
      <c r="C76" s="28">
        <v>41158.042999999998</v>
      </c>
      <c r="E76" s="30">
        <f t="shared" si="0"/>
        <v>-6358.0048796740266</v>
      </c>
      <c r="F76" s="1">
        <f t="shared" si="1"/>
        <v>-6358</v>
      </c>
      <c r="G76" s="1">
        <f t="shared" si="5"/>
        <v>-3.9352199964923784E-3</v>
      </c>
      <c r="I76" s="1">
        <f t="shared" si="7"/>
        <v>-3.9352199964923784E-3</v>
      </c>
      <c r="Q76" s="69">
        <f t="shared" si="4"/>
        <v>26139.542999999998</v>
      </c>
    </row>
    <row r="77" spans="1:32" x14ac:dyDescent="0.2">
      <c r="A77" s="26" t="s">
        <v>63</v>
      </c>
      <c r="B77" s="27" t="s">
        <v>45</v>
      </c>
      <c r="C77" s="28">
        <v>41160.464</v>
      </c>
      <c r="E77" s="30">
        <f t="shared" si="0"/>
        <v>-6355.00283891871</v>
      </c>
      <c r="F77" s="1">
        <f t="shared" si="1"/>
        <v>-6355</v>
      </c>
      <c r="G77" s="1">
        <f t="shared" si="5"/>
        <v>-2.2894499998074025E-3</v>
      </c>
      <c r="I77" s="1">
        <f t="shared" si="7"/>
        <v>-2.2894499998074025E-3</v>
      </c>
      <c r="Q77" s="69">
        <f t="shared" si="4"/>
        <v>26141.964</v>
      </c>
    </row>
    <row r="78" spans="1:32" x14ac:dyDescent="0.2">
      <c r="A78" s="26" t="s">
        <v>63</v>
      </c>
      <c r="B78" s="27" t="s">
        <v>45</v>
      </c>
      <c r="C78" s="28">
        <v>41160.464</v>
      </c>
      <c r="E78" s="30">
        <f t="shared" si="0"/>
        <v>-6355.00283891871</v>
      </c>
      <c r="F78" s="1">
        <f t="shared" si="1"/>
        <v>-6355</v>
      </c>
      <c r="G78" s="1">
        <f t="shared" si="5"/>
        <v>-2.2894499998074025E-3</v>
      </c>
      <c r="I78" s="1">
        <f t="shared" si="7"/>
        <v>-2.2894499998074025E-3</v>
      </c>
      <c r="O78" s="1">
        <f t="shared" ref="O78:O141" ca="1" si="8">+C$11+C$12*$F78</f>
        <v>9.7331962119485554E-2</v>
      </c>
      <c r="Q78" s="69">
        <f t="shared" si="4"/>
        <v>26141.964</v>
      </c>
    </row>
    <row r="79" spans="1:32" x14ac:dyDescent="0.2">
      <c r="A79" s="26" t="s">
        <v>63</v>
      </c>
      <c r="B79" s="27" t="s">
        <v>45</v>
      </c>
      <c r="C79" s="28">
        <v>41160.466</v>
      </c>
      <c r="E79" s="30">
        <f t="shared" si="0"/>
        <v>-6355.000358918086</v>
      </c>
      <c r="F79" s="1">
        <f t="shared" si="1"/>
        <v>-6355</v>
      </c>
      <c r="G79" s="1">
        <f t="shared" si="5"/>
        <v>-2.8944999939994887E-4</v>
      </c>
      <c r="I79" s="1">
        <f t="shared" si="7"/>
        <v>-2.8944999939994887E-4</v>
      </c>
      <c r="O79" s="1">
        <f t="shared" ca="1" si="8"/>
        <v>9.7331962119485554E-2</v>
      </c>
      <c r="Q79" s="69">
        <f t="shared" si="4"/>
        <v>26141.966</v>
      </c>
    </row>
    <row r="80" spans="1:32" x14ac:dyDescent="0.2">
      <c r="A80" s="26" t="s">
        <v>64</v>
      </c>
      <c r="B80" s="27" t="s">
        <v>45</v>
      </c>
      <c r="C80" s="28">
        <v>41602.402999999998</v>
      </c>
      <c r="E80" s="30">
        <f t="shared" si="0"/>
        <v>-5806.9983410407804</v>
      </c>
      <c r="F80" s="1">
        <f t="shared" si="1"/>
        <v>-5807</v>
      </c>
      <c r="G80" s="1">
        <f t="shared" si="5"/>
        <v>1.3378700023167767E-3</v>
      </c>
      <c r="I80" s="1">
        <f t="shared" si="7"/>
        <v>1.3378700023167767E-3</v>
      </c>
      <c r="O80" s="1">
        <f t="shared" ca="1" si="8"/>
        <v>9.4018425147766246E-2</v>
      </c>
      <c r="Q80" s="69">
        <f t="shared" si="4"/>
        <v>26583.902999999998</v>
      </c>
      <c r="AA80" s="1" t="s">
        <v>59</v>
      </c>
      <c r="AB80" s="1">
        <v>9</v>
      </c>
    </row>
    <row r="81" spans="1:32" x14ac:dyDescent="0.2">
      <c r="A81" s="26" t="s">
        <v>65</v>
      </c>
      <c r="B81" s="27" t="s">
        <v>45</v>
      </c>
      <c r="C81" s="28">
        <v>42631.434999999998</v>
      </c>
      <c r="E81" s="30">
        <f t="shared" si="0"/>
        <v>-4530.9983399991806</v>
      </c>
      <c r="F81" s="1">
        <f t="shared" si="1"/>
        <v>-4531</v>
      </c>
      <c r="G81" s="1">
        <f t="shared" si="5"/>
        <v>1.3387100043473765E-3</v>
      </c>
      <c r="I81" s="1">
        <f t="shared" si="7"/>
        <v>1.3387100043473765E-3</v>
      </c>
      <c r="O81" s="1">
        <f t="shared" ca="1" si="8"/>
        <v>8.6302963147923503E-2</v>
      </c>
      <c r="Q81" s="69">
        <f t="shared" si="4"/>
        <v>27612.934999999998</v>
      </c>
    </row>
    <row r="82" spans="1:32" x14ac:dyDescent="0.2">
      <c r="A82" s="1" t="s">
        <v>66</v>
      </c>
      <c r="C82" s="29">
        <v>42631.436000000002</v>
      </c>
      <c r="E82" s="1">
        <f t="shared" si="0"/>
        <v>-4530.9970999988645</v>
      </c>
      <c r="F82" s="1">
        <f t="shared" si="1"/>
        <v>-4531</v>
      </c>
      <c r="G82" s="1">
        <f t="shared" si="5"/>
        <v>2.3387100081890821E-3</v>
      </c>
      <c r="I82" s="1">
        <f t="shared" si="7"/>
        <v>2.3387100081890821E-3</v>
      </c>
      <c r="O82" s="1">
        <f t="shared" ca="1" si="8"/>
        <v>8.6302963147923503E-2</v>
      </c>
      <c r="Q82" s="69">
        <f t="shared" si="4"/>
        <v>27612.936000000002</v>
      </c>
      <c r="AF82" s="1" t="s">
        <v>67</v>
      </c>
    </row>
    <row r="83" spans="1:32" x14ac:dyDescent="0.2">
      <c r="A83" s="1" t="s">
        <v>66</v>
      </c>
      <c r="C83" s="29">
        <v>42631.436999999998</v>
      </c>
      <c r="E83" s="1">
        <f t="shared" si="0"/>
        <v>-4530.9958599985566</v>
      </c>
      <c r="F83" s="1">
        <f t="shared" si="1"/>
        <v>-4531</v>
      </c>
      <c r="G83" s="1">
        <f t="shared" si="5"/>
        <v>3.3387100047548302E-3</v>
      </c>
      <c r="I83" s="1">
        <f t="shared" si="7"/>
        <v>3.3387100047548302E-3</v>
      </c>
      <c r="O83" s="1">
        <f t="shared" ca="1" si="8"/>
        <v>8.6302963147923503E-2</v>
      </c>
      <c r="Q83" s="69">
        <f t="shared" si="4"/>
        <v>27612.936999999998</v>
      </c>
      <c r="AA83" s="1" t="s">
        <v>59</v>
      </c>
      <c r="AB83" s="1">
        <v>9</v>
      </c>
      <c r="AF83" s="1" t="s">
        <v>67</v>
      </c>
    </row>
    <row r="84" spans="1:32" x14ac:dyDescent="0.2">
      <c r="A84" s="1" t="s">
        <v>68</v>
      </c>
      <c r="C84" s="29">
        <v>42740.294000000002</v>
      </c>
      <c r="E84" s="1">
        <f t="shared" si="0"/>
        <v>-4396.0131460369012</v>
      </c>
      <c r="F84" s="1">
        <f t="shared" si="1"/>
        <v>-4396</v>
      </c>
      <c r="G84" s="1">
        <f t="shared" si="5"/>
        <v>-1.0601639995002188E-2</v>
      </c>
      <c r="I84" s="1">
        <f t="shared" si="7"/>
        <v>-1.0601639995002188E-2</v>
      </c>
      <c r="O84" s="1">
        <f t="shared" ca="1" si="8"/>
        <v>8.5486672105620387E-2</v>
      </c>
      <c r="Q84" s="69">
        <f t="shared" si="4"/>
        <v>27721.794000000002</v>
      </c>
      <c r="AA84" s="1" t="s">
        <v>59</v>
      </c>
      <c r="AB84" s="1">
        <v>9</v>
      </c>
      <c r="AD84" s="1" t="s">
        <v>69</v>
      </c>
      <c r="AF84" s="1" t="s">
        <v>61</v>
      </c>
    </row>
    <row r="85" spans="1:32" x14ac:dyDescent="0.2">
      <c r="A85" s="1" t="s">
        <v>70</v>
      </c>
      <c r="C85" s="29">
        <v>42956.453000000001</v>
      </c>
      <c r="E85" s="1">
        <f t="shared" ref="E85:E148" si="9">+(C85-C$7)/C$8</f>
        <v>-4127.975918598735</v>
      </c>
      <c r="F85" s="1">
        <f t="shared" ref="F85:F148" si="10">ROUND(2*E85,0)/2</f>
        <v>-4128</v>
      </c>
      <c r="G85" s="1">
        <f t="shared" si="5"/>
        <v>1.9420480006374419E-2</v>
      </c>
      <c r="O85" s="1">
        <f t="shared" ca="1" si="8"/>
        <v>8.3866183221640883E-2</v>
      </c>
      <c r="Q85" s="69">
        <f t="shared" ref="Q85:Q148" si="11">+C85-15018.5</f>
        <v>27937.953000000001</v>
      </c>
      <c r="U85" s="1">
        <f>+G85</f>
        <v>1.9420480006374419E-2</v>
      </c>
      <c r="AA85" s="1" t="s">
        <v>59</v>
      </c>
      <c r="AB85" s="1">
        <v>7</v>
      </c>
      <c r="AF85" s="1" t="s">
        <v>67</v>
      </c>
    </row>
    <row r="86" spans="1:32" x14ac:dyDescent="0.2">
      <c r="A86" s="1" t="s">
        <v>71</v>
      </c>
      <c r="C86" s="29">
        <v>43034.652000000002</v>
      </c>
      <c r="E86" s="1">
        <f t="shared" si="9"/>
        <v>-4031.0091342018918</v>
      </c>
      <c r="F86" s="1">
        <f t="shared" si="10"/>
        <v>-4031</v>
      </c>
      <c r="G86" s="1">
        <f t="shared" si="5"/>
        <v>-7.3662899958435446E-3</v>
      </c>
      <c r="I86" s="1">
        <f t="shared" ref="I86:I110" si="12">+G86</f>
        <v>-7.3662899958435446E-3</v>
      </c>
      <c r="O86" s="1">
        <f t="shared" ca="1" si="8"/>
        <v>8.3279662991245312E-2</v>
      </c>
      <c r="Q86" s="69">
        <f t="shared" si="11"/>
        <v>28016.152000000002</v>
      </c>
      <c r="AA86" s="1" t="s">
        <v>59</v>
      </c>
      <c r="AD86" s="1" t="s">
        <v>72</v>
      </c>
      <c r="AF86" s="1" t="s">
        <v>73</v>
      </c>
    </row>
    <row r="87" spans="1:32" x14ac:dyDescent="0.2">
      <c r="A87" s="1" t="s">
        <v>74</v>
      </c>
      <c r="C87" s="29">
        <v>43188.686000000002</v>
      </c>
      <c r="E87" s="1">
        <f t="shared" si="9"/>
        <v>-3840.0069261457365</v>
      </c>
      <c r="F87" s="1">
        <f t="shared" si="10"/>
        <v>-3840</v>
      </c>
      <c r="G87" s="1">
        <f t="shared" si="5"/>
        <v>-5.5855999962659553E-3</v>
      </c>
      <c r="I87" s="1">
        <f t="shared" si="12"/>
        <v>-5.5855999962659553E-3</v>
      </c>
      <c r="O87" s="1">
        <f t="shared" ca="1" si="8"/>
        <v>8.2124762331394235E-2</v>
      </c>
      <c r="Q87" s="69">
        <f t="shared" si="11"/>
        <v>28170.186000000002</v>
      </c>
      <c r="AA87" s="1" t="s">
        <v>59</v>
      </c>
      <c r="AB87" s="1">
        <v>6</v>
      </c>
      <c r="AD87" s="1" t="s">
        <v>60</v>
      </c>
      <c r="AF87" s="1" t="s">
        <v>61</v>
      </c>
    </row>
    <row r="88" spans="1:32" x14ac:dyDescent="0.2">
      <c r="A88" s="1" t="s">
        <v>75</v>
      </c>
      <c r="C88" s="29">
        <v>43327.394999999997</v>
      </c>
      <c r="E88" s="1">
        <f t="shared" si="9"/>
        <v>-3668.0077228707428</v>
      </c>
      <c r="F88" s="1">
        <f t="shared" si="10"/>
        <v>-3668</v>
      </c>
      <c r="G88" s="1">
        <f t="shared" si="5"/>
        <v>-6.2281200007419102E-3</v>
      </c>
      <c r="I88" s="1">
        <f t="shared" si="12"/>
        <v>-6.2281200007419102E-3</v>
      </c>
      <c r="O88" s="1">
        <f t="shared" ca="1" si="8"/>
        <v>8.1084747077496938E-2</v>
      </c>
      <c r="Q88" s="69">
        <f t="shared" si="11"/>
        <v>28308.894999999997</v>
      </c>
      <c r="AA88" s="1" t="s">
        <v>59</v>
      </c>
      <c r="AB88" s="1">
        <v>6</v>
      </c>
      <c r="AD88" s="1" t="s">
        <v>60</v>
      </c>
      <c r="AF88" s="1" t="s">
        <v>61</v>
      </c>
    </row>
    <row r="89" spans="1:32" x14ac:dyDescent="0.2">
      <c r="A89" s="1" t="s">
        <v>75</v>
      </c>
      <c r="C89" s="29">
        <v>43331.425999999999</v>
      </c>
      <c r="E89" s="1">
        <f t="shared" si="9"/>
        <v>-3663.0092816131319</v>
      </c>
      <c r="F89" s="1">
        <f t="shared" si="10"/>
        <v>-3663</v>
      </c>
      <c r="G89" s="1">
        <f t="shared" si="5"/>
        <v>-7.4851699973805808E-3</v>
      </c>
      <c r="I89" s="1">
        <f t="shared" si="12"/>
        <v>-7.4851699973805808E-3</v>
      </c>
      <c r="O89" s="1">
        <f t="shared" ca="1" si="8"/>
        <v>8.1054514075930159E-2</v>
      </c>
      <c r="Q89" s="69">
        <f t="shared" si="11"/>
        <v>28312.925999999999</v>
      </c>
      <c r="AA89" s="1" t="s">
        <v>59</v>
      </c>
      <c r="AB89" s="1">
        <v>8</v>
      </c>
      <c r="AD89" s="1" t="s">
        <v>60</v>
      </c>
      <c r="AF89" s="1" t="s">
        <v>61</v>
      </c>
    </row>
    <row r="90" spans="1:32" x14ac:dyDescent="0.2">
      <c r="A90" s="1" t="s">
        <v>71</v>
      </c>
      <c r="C90" s="29">
        <v>43346.743000000002</v>
      </c>
      <c r="E90" s="1">
        <f t="shared" si="9"/>
        <v>-3644.0161968344682</v>
      </c>
      <c r="F90" s="1">
        <f t="shared" si="10"/>
        <v>-3644</v>
      </c>
      <c r="G90" s="1">
        <f t="shared" si="5"/>
        <v>-1.3061959994956851E-2</v>
      </c>
      <c r="I90" s="1">
        <f t="shared" si="12"/>
        <v>-1.3061959994956851E-2</v>
      </c>
      <c r="O90" s="1">
        <f t="shared" ca="1" si="8"/>
        <v>8.093962866997638E-2</v>
      </c>
      <c r="Q90" s="69">
        <f t="shared" si="11"/>
        <v>28328.243000000002</v>
      </c>
      <c r="AA90" s="1" t="s">
        <v>59</v>
      </c>
      <c r="AB90" s="1">
        <v>13</v>
      </c>
      <c r="AD90" s="1" t="s">
        <v>76</v>
      </c>
      <c r="AF90" s="1" t="s">
        <v>73</v>
      </c>
    </row>
    <row r="91" spans="1:32" x14ac:dyDescent="0.2">
      <c r="A91" s="1" t="s">
        <v>75</v>
      </c>
      <c r="C91" s="29">
        <v>43347.55</v>
      </c>
      <c r="E91" s="1">
        <f t="shared" si="9"/>
        <v>-3643.0155165826959</v>
      </c>
      <c r="F91" s="1">
        <f t="shared" si="10"/>
        <v>-3643</v>
      </c>
      <c r="G91" s="1">
        <f t="shared" si="5"/>
        <v>-1.2513369991211221E-2</v>
      </c>
      <c r="I91" s="1">
        <f t="shared" si="12"/>
        <v>-1.2513369991211221E-2</v>
      </c>
      <c r="O91" s="1">
        <f t="shared" ca="1" si="8"/>
        <v>8.0933582069663029E-2</v>
      </c>
      <c r="Q91" s="69">
        <f t="shared" si="11"/>
        <v>28329.050000000003</v>
      </c>
      <c r="AA91" s="1" t="s">
        <v>59</v>
      </c>
      <c r="AB91" s="1">
        <v>8</v>
      </c>
      <c r="AD91" s="1" t="s">
        <v>60</v>
      </c>
      <c r="AF91" s="1" t="s">
        <v>61</v>
      </c>
    </row>
    <row r="92" spans="1:32" x14ac:dyDescent="0.2">
      <c r="A92" s="1" t="s">
        <v>77</v>
      </c>
      <c r="C92" s="29">
        <v>43347.557999999997</v>
      </c>
      <c r="E92" s="1">
        <f t="shared" si="9"/>
        <v>-3643.0055965802071</v>
      </c>
      <c r="F92" s="1">
        <f t="shared" si="10"/>
        <v>-3643</v>
      </c>
      <c r="G92" s="1">
        <f t="shared" si="5"/>
        <v>-4.5133699968573637E-3</v>
      </c>
      <c r="I92" s="1">
        <f t="shared" si="12"/>
        <v>-4.5133699968573637E-3</v>
      </c>
      <c r="O92" s="1">
        <f t="shared" ca="1" si="8"/>
        <v>8.0933582069663029E-2</v>
      </c>
      <c r="Q92" s="69">
        <f t="shared" si="11"/>
        <v>28329.057999999997</v>
      </c>
      <c r="AA92" s="1" t="s">
        <v>59</v>
      </c>
      <c r="AF92" s="1" t="s">
        <v>67</v>
      </c>
    </row>
    <row r="93" spans="1:32" x14ac:dyDescent="0.2">
      <c r="A93" s="1" t="s">
        <v>75</v>
      </c>
      <c r="C93" s="29">
        <v>43348.362000000001</v>
      </c>
      <c r="E93" s="1">
        <f t="shared" si="9"/>
        <v>-3642.0086363293676</v>
      </c>
      <c r="F93" s="1">
        <f t="shared" si="10"/>
        <v>-3642</v>
      </c>
      <c r="G93" s="1">
        <f t="shared" si="5"/>
        <v>-6.9647799973608926E-3</v>
      </c>
      <c r="I93" s="1">
        <f t="shared" si="12"/>
        <v>-6.9647799973608926E-3</v>
      </c>
      <c r="O93" s="1">
        <f t="shared" ca="1" si="8"/>
        <v>8.0927535469349665E-2</v>
      </c>
      <c r="Q93" s="69">
        <f t="shared" si="11"/>
        <v>28329.862000000001</v>
      </c>
      <c r="AA93" s="1" t="s">
        <v>59</v>
      </c>
      <c r="AB93" s="1">
        <v>6</v>
      </c>
      <c r="AD93" s="1" t="s">
        <v>60</v>
      </c>
      <c r="AF93" s="1" t="s">
        <v>61</v>
      </c>
    </row>
    <row r="94" spans="1:32" x14ac:dyDescent="0.2">
      <c r="A94" s="1" t="s">
        <v>71</v>
      </c>
      <c r="C94" s="29">
        <v>43380.63</v>
      </c>
      <c r="E94" s="1">
        <f t="shared" si="9"/>
        <v>-3601.9963062622696</v>
      </c>
      <c r="F94" s="1">
        <f t="shared" si="10"/>
        <v>-3602</v>
      </c>
      <c r="G94" s="1">
        <f t="shared" si="5"/>
        <v>2.9788199972244911E-3</v>
      </c>
      <c r="I94" s="1">
        <f t="shared" si="12"/>
        <v>2.9788199972244911E-3</v>
      </c>
      <c r="O94" s="1">
        <f t="shared" ca="1" si="8"/>
        <v>8.0685671456815419E-2</v>
      </c>
      <c r="Q94" s="69">
        <f t="shared" si="11"/>
        <v>28362.129999999997</v>
      </c>
      <c r="AA94" s="1" t="s">
        <v>59</v>
      </c>
      <c r="AB94" s="1">
        <v>8</v>
      </c>
      <c r="AD94" s="1" t="s">
        <v>72</v>
      </c>
      <c r="AF94" s="1" t="s">
        <v>73</v>
      </c>
    </row>
    <row r="95" spans="1:32" x14ac:dyDescent="0.2">
      <c r="A95" s="1" t="s">
        <v>78</v>
      </c>
      <c r="C95" s="29">
        <v>43394.326999999997</v>
      </c>
      <c r="E95" s="1">
        <f t="shared" si="9"/>
        <v>-3585.0120219890237</v>
      </c>
      <c r="F95" s="1">
        <f t="shared" si="10"/>
        <v>-3585</v>
      </c>
      <c r="G95" s="1">
        <f t="shared" si="5"/>
        <v>-9.6951500017894432E-3</v>
      </c>
      <c r="I95" s="1">
        <f t="shared" si="12"/>
        <v>-9.6951500017894432E-3</v>
      </c>
      <c r="O95" s="1">
        <f t="shared" ca="1" si="8"/>
        <v>8.0582879251488354E-2</v>
      </c>
      <c r="Q95" s="69">
        <f t="shared" si="11"/>
        <v>28375.826999999997</v>
      </c>
      <c r="AA95" s="1" t="s">
        <v>59</v>
      </c>
      <c r="AB95" s="1">
        <v>11</v>
      </c>
      <c r="AD95" s="1" t="s">
        <v>60</v>
      </c>
      <c r="AF95" s="1" t="s">
        <v>61</v>
      </c>
    </row>
    <row r="96" spans="1:32" x14ac:dyDescent="0.2">
      <c r="A96" s="1" t="s">
        <v>79</v>
      </c>
      <c r="C96" s="29">
        <v>43689.495999999999</v>
      </c>
      <c r="E96" s="1">
        <f t="shared" si="9"/>
        <v>-3219.002369900993</v>
      </c>
      <c r="F96" s="1">
        <f t="shared" si="10"/>
        <v>-3219</v>
      </c>
      <c r="G96" s="1">
        <f t="shared" si="5"/>
        <v>-1.9112099980702624E-3</v>
      </c>
      <c r="I96" s="1">
        <f t="shared" si="12"/>
        <v>-1.9112099980702624E-3</v>
      </c>
      <c r="O96" s="1">
        <f t="shared" ca="1" si="8"/>
        <v>7.8369823536799915E-2</v>
      </c>
      <c r="Q96" s="69">
        <f t="shared" si="11"/>
        <v>28670.995999999999</v>
      </c>
      <c r="AB96" s="1">
        <v>9</v>
      </c>
      <c r="AD96" s="1" t="s">
        <v>80</v>
      </c>
      <c r="AF96" s="1" t="s">
        <v>61</v>
      </c>
    </row>
    <row r="97" spans="1:32" x14ac:dyDescent="0.2">
      <c r="A97" s="1" t="s">
        <v>81</v>
      </c>
      <c r="C97" s="29">
        <v>43735.462</v>
      </c>
      <c r="E97" s="1">
        <f t="shared" si="9"/>
        <v>-3162.0045155603325</v>
      </c>
      <c r="F97" s="1">
        <f t="shared" si="10"/>
        <v>-3162</v>
      </c>
      <c r="G97" s="1">
        <f t="shared" ref="G97:G160" si="13">+C97-(C$7+F97*C$8)</f>
        <v>-3.6415799986571074E-3</v>
      </c>
      <c r="I97" s="1">
        <f t="shared" si="12"/>
        <v>-3.6415799986571074E-3</v>
      </c>
      <c r="O97" s="1">
        <f t="shared" ca="1" si="8"/>
        <v>7.8025167318938604E-2</v>
      </c>
      <c r="Q97" s="69">
        <f t="shared" si="11"/>
        <v>28716.962</v>
      </c>
      <c r="AA97" s="1" t="s">
        <v>59</v>
      </c>
      <c r="AB97" s="1">
        <v>9</v>
      </c>
      <c r="AD97" s="1" t="s">
        <v>80</v>
      </c>
      <c r="AF97" s="1" t="s">
        <v>61</v>
      </c>
    </row>
    <row r="98" spans="1:32" x14ac:dyDescent="0.2">
      <c r="A98" s="1" t="s">
        <v>82</v>
      </c>
      <c r="C98" s="29">
        <v>43790.303</v>
      </c>
      <c r="E98" s="1">
        <f t="shared" si="9"/>
        <v>-3094.001658450813</v>
      </c>
      <c r="F98" s="1">
        <f t="shared" si="10"/>
        <v>-3094</v>
      </c>
      <c r="G98" s="1">
        <f t="shared" si="13"/>
        <v>-1.3374599948292598E-3</v>
      </c>
      <c r="I98" s="1">
        <f t="shared" si="12"/>
        <v>-1.3374599948292598E-3</v>
      </c>
      <c r="O98" s="1">
        <f t="shared" ca="1" si="8"/>
        <v>7.7613998497630371E-2</v>
      </c>
      <c r="Q98" s="69">
        <f t="shared" si="11"/>
        <v>28771.803</v>
      </c>
      <c r="AB98" s="1">
        <v>12</v>
      </c>
      <c r="AD98" s="1" t="s">
        <v>80</v>
      </c>
      <c r="AF98" s="1" t="s">
        <v>61</v>
      </c>
    </row>
    <row r="99" spans="1:32" x14ac:dyDescent="0.2">
      <c r="A99" s="1" t="s">
        <v>71</v>
      </c>
      <c r="C99" s="29">
        <v>43822.559999999998</v>
      </c>
      <c r="E99" s="1">
        <f t="shared" si="9"/>
        <v>-3054.0029683871453</v>
      </c>
      <c r="F99" s="1">
        <f t="shared" si="10"/>
        <v>-3054</v>
      </c>
      <c r="G99" s="1">
        <f t="shared" si="13"/>
        <v>-2.3938599988468923E-3</v>
      </c>
      <c r="I99" s="1">
        <f t="shared" si="12"/>
        <v>-2.3938599988468923E-3</v>
      </c>
      <c r="O99" s="1">
        <f t="shared" ca="1" si="8"/>
        <v>7.7372134485096111E-2</v>
      </c>
      <c r="Q99" s="69">
        <f t="shared" si="11"/>
        <v>28804.059999999998</v>
      </c>
      <c r="AA99" s="1" t="s">
        <v>59</v>
      </c>
      <c r="AB99" s="1">
        <v>9</v>
      </c>
      <c r="AD99" s="1" t="s">
        <v>72</v>
      </c>
      <c r="AF99" s="1" t="s">
        <v>73</v>
      </c>
    </row>
    <row r="100" spans="1:32" x14ac:dyDescent="0.2">
      <c r="A100" s="1" t="s">
        <v>83</v>
      </c>
      <c r="C100" s="29">
        <v>44077.404000000002</v>
      </c>
      <c r="E100" s="1">
        <f t="shared" si="9"/>
        <v>-2737.9963288798695</v>
      </c>
      <c r="F100" s="1">
        <f t="shared" si="10"/>
        <v>-2738</v>
      </c>
      <c r="G100" s="1">
        <f t="shared" si="13"/>
        <v>2.9605800082208589E-3</v>
      </c>
      <c r="I100" s="1">
        <f t="shared" si="12"/>
        <v>2.9605800082208589E-3</v>
      </c>
      <c r="O100" s="1">
        <f t="shared" ca="1" si="8"/>
        <v>7.546140878607549E-2</v>
      </c>
      <c r="Q100" s="69">
        <f t="shared" si="11"/>
        <v>29058.904000000002</v>
      </c>
      <c r="AA100" s="1" t="s">
        <v>59</v>
      </c>
      <c r="AB100" s="1">
        <v>7</v>
      </c>
      <c r="AF100" s="1" t="s">
        <v>67</v>
      </c>
    </row>
    <row r="101" spans="1:32" x14ac:dyDescent="0.2">
      <c r="A101" s="1" t="s">
        <v>83</v>
      </c>
      <c r="C101" s="29">
        <v>44102.394</v>
      </c>
      <c r="E101" s="1">
        <f t="shared" si="9"/>
        <v>-2707.0087210833899</v>
      </c>
      <c r="F101" s="1">
        <f t="shared" si="10"/>
        <v>-2707</v>
      </c>
      <c r="G101" s="1">
        <f t="shared" si="13"/>
        <v>-7.0331299939425662E-3</v>
      </c>
      <c r="I101" s="1">
        <f t="shared" si="12"/>
        <v>-7.0331299939425662E-3</v>
      </c>
      <c r="O101" s="1">
        <f t="shared" ca="1" si="8"/>
        <v>7.5273964176361452E-2</v>
      </c>
      <c r="Q101" s="69">
        <f t="shared" si="11"/>
        <v>29083.894</v>
      </c>
      <c r="AF101" s="1" t="s">
        <v>67</v>
      </c>
    </row>
    <row r="102" spans="1:32" x14ac:dyDescent="0.2">
      <c r="A102" s="1" t="s">
        <v>83</v>
      </c>
      <c r="C102" s="29">
        <v>44102.394999999997</v>
      </c>
      <c r="E102" s="1">
        <f t="shared" si="9"/>
        <v>-2707.007481083082</v>
      </c>
      <c r="F102" s="1">
        <f t="shared" si="10"/>
        <v>-2707</v>
      </c>
      <c r="G102" s="1">
        <f t="shared" si="13"/>
        <v>-6.0331299973768182E-3</v>
      </c>
      <c r="I102" s="1">
        <f t="shared" si="12"/>
        <v>-6.0331299973768182E-3</v>
      </c>
      <c r="O102" s="1">
        <f t="shared" ca="1" si="8"/>
        <v>7.5273964176361452E-2</v>
      </c>
      <c r="Q102" s="69">
        <f t="shared" si="11"/>
        <v>29083.894999999997</v>
      </c>
      <c r="AA102" s="1" t="s">
        <v>59</v>
      </c>
      <c r="AB102" s="1">
        <v>8</v>
      </c>
      <c r="AF102" s="1" t="s">
        <v>67</v>
      </c>
    </row>
    <row r="103" spans="1:32" x14ac:dyDescent="0.2">
      <c r="A103" s="1" t="s">
        <v>84</v>
      </c>
      <c r="C103" s="29">
        <v>44114.491999999998</v>
      </c>
      <c r="E103" s="1">
        <f t="shared" si="9"/>
        <v>-2692.0071973090085</v>
      </c>
      <c r="F103" s="1">
        <f t="shared" si="10"/>
        <v>-2692</v>
      </c>
      <c r="G103" s="1">
        <f t="shared" si="13"/>
        <v>-5.8042800010298379E-3</v>
      </c>
      <c r="I103" s="1">
        <f t="shared" si="12"/>
        <v>-5.8042800010298379E-3</v>
      </c>
      <c r="O103" s="1">
        <f t="shared" ca="1" si="8"/>
        <v>7.5183265171661101E-2</v>
      </c>
      <c r="Q103" s="69">
        <f t="shared" si="11"/>
        <v>29095.991999999998</v>
      </c>
      <c r="AB103" s="1">
        <v>14</v>
      </c>
      <c r="AD103" s="1" t="s">
        <v>80</v>
      </c>
      <c r="AF103" s="1" t="s">
        <v>61</v>
      </c>
    </row>
    <row r="104" spans="1:32" x14ac:dyDescent="0.2">
      <c r="A104" s="1" t="s">
        <v>84</v>
      </c>
      <c r="C104" s="29">
        <v>44135.464</v>
      </c>
      <c r="E104" s="1">
        <f t="shared" si="9"/>
        <v>-2666.0019107660764</v>
      </c>
      <c r="F104" s="1">
        <f t="shared" si="10"/>
        <v>-2666</v>
      </c>
      <c r="G104" s="1">
        <f t="shared" si="13"/>
        <v>-1.540940000268165E-3</v>
      </c>
      <c r="I104" s="1">
        <f t="shared" si="12"/>
        <v>-1.540940000268165E-3</v>
      </c>
      <c r="O104" s="1">
        <f t="shared" ca="1" si="8"/>
        <v>7.5026053563513842E-2</v>
      </c>
      <c r="Q104" s="69">
        <f t="shared" si="11"/>
        <v>29116.964</v>
      </c>
      <c r="AA104" s="1" t="s">
        <v>59</v>
      </c>
      <c r="AB104" s="1">
        <v>6</v>
      </c>
      <c r="AD104" s="1" t="s">
        <v>80</v>
      </c>
      <c r="AF104" s="1" t="s">
        <v>61</v>
      </c>
    </row>
    <row r="105" spans="1:32" x14ac:dyDescent="0.2">
      <c r="A105" s="1" t="s">
        <v>84</v>
      </c>
      <c r="C105" s="29">
        <v>44194.336000000003</v>
      </c>
      <c r="E105" s="1">
        <f t="shared" si="9"/>
        <v>-2593.000612398946</v>
      </c>
      <c r="F105" s="1">
        <f t="shared" si="10"/>
        <v>-2593</v>
      </c>
      <c r="G105" s="1">
        <f t="shared" si="13"/>
        <v>-4.9386999307898805E-4</v>
      </c>
      <c r="I105" s="1">
        <f t="shared" si="12"/>
        <v>-4.9386999307898805E-4</v>
      </c>
      <c r="O105" s="1">
        <f t="shared" ca="1" si="8"/>
        <v>7.458465174063883E-2</v>
      </c>
      <c r="Q105" s="69">
        <f t="shared" si="11"/>
        <v>29175.836000000003</v>
      </c>
      <c r="AD105" s="1" t="s">
        <v>80</v>
      </c>
      <c r="AF105" s="1" t="s">
        <v>61</v>
      </c>
    </row>
    <row r="106" spans="1:32" x14ac:dyDescent="0.2">
      <c r="A106" s="1" t="s">
        <v>85</v>
      </c>
      <c r="C106" s="29">
        <v>44215.300999999999</v>
      </c>
      <c r="E106" s="1">
        <f t="shared" si="9"/>
        <v>-2567.0040058582044</v>
      </c>
      <c r="F106" s="1">
        <f t="shared" si="10"/>
        <v>-2567</v>
      </c>
      <c r="G106" s="1">
        <f t="shared" si="13"/>
        <v>-3.2305299973813817E-3</v>
      </c>
      <c r="I106" s="1">
        <f t="shared" si="12"/>
        <v>-3.2305299973813817E-3</v>
      </c>
      <c r="O106" s="1">
        <f t="shared" ca="1" si="8"/>
        <v>7.4427440132491557E-2</v>
      </c>
      <c r="Q106" s="69">
        <f t="shared" si="11"/>
        <v>29196.800999999999</v>
      </c>
      <c r="AA106" s="1" t="s">
        <v>59</v>
      </c>
      <c r="AB106" s="1">
        <v>10</v>
      </c>
      <c r="AD106" s="1" t="s">
        <v>80</v>
      </c>
      <c r="AF106" s="1" t="s">
        <v>61</v>
      </c>
    </row>
    <row r="107" spans="1:32" x14ac:dyDescent="0.2">
      <c r="A107" s="1" t="s">
        <v>71</v>
      </c>
      <c r="C107" s="29">
        <v>44222.553999999996</v>
      </c>
      <c r="E107" s="1">
        <f t="shared" si="9"/>
        <v>-2558.0102835953876</v>
      </c>
      <c r="F107" s="1">
        <f t="shared" si="10"/>
        <v>-2558</v>
      </c>
      <c r="G107" s="1">
        <f t="shared" si="13"/>
        <v>-8.2932200020877644E-3</v>
      </c>
      <c r="I107" s="1">
        <f t="shared" si="12"/>
        <v>-8.2932200020877644E-3</v>
      </c>
      <c r="O107" s="1">
        <f t="shared" ca="1" si="8"/>
        <v>7.4373020729671349E-2</v>
      </c>
      <c r="Q107" s="69">
        <f t="shared" si="11"/>
        <v>29204.053999999996</v>
      </c>
      <c r="AA107" s="1" t="s">
        <v>59</v>
      </c>
      <c r="AB107" s="1">
        <v>12</v>
      </c>
      <c r="AD107" s="1" t="s">
        <v>72</v>
      </c>
      <c r="AF107" s="1" t="s">
        <v>73</v>
      </c>
    </row>
    <row r="108" spans="1:32" x14ac:dyDescent="0.2">
      <c r="A108" s="1" t="s">
        <v>86</v>
      </c>
      <c r="C108" s="29">
        <v>44385.472000000002</v>
      </c>
      <c r="E108" s="1">
        <f t="shared" si="9"/>
        <v>-2355.9919127675589</v>
      </c>
      <c r="F108" s="1">
        <f t="shared" si="10"/>
        <v>-2356</v>
      </c>
      <c r="G108" s="1">
        <f t="shared" si="13"/>
        <v>6.5219600073760375E-3</v>
      </c>
      <c r="I108" s="1">
        <f t="shared" si="12"/>
        <v>6.5219600073760375E-3</v>
      </c>
      <c r="O108" s="1">
        <f t="shared" ca="1" si="8"/>
        <v>7.3151607466373364E-2</v>
      </c>
      <c r="Q108" s="69">
        <f t="shared" si="11"/>
        <v>29366.972000000002</v>
      </c>
      <c r="AB108" s="1">
        <v>6</v>
      </c>
      <c r="AD108" s="1" t="s">
        <v>60</v>
      </c>
      <c r="AF108" s="1" t="s">
        <v>61</v>
      </c>
    </row>
    <row r="109" spans="1:32" x14ac:dyDescent="0.2">
      <c r="A109" s="1" t="s">
        <v>86</v>
      </c>
      <c r="C109" s="29">
        <v>44402.400999999998</v>
      </c>
      <c r="E109" s="1">
        <f t="shared" si="9"/>
        <v>-2334.9999474859851</v>
      </c>
      <c r="F109" s="1">
        <f t="shared" si="10"/>
        <v>-2335</v>
      </c>
      <c r="G109" s="1">
        <f t="shared" si="13"/>
        <v>4.2350002331659198E-5</v>
      </c>
      <c r="I109" s="1">
        <f t="shared" si="12"/>
        <v>4.2350002331659198E-5</v>
      </c>
      <c r="O109" s="1">
        <f t="shared" ca="1" si="8"/>
        <v>7.302462885979287E-2</v>
      </c>
      <c r="Q109" s="69">
        <f t="shared" si="11"/>
        <v>29383.900999999998</v>
      </c>
      <c r="AD109" s="1" t="s">
        <v>60</v>
      </c>
      <c r="AF109" s="1" t="s">
        <v>61</v>
      </c>
    </row>
    <row r="110" spans="1:32" x14ac:dyDescent="0.2">
      <c r="A110" s="1" t="s">
        <v>87</v>
      </c>
      <c r="C110" s="29">
        <v>44452.4</v>
      </c>
      <c r="E110" s="1">
        <f t="shared" si="9"/>
        <v>-2273.0011718870887</v>
      </c>
      <c r="F110" s="1">
        <f t="shared" si="10"/>
        <v>-2273</v>
      </c>
      <c r="G110" s="1">
        <f t="shared" si="13"/>
        <v>-9.4506999448640272E-4</v>
      </c>
      <c r="I110" s="1">
        <f t="shared" si="12"/>
        <v>-9.4506999448640272E-4</v>
      </c>
      <c r="O110" s="1">
        <f t="shared" ca="1" si="8"/>
        <v>7.264973964036478E-2</v>
      </c>
      <c r="Q110" s="69">
        <f t="shared" si="11"/>
        <v>29433.9</v>
      </c>
      <c r="AB110" s="1">
        <v>8</v>
      </c>
      <c r="AD110" s="1" t="s">
        <v>60</v>
      </c>
      <c r="AF110" s="1" t="s">
        <v>61</v>
      </c>
    </row>
    <row r="111" spans="1:32" x14ac:dyDescent="0.2">
      <c r="A111" s="1" t="s">
        <v>83</v>
      </c>
      <c r="C111" s="29">
        <v>44461.288</v>
      </c>
      <c r="E111" s="1">
        <f t="shared" si="9"/>
        <v>-2261.9800491141755</v>
      </c>
      <c r="F111" s="1">
        <f t="shared" si="10"/>
        <v>-2262</v>
      </c>
      <c r="G111" s="1">
        <f t="shared" si="13"/>
        <v>1.6089420001662802E-2</v>
      </c>
      <c r="O111" s="1">
        <f t="shared" ca="1" si="8"/>
        <v>7.2583227036917858E-2</v>
      </c>
      <c r="Q111" s="69">
        <f t="shared" si="11"/>
        <v>29442.788</v>
      </c>
      <c r="U111" s="1">
        <f>+G111</f>
        <v>1.6089420001662802E-2</v>
      </c>
      <c r="AF111" s="1" t="s">
        <v>67</v>
      </c>
    </row>
    <row r="112" spans="1:32" x14ac:dyDescent="0.2">
      <c r="A112" s="1" t="s">
        <v>71</v>
      </c>
      <c r="C112" s="29">
        <v>44463.688999999998</v>
      </c>
      <c r="E112" s="1">
        <f t="shared" si="9"/>
        <v>-2259.0028083651041</v>
      </c>
      <c r="F112" s="1">
        <f t="shared" si="10"/>
        <v>-2259</v>
      </c>
      <c r="G112" s="1">
        <f t="shared" si="13"/>
        <v>-2.2648099984508008E-3</v>
      </c>
      <c r="I112" s="1">
        <f t="shared" ref="I112:I143" si="14">+G112</f>
        <v>-2.2648099984508008E-3</v>
      </c>
      <c r="O112" s="1">
        <f t="shared" ca="1" si="8"/>
        <v>7.2565087235977793E-2</v>
      </c>
      <c r="Q112" s="69">
        <f t="shared" si="11"/>
        <v>29445.188999999998</v>
      </c>
      <c r="AB112" s="1">
        <v>12</v>
      </c>
      <c r="AD112" s="1" t="s">
        <v>88</v>
      </c>
      <c r="AF112" s="1" t="s">
        <v>73</v>
      </c>
    </row>
    <row r="113" spans="1:32" x14ac:dyDescent="0.2">
      <c r="A113" s="1" t="s">
        <v>87</v>
      </c>
      <c r="C113" s="29">
        <v>44472.56</v>
      </c>
      <c r="E113" s="1">
        <f t="shared" si="9"/>
        <v>-2248.0027655974945</v>
      </c>
      <c r="F113" s="1">
        <f t="shared" si="10"/>
        <v>-2248</v>
      </c>
      <c r="G113" s="1">
        <f t="shared" si="13"/>
        <v>-2.2303200021269731E-3</v>
      </c>
      <c r="I113" s="1">
        <f t="shared" si="14"/>
        <v>-2.2303200021269731E-3</v>
      </c>
      <c r="O113" s="1">
        <f t="shared" ca="1" si="8"/>
        <v>7.2498574632530871E-2</v>
      </c>
      <c r="Q113" s="69">
        <f t="shared" si="11"/>
        <v>29454.059999999998</v>
      </c>
      <c r="AA113" s="1" t="s">
        <v>59</v>
      </c>
      <c r="AD113" s="1" t="s">
        <v>60</v>
      </c>
      <c r="AF113" s="1" t="s">
        <v>61</v>
      </c>
    </row>
    <row r="114" spans="1:32" x14ac:dyDescent="0.2">
      <c r="A114" s="1" t="s">
        <v>83</v>
      </c>
      <c r="C114" s="29">
        <v>44485.457999999999</v>
      </c>
      <c r="E114" s="1">
        <f t="shared" si="9"/>
        <v>-2232.0092415735226</v>
      </c>
      <c r="F114" s="1">
        <f t="shared" si="10"/>
        <v>-2232</v>
      </c>
      <c r="G114" s="1">
        <f t="shared" si="13"/>
        <v>-7.4528799959807657E-3</v>
      </c>
      <c r="I114" s="1">
        <f t="shared" si="14"/>
        <v>-7.4528799959807657E-3</v>
      </c>
      <c r="O114" s="1">
        <f t="shared" ca="1" si="8"/>
        <v>7.240182902751717E-2</v>
      </c>
      <c r="Q114" s="69">
        <f t="shared" si="11"/>
        <v>29466.957999999999</v>
      </c>
      <c r="AF114" s="1" t="s">
        <v>67</v>
      </c>
    </row>
    <row r="115" spans="1:32" x14ac:dyDescent="0.2">
      <c r="A115" s="1" t="s">
        <v>89</v>
      </c>
      <c r="C115" s="29">
        <v>44498.362000000001</v>
      </c>
      <c r="E115" s="1">
        <f t="shared" si="9"/>
        <v>-2216.0082775476772</v>
      </c>
      <c r="F115" s="1">
        <f t="shared" si="10"/>
        <v>-2216</v>
      </c>
      <c r="G115" s="1">
        <f t="shared" si="13"/>
        <v>-6.675439995888155E-3</v>
      </c>
      <c r="I115" s="1">
        <f t="shared" si="14"/>
        <v>-6.675439995888155E-3</v>
      </c>
      <c r="O115" s="1">
        <f t="shared" ca="1" si="8"/>
        <v>7.2305083422503469E-2</v>
      </c>
      <c r="Q115" s="69">
        <f t="shared" si="11"/>
        <v>29479.862000000001</v>
      </c>
      <c r="AB115" s="1">
        <v>8</v>
      </c>
      <c r="AD115" s="1" t="s">
        <v>69</v>
      </c>
      <c r="AF115" s="1" t="s">
        <v>61</v>
      </c>
    </row>
    <row r="116" spans="1:32" x14ac:dyDescent="0.2">
      <c r="A116" s="1" t="s">
        <v>89</v>
      </c>
      <c r="C116" s="29">
        <v>44502.398999999998</v>
      </c>
      <c r="E116" s="1">
        <f t="shared" si="9"/>
        <v>-2211.0023962882015</v>
      </c>
      <c r="F116" s="1">
        <f t="shared" si="10"/>
        <v>-2211</v>
      </c>
      <c r="G116" s="1">
        <f t="shared" si="13"/>
        <v>-1.9324899985804223E-3</v>
      </c>
      <c r="I116" s="1">
        <f t="shared" si="14"/>
        <v>-1.9324899985804223E-3</v>
      </c>
      <c r="O116" s="1">
        <f t="shared" ca="1" si="8"/>
        <v>7.2274850420936676E-2</v>
      </c>
      <c r="Q116" s="69">
        <f t="shared" si="11"/>
        <v>29483.898999999998</v>
      </c>
      <c r="AA116" s="1" t="s">
        <v>59</v>
      </c>
      <c r="AD116" s="1" t="s">
        <v>80</v>
      </c>
      <c r="AF116" s="1" t="s">
        <v>61</v>
      </c>
    </row>
    <row r="117" spans="1:32" x14ac:dyDescent="0.2">
      <c r="A117" s="1" t="s">
        <v>90</v>
      </c>
      <c r="C117" s="29">
        <v>44540.300999999999</v>
      </c>
      <c r="E117" s="1">
        <f t="shared" si="9"/>
        <v>-2164.0039044633786</v>
      </c>
      <c r="F117" s="1">
        <f t="shared" si="10"/>
        <v>-2164</v>
      </c>
      <c r="G117" s="1">
        <f t="shared" si="13"/>
        <v>-3.1487599990214221E-3</v>
      </c>
      <c r="I117" s="1">
        <f t="shared" si="14"/>
        <v>-3.1487599990214221E-3</v>
      </c>
      <c r="O117" s="1">
        <f t="shared" ca="1" si="8"/>
        <v>7.1990660206208937E-2</v>
      </c>
      <c r="Q117" s="69">
        <f t="shared" si="11"/>
        <v>29521.800999999999</v>
      </c>
      <c r="AB117" s="1">
        <v>8</v>
      </c>
      <c r="AD117" s="1" t="s">
        <v>69</v>
      </c>
      <c r="AF117" s="1" t="s">
        <v>61</v>
      </c>
    </row>
    <row r="118" spans="1:32" x14ac:dyDescent="0.2">
      <c r="A118" s="1" t="s">
        <v>91</v>
      </c>
      <c r="C118" s="29">
        <v>44582.245000000003</v>
      </c>
      <c r="E118" s="1">
        <f t="shared" si="9"/>
        <v>-2111.9933313775146</v>
      </c>
      <c r="F118" s="1">
        <f t="shared" si="10"/>
        <v>-2112</v>
      </c>
      <c r="G118" s="1">
        <f t="shared" si="13"/>
        <v>5.3779200025019236E-3</v>
      </c>
      <c r="I118" s="1">
        <f t="shared" si="14"/>
        <v>5.3779200025019236E-3</v>
      </c>
      <c r="O118" s="1">
        <f t="shared" ca="1" si="8"/>
        <v>7.1676236989914405E-2</v>
      </c>
      <c r="Q118" s="69">
        <f t="shared" si="11"/>
        <v>29563.745000000003</v>
      </c>
      <c r="AB118" s="1">
        <v>9</v>
      </c>
      <c r="AD118" s="1" t="s">
        <v>80</v>
      </c>
      <c r="AF118" s="1" t="s">
        <v>61</v>
      </c>
    </row>
    <row r="119" spans="1:32" x14ac:dyDescent="0.2">
      <c r="A119" s="1" t="s">
        <v>91</v>
      </c>
      <c r="C119" s="29">
        <v>44582.245999999999</v>
      </c>
      <c r="E119" s="1">
        <f t="shared" si="9"/>
        <v>-2111.9920913772071</v>
      </c>
      <c r="F119" s="1">
        <f t="shared" si="10"/>
        <v>-2112</v>
      </c>
      <c r="G119" s="1">
        <f t="shared" si="13"/>
        <v>6.3779199990676716E-3</v>
      </c>
      <c r="I119" s="1">
        <f t="shared" si="14"/>
        <v>6.3779199990676716E-3</v>
      </c>
      <c r="O119" s="1">
        <f t="shared" ca="1" si="8"/>
        <v>7.1676236989914405E-2</v>
      </c>
      <c r="Q119" s="69">
        <f t="shared" si="11"/>
        <v>29563.745999999999</v>
      </c>
      <c r="AA119" s="1" t="s">
        <v>59</v>
      </c>
      <c r="AB119" s="1">
        <v>6</v>
      </c>
      <c r="AD119" s="1" t="s">
        <v>60</v>
      </c>
      <c r="AF119" s="1" t="s">
        <v>61</v>
      </c>
    </row>
    <row r="120" spans="1:32" x14ac:dyDescent="0.2">
      <c r="A120" s="1" t="s">
        <v>91</v>
      </c>
      <c r="C120" s="29">
        <v>44586.273000000001</v>
      </c>
      <c r="E120" s="1">
        <f t="shared" si="9"/>
        <v>-2106.9986101208447</v>
      </c>
      <c r="F120" s="1">
        <f t="shared" si="10"/>
        <v>-2107</v>
      </c>
      <c r="G120" s="1">
        <f t="shared" si="13"/>
        <v>1.1208700016140938E-3</v>
      </c>
      <c r="I120" s="1">
        <f t="shared" si="14"/>
        <v>1.1208700016140938E-3</v>
      </c>
      <c r="O120" s="1">
        <f t="shared" ca="1" si="8"/>
        <v>7.1646003988347612E-2</v>
      </c>
      <c r="Q120" s="69">
        <f t="shared" si="11"/>
        <v>29567.773000000001</v>
      </c>
      <c r="AA120" s="1" t="s">
        <v>59</v>
      </c>
      <c r="AB120" s="1">
        <v>9</v>
      </c>
      <c r="AD120" s="1" t="s">
        <v>80</v>
      </c>
      <c r="AF120" s="1" t="s">
        <v>61</v>
      </c>
    </row>
    <row r="121" spans="1:32" x14ac:dyDescent="0.2">
      <c r="A121" s="1" t="s">
        <v>92</v>
      </c>
      <c r="C121" s="29">
        <v>44705.625999999997</v>
      </c>
      <c r="E121" s="1">
        <f t="shared" si="9"/>
        <v>-1959.0008528846145</v>
      </c>
      <c r="F121" s="1">
        <f t="shared" si="10"/>
        <v>-1959</v>
      </c>
      <c r="G121" s="1">
        <f t="shared" si="13"/>
        <v>-6.8781000300077721E-4</v>
      </c>
      <c r="I121" s="1">
        <f t="shared" si="14"/>
        <v>-6.8781000300077721E-4</v>
      </c>
      <c r="O121" s="1">
        <f t="shared" ca="1" si="8"/>
        <v>7.0751107141970873E-2</v>
      </c>
      <c r="Q121" s="69">
        <f t="shared" si="11"/>
        <v>29687.125999999997</v>
      </c>
      <c r="AB121" s="1">
        <v>16</v>
      </c>
      <c r="AD121" s="1" t="s">
        <v>60</v>
      </c>
      <c r="AF121" s="1" t="s">
        <v>61</v>
      </c>
    </row>
    <row r="122" spans="1:32" x14ac:dyDescent="0.2">
      <c r="A122" s="1" t="s">
        <v>71</v>
      </c>
      <c r="C122" s="29">
        <v>44792.722000000002</v>
      </c>
      <c r="E122" s="1">
        <f t="shared" si="9"/>
        <v>-1851.0017857120431</v>
      </c>
      <c r="F122" s="1">
        <f t="shared" si="10"/>
        <v>-1851</v>
      </c>
      <c r="G122" s="1">
        <f t="shared" si="13"/>
        <v>-1.4400899963220581E-3</v>
      </c>
      <c r="I122" s="1">
        <f t="shared" si="14"/>
        <v>-1.4400899963220581E-3</v>
      </c>
      <c r="O122" s="1">
        <f t="shared" ca="1" si="8"/>
        <v>7.009807430812838E-2</v>
      </c>
      <c r="Q122" s="69">
        <f t="shared" si="11"/>
        <v>29774.222000000002</v>
      </c>
      <c r="AA122" s="1" t="s">
        <v>59</v>
      </c>
      <c r="AB122" s="1">
        <v>6</v>
      </c>
      <c r="AD122" s="1" t="s">
        <v>72</v>
      </c>
      <c r="AF122" s="1" t="s">
        <v>73</v>
      </c>
    </row>
    <row r="123" spans="1:32" x14ac:dyDescent="0.2">
      <c r="A123" s="1" t="s">
        <v>93</v>
      </c>
      <c r="C123" s="29">
        <v>44793.529000000002</v>
      </c>
      <c r="E123" s="1">
        <f t="shared" si="9"/>
        <v>-1850.001105460271</v>
      </c>
      <c r="F123" s="1">
        <f t="shared" si="10"/>
        <v>-1850</v>
      </c>
      <c r="G123" s="1">
        <f t="shared" si="13"/>
        <v>-8.9149999257642776E-4</v>
      </c>
      <c r="I123" s="1">
        <f t="shared" si="14"/>
        <v>-8.9149999257642776E-4</v>
      </c>
      <c r="O123" s="1">
        <f t="shared" ca="1" si="8"/>
        <v>7.009202770781503E-2</v>
      </c>
      <c r="Q123" s="69">
        <f t="shared" si="11"/>
        <v>29775.029000000002</v>
      </c>
      <c r="AA123" s="1" t="s">
        <v>59</v>
      </c>
      <c r="AB123" s="1">
        <v>13</v>
      </c>
      <c r="AD123" s="1" t="s">
        <v>60</v>
      </c>
      <c r="AF123" s="1" t="s">
        <v>61</v>
      </c>
    </row>
    <row r="124" spans="1:32" x14ac:dyDescent="0.2">
      <c r="A124" s="1" t="s">
        <v>93</v>
      </c>
      <c r="C124" s="29">
        <v>44793.534</v>
      </c>
      <c r="E124" s="1">
        <f t="shared" si="9"/>
        <v>-1849.9949054587144</v>
      </c>
      <c r="F124" s="1">
        <f t="shared" si="10"/>
        <v>-1850</v>
      </c>
      <c r="G124" s="1">
        <f t="shared" si="13"/>
        <v>4.1085000048042275E-3</v>
      </c>
      <c r="I124" s="1">
        <f t="shared" si="14"/>
        <v>4.1085000048042275E-3</v>
      </c>
      <c r="O124" s="1">
        <f t="shared" ca="1" si="8"/>
        <v>7.009202770781503E-2</v>
      </c>
      <c r="Q124" s="69">
        <f t="shared" si="11"/>
        <v>29775.034</v>
      </c>
      <c r="AA124" s="1" t="s">
        <v>59</v>
      </c>
      <c r="AB124" s="1">
        <v>10</v>
      </c>
      <c r="AD124" s="1" t="s">
        <v>69</v>
      </c>
      <c r="AF124" s="1" t="s">
        <v>61</v>
      </c>
    </row>
    <row r="125" spans="1:32" x14ac:dyDescent="0.2">
      <c r="A125" s="1" t="s">
        <v>94</v>
      </c>
      <c r="C125" s="29">
        <v>44847.563999999998</v>
      </c>
      <c r="E125" s="1">
        <f t="shared" si="9"/>
        <v>-1782.9976886022159</v>
      </c>
      <c r="F125" s="1">
        <f t="shared" si="10"/>
        <v>-1783</v>
      </c>
      <c r="G125" s="1">
        <f t="shared" si="13"/>
        <v>1.8640300040715374E-3</v>
      </c>
      <c r="I125" s="1">
        <f t="shared" si="14"/>
        <v>1.8640300040715374E-3</v>
      </c>
      <c r="O125" s="1">
        <f t="shared" ca="1" si="8"/>
        <v>6.9686905486820147E-2</v>
      </c>
      <c r="Q125" s="69">
        <f t="shared" si="11"/>
        <v>29829.063999999998</v>
      </c>
      <c r="AB125" s="1">
        <v>6</v>
      </c>
      <c r="AF125" s="1" t="s">
        <v>67</v>
      </c>
    </row>
    <row r="126" spans="1:32" x14ac:dyDescent="0.2">
      <c r="A126" s="1" t="s">
        <v>93</v>
      </c>
      <c r="C126" s="29">
        <v>44877.392999999996</v>
      </c>
      <c r="E126" s="1">
        <f t="shared" si="9"/>
        <v>-1746.0097192960457</v>
      </c>
      <c r="F126" s="1">
        <f t="shared" si="10"/>
        <v>-1746</v>
      </c>
      <c r="G126" s="1">
        <f t="shared" si="13"/>
        <v>-7.8381400016951375E-3</v>
      </c>
      <c r="I126" s="1">
        <f t="shared" si="14"/>
        <v>-7.8381400016951375E-3</v>
      </c>
      <c r="O126" s="1">
        <f t="shared" ca="1" si="8"/>
        <v>6.9463181275225966E-2</v>
      </c>
      <c r="Q126" s="69">
        <f t="shared" si="11"/>
        <v>29858.892999999996</v>
      </c>
      <c r="AA126" s="1" t="s">
        <v>59</v>
      </c>
      <c r="AB126" s="1">
        <v>8</v>
      </c>
      <c r="AD126" s="1" t="s">
        <v>60</v>
      </c>
      <c r="AF126" s="1" t="s">
        <v>61</v>
      </c>
    </row>
    <row r="127" spans="1:32" x14ac:dyDescent="0.2">
      <c r="A127" s="1" t="s">
        <v>93</v>
      </c>
      <c r="C127" s="29">
        <v>44877.398999999998</v>
      </c>
      <c r="E127" s="1">
        <f t="shared" si="9"/>
        <v>-1746.0022792941722</v>
      </c>
      <c r="F127" s="1">
        <f t="shared" si="10"/>
        <v>-1746</v>
      </c>
      <c r="G127" s="1">
        <f t="shared" si="13"/>
        <v>-1.8381400004727766E-3</v>
      </c>
      <c r="I127" s="1">
        <f t="shared" si="14"/>
        <v>-1.8381400004727766E-3</v>
      </c>
      <c r="O127" s="1">
        <f t="shared" ca="1" si="8"/>
        <v>6.9463181275225966E-2</v>
      </c>
      <c r="Q127" s="69">
        <f t="shared" si="11"/>
        <v>29858.898999999998</v>
      </c>
      <c r="AA127" s="1" t="s">
        <v>59</v>
      </c>
      <c r="AB127" s="1">
        <v>8</v>
      </c>
      <c r="AD127" s="1" t="s">
        <v>80</v>
      </c>
      <c r="AF127" s="1" t="s">
        <v>61</v>
      </c>
    </row>
    <row r="128" spans="1:32" x14ac:dyDescent="0.2">
      <c r="A128" s="1" t="s">
        <v>95</v>
      </c>
      <c r="C128" s="29">
        <v>44915.298999999999</v>
      </c>
      <c r="E128" s="1">
        <f t="shared" si="9"/>
        <v>-1699.0062674699739</v>
      </c>
      <c r="F128" s="1">
        <f t="shared" si="10"/>
        <v>-1699</v>
      </c>
      <c r="G128" s="1">
        <f t="shared" si="13"/>
        <v>-5.0544099940452725E-3</v>
      </c>
      <c r="I128" s="1">
        <f t="shared" si="14"/>
        <v>-5.0544099940452725E-3</v>
      </c>
      <c r="O128" s="1">
        <f t="shared" ca="1" si="8"/>
        <v>6.9178991060498213E-2</v>
      </c>
      <c r="Q128" s="69">
        <f t="shared" si="11"/>
        <v>29896.798999999999</v>
      </c>
      <c r="AA128" s="1" t="s">
        <v>59</v>
      </c>
      <c r="AB128" s="1">
        <v>9</v>
      </c>
      <c r="AD128" s="1" t="s">
        <v>80</v>
      </c>
      <c r="AF128" s="1" t="s">
        <v>61</v>
      </c>
    </row>
    <row r="129" spans="1:32" x14ac:dyDescent="0.2">
      <c r="A129" s="1" t="s">
        <v>95</v>
      </c>
      <c r="C129" s="29">
        <v>44919.334000000003</v>
      </c>
      <c r="E129" s="1">
        <f t="shared" si="9"/>
        <v>-1694.0028662111138</v>
      </c>
      <c r="F129" s="1">
        <f t="shared" si="10"/>
        <v>-1694</v>
      </c>
      <c r="G129" s="1">
        <f t="shared" si="13"/>
        <v>-2.3114599971449934E-3</v>
      </c>
      <c r="I129" s="1">
        <f t="shared" si="14"/>
        <v>-2.3114599971449934E-3</v>
      </c>
      <c r="O129" s="1">
        <f t="shared" ca="1" si="8"/>
        <v>6.9148758058931434E-2</v>
      </c>
      <c r="Q129" s="69">
        <f t="shared" si="11"/>
        <v>29900.834000000003</v>
      </c>
      <c r="AA129" s="1" t="s">
        <v>59</v>
      </c>
      <c r="AD129" s="1" t="s">
        <v>80</v>
      </c>
      <c r="AF129" s="1" t="s">
        <v>61</v>
      </c>
    </row>
    <row r="130" spans="1:32" x14ac:dyDescent="0.2">
      <c r="A130" s="1" t="s">
        <v>96</v>
      </c>
      <c r="C130" s="29">
        <v>45093.52</v>
      </c>
      <c r="E130" s="1">
        <f t="shared" si="9"/>
        <v>-1478.0121718678622</v>
      </c>
      <c r="F130" s="1">
        <f t="shared" si="10"/>
        <v>-1478</v>
      </c>
      <c r="G130" s="1">
        <f t="shared" si="13"/>
        <v>-9.8160199995618314E-3</v>
      </c>
      <c r="I130" s="1">
        <f t="shared" si="14"/>
        <v>-9.8160199995618314E-3</v>
      </c>
      <c r="O130" s="1">
        <f t="shared" ca="1" si="8"/>
        <v>6.7842692391246448E-2</v>
      </c>
      <c r="Q130" s="69">
        <f t="shared" si="11"/>
        <v>30075.019999999997</v>
      </c>
      <c r="AA130" s="1" t="s">
        <v>59</v>
      </c>
      <c r="AD130" s="1" t="s">
        <v>60</v>
      </c>
      <c r="AF130" s="1" t="s">
        <v>61</v>
      </c>
    </row>
    <row r="131" spans="1:32" x14ac:dyDescent="0.2">
      <c r="A131" s="1" t="s">
        <v>71</v>
      </c>
      <c r="C131" s="29">
        <v>45167.722999999998</v>
      </c>
      <c r="E131" s="1">
        <f t="shared" si="9"/>
        <v>-1386.000428717706</v>
      </c>
      <c r="F131" s="1">
        <f t="shared" si="10"/>
        <v>-1386</v>
      </c>
      <c r="G131" s="1">
        <f t="shared" si="13"/>
        <v>-3.4574000164866447E-4</v>
      </c>
      <c r="I131" s="1">
        <f t="shared" si="14"/>
        <v>-3.4574000164866447E-4</v>
      </c>
      <c r="O131" s="1">
        <f t="shared" ca="1" si="8"/>
        <v>6.7286405162417656E-2</v>
      </c>
      <c r="Q131" s="69">
        <f t="shared" si="11"/>
        <v>30149.222999999998</v>
      </c>
      <c r="AA131" s="1" t="s">
        <v>59</v>
      </c>
      <c r="AB131" s="1">
        <v>6</v>
      </c>
      <c r="AD131" s="1" t="s">
        <v>97</v>
      </c>
      <c r="AF131" s="1" t="s">
        <v>73</v>
      </c>
    </row>
    <row r="132" spans="1:32" x14ac:dyDescent="0.2">
      <c r="A132" s="1" t="s">
        <v>98</v>
      </c>
      <c r="C132" s="29">
        <v>45193.529000000002</v>
      </c>
      <c r="E132" s="1">
        <f t="shared" si="9"/>
        <v>-1354.0009806666396</v>
      </c>
      <c r="F132" s="1">
        <f t="shared" si="10"/>
        <v>-1354</v>
      </c>
      <c r="G132" s="1">
        <f t="shared" si="13"/>
        <v>-7.9085999459493905E-4</v>
      </c>
      <c r="I132" s="1">
        <f t="shared" si="14"/>
        <v>-7.9085999459493905E-4</v>
      </c>
      <c r="O132" s="1">
        <f t="shared" ca="1" si="8"/>
        <v>6.7092913952390254E-2</v>
      </c>
      <c r="Q132" s="69">
        <f t="shared" si="11"/>
        <v>30175.029000000002</v>
      </c>
      <c r="AA132" s="1" t="s">
        <v>59</v>
      </c>
      <c r="AD132" s="1" t="s">
        <v>99</v>
      </c>
      <c r="AF132" s="1" t="s">
        <v>61</v>
      </c>
    </row>
    <row r="133" spans="1:32" x14ac:dyDescent="0.2">
      <c r="A133" s="1" t="s">
        <v>98</v>
      </c>
      <c r="C133" s="29">
        <v>45193.531999999999</v>
      </c>
      <c r="E133" s="1">
        <f t="shared" si="9"/>
        <v>-1353.9972606657075</v>
      </c>
      <c r="F133" s="1">
        <f t="shared" si="10"/>
        <v>-1354</v>
      </c>
      <c r="G133" s="1">
        <f t="shared" si="13"/>
        <v>2.2091400023782626E-3</v>
      </c>
      <c r="I133" s="1">
        <f t="shared" si="14"/>
        <v>2.2091400023782626E-3</v>
      </c>
      <c r="O133" s="1">
        <f t="shared" ca="1" si="8"/>
        <v>6.7092913952390254E-2</v>
      </c>
      <c r="Q133" s="69">
        <f t="shared" si="11"/>
        <v>30175.031999999999</v>
      </c>
      <c r="AA133" s="1" t="s">
        <v>59</v>
      </c>
      <c r="AD133" s="1" t="s">
        <v>60</v>
      </c>
      <c r="AF133" s="1" t="s">
        <v>61</v>
      </c>
    </row>
    <row r="134" spans="1:32" x14ac:dyDescent="0.2">
      <c r="A134" s="1" t="s">
        <v>98</v>
      </c>
      <c r="C134" s="29">
        <v>45194.337</v>
      </c>
      <c r="E134" s="1">
        <f t="shared" si="9"/>
        <v>-1352.9990604145598</v>
      </c>
      <c r="F134" s="1">
        <f t="shared" si="10"/>
        <v>-1353</v>
      </c>
      <c r="G134" s="1">
        <f t="shared" si="13"/>
        <v>7.5773000571643934E-4</v>
      </c>
      <c r="I134" s="1">
        <f t="shared" si="14"/>
        <v>7.5773000571643934E-4</v>
      </c>
      <c r="O134" s="1">
        <f t="shared" ca="1" si="8"/>
        <v>6.7086867352076904E-2</v>
      </c>
      <c r="Q134" s="69">
        <f t="shared" si="11"/>
        <v>30175.837</v>
      </c>
      <c r="AA134" s="1" t="s">
        <v>59</v>
      </c>
      <c r="AD134" s="1" t="s">
        <v>60</v>
      </c>
      <c r="AF134" s="1" t="s">
        <v>61</v>
      </c>
    </row>
    <row r="135" spans="1:32" x14ac:dyDescent="0.2">
      <c r="A135" s="1" t="s">
        <v>71</v>
      </c>
      <c r="C135" s="29">
        <v>45221.752</v>
      </c>
      <c r="E135" s="1">
        <f t="shared" si="9"/>
        <v>-1319.0044518615152</v>
      </c>
      <c r="F135" s="1">
        <f t="shared" si="10"/>
        <v>-1319</v>
      </c>
      <c r="G135" s="1">
        <f t="shared" si="13"/>
        <v>-3.5902099989471026E-3</v>
      </c>
      <c r="I135" s="1">
        <f t="shared" si="14"/>
        <v>-3.5902099989471026E-3</v>
      </c>
      <c r="O135" s="1">
        <f t="shared" ca="1" si="8"/>
        <v>6.6881282941422787E-2</v>
      </c>
      <c r="Q135" s="69">
        <f t="shared" si="11"/>
        <v>30203.252</v>
      </c>
      <c r="AA135" s="1" t="s">
        <v>59</v>
      </c>
      <c r="AB135" s="1">
        <v>7</v>
      </c>
      <c r="AD135" s="1" t="s">
        <v>72</v>
      </c>
      <c r="AF135" s="1" t="s">
        <v>73</v>
      </c>
    </row>
    <row r="136" spans="1:32" x14ac:dyDescent="0.2">
      <c r="A136" s="1" t="s">
        <v>98</v>
      </c>
      <c r="C136" s="29">
        <v>45227.4</v>
      </c>
      <c r="E136" s="1">
        <f t="shared" si="9"/>
        <v>-1312.0009300994279</v>
      </c>
      <c r="F136" s="1">
        <f t="shared" si="10"/>
        <v>-1312</v>
      </c>
      <c r="G136" s="1">
        <f t="shared" si="13"/>
        <v>-7.5007999839726835E-4</v>
      </c>
      <c r="I136" s="1">
        <f t="shared" si="14"/>
        <v>-7.5007999839726835E-4</v>
      </c>
      <c r="O136" s="1">
        <f t="shared" ca="1" si="8"/>
        <v>6.6838956739229294E-2</v>
      </c>
      <c r="Q136" s="69">
        <f t="shared" si="11"/>
        <v>30208.9</v>
      </c>
      <c r="AA136" s="1" t="s">
        <v>59</v>
      </c>
      <c r="AB136" s="1">
        <v>7</v>
      </c>
      <c r="AD136" s="1" t="s">
        <v>80</v>
      </c>
      <c r="AF136" s="1" t="s">
        <v>61</v>
      </c>
    </row>
    <row r="137" spans="1:32" x14ac:dyDescent="0.2">
      <c r="A137" s="1" t="s">
        <v>100</v>
      </c>
      <c r="C137" s="29">
        <v>45231.421999999999</v>
      </c>
      <c r="E137" s="1">
        <f t="shared" si="9"/>
        <v>-1307.0136488446315</v>
      </c>
      <c r="F137" s="1">
        <f t="shared" si="10"/>
        <v>-1307</v>
      </c>
      <c r="G137" s="1">
        <f t="shared" si="13"/>
        <v>-1.1007130000507459E-2</v>
      </c>
      <c r="I137" s="1">
        <f t="shared" si="14"/>
        <v>-1.1007130000507459E-2</v>
      </c>
      <c r="O137" s="1">
        <f t="shared" ca="1" si="8"/>
        <v>6.6808723737662515E-2</v>
      </c>
      <c r="Q137" s="69">
        <f t="shared" si="11"/>
        <v>30212.921999999999</v>
      </c>
      <c r="AF137" s="1" t="s">
        <v>67</v>
      </c>
    </row>
    <row r="138" spans="1:32" x14ac:dyDescent="0.2">
      <c r="A138" s="1" t="s">
        <v>100</v>
      </c>
      <c r="C138" s="29">
        <v>45231.428</v>
      </c>
      <c r="E138" s="1">
        <f t="shared" si="9"/>
        <v>-1307.006208842758</v>
      </c>
      <c r="F138" s="1">
        <f t="shared" si="10"/>
        <v>-1307</v>
      </c>
      <c r="G138" s="1">
        <f t="shared" si="13"/>
        <v>-5.0071299992850982E-3</v>
      </c>
      <c r="I138" s="1">
        <f t="shared" si="14"/>
        <v>-5.0071299992850982E-3</v>
      </c>
      <c r="O138" s="1">
        <f t="shared" ca="1" si="8"/>
        <v>6.6808723737662515E-2</v>
      </c>
      <c r="Q138" s="69">
        <f t="shared" si="11"/>
        <v>30212.928</v>
      </c>
      <c r="AA138" s="1" t="s">
        <v>59</v>
      </c>
      <c r="AB138" s="1">
        <v>8</v>
      </c>
      <c r="AF138" s="1" t="s">
        <v>67</v>
      </c>
    </row>
    <row r="139" spans="1:32" x14ac:dyDescent="0.2">
      <c r="A139" s="1" t="s">
        <v>100</v>
      </c>
      <c r="C139" s="29">
        <v>45231.434000000001</v>
      </c>
      <c r="E139" s="1">
        <f t="shared" si="9"/>
        <v>-1306.9987688408846</v>
      </c>
      <c r="F139" s="1">
        <f t="shared" si="10"/>
        <v>-1307</v>
      </c>
      <c r="G139" s="1">
        <f t="shared" si="13"/>
        <v>9.9287000193726271E-4</v>
      </c>
      <c r="I139" s="1">
        <f t="shared" si="14"/>
        <v>9.9287000193726271E-4</v>
      </c>
      <c r="O139" s="1">
        <f t="shared" ca="1" si="8"/>
        <v>6.6808723737662515E-2</v>
      </c>
      <c r="Q139" s="69">
        <f t="shared" si="11"/>
        <v>30212.934000000001</v>
      </c>
      <c r="AF139" s="1" t="s">
        <v>67</v>
      </c>
    </row>
    <row r="140" spans="1:32" x14ac:dyDescent="0.2">
      <c r="A140" s="1" t="s">
        <v>101</v>
      </c>
      <c r="C140" s="29">
        <v>45244.336000000003</v>
      </c>
      <c r="E140" s="1">
        <f t="shared" si="9"/>
        <v>-1291.0002848156637</v>
      </c>
      <c r="F140" s="1">
        <f t="shared" si="10"/>
        <v>-1291</v>
      </c>
      <c r="G140" s="1">
        <f t="shared" si="13"/>
        <v>-2.2968999110162258E-4</v>
      </c>
      <c r="I140" s="1">
        <f t="shared" si="14"/>
        <v>-2.2968999110162258E-4</v>
      </c>
      <c r="O140" s="1">
        <f t="shared" ca="1" si="8"/>
        <v>6.6711978132648814E-2</v>
      </c>
      <c r="Q140" s="69">
        <f t="shared" si="11"/>
        <v>30225.836000000003</v>
      </c>
      <c r="AA140" s="1" t="s">
        <v>59</v>
      </c>
      <c r="AB140" s="1">
        <v>6</v>
      </c>
      <c r="AD140" s="1" t="s">
        <v>60</v>
      </c>
      <c r="AF140" s="1" t="s">
        <v>61</v>
      </c>
    </row>
    <row r="141" spans="1:32" x14ac:dyDescent="0.2">
      <c r="A141" s="1" t="s">
        <v>101</v>
      </c>
      <c r="C141" s="29">
        <v>45269.338000000003</v>
      </c>
      <c r="E141" s="1">
        <f t="shared" si="9"/>
        <v>-1259.9977970154373</v>
      </c>
      <c r="F141" s="1">
        <f t="shared" si="10"/>
        <v>-1260</v>
      </c>
      <c r="G141" s="1">
        <f t="shared" si="13"/>
        <v>1.7766000091796741E-3</v>
      </c>
      <c r="I141" s="1">
        <f t="shared" si="14"/>
        <v>1.7766000091796741E-3</v>
      </c>
      <c r="O141" s="1">
        <f t="shared" ca="1" si="8"/>
        <v>6.6524533522934762E-2</v>
      </c>
      <c r="Q141" s="69">
        <f t="shared" si="11"/>
        <v>30250.838000000003</v>
      </c>
      <c r="AB141" s="1">
        <v>11</v>
      </c>
      <c r="AD141" s="1" t="s">
        <v>60</v>
      </c>
      <c r="AF141" s="1" t="s">
        <v>61</v>
      </c>
    </row>
    <row r="142" spans="1:32" x14ac:dyDescent="0.2">
      <c r="A142" s="1" t="s">
        <v>102</v>
      </c>
      <c r="C142" s="29">
        <v>45447.567999999999</v>
      </c>
      <c r="E142" s="1">
        <f t="shared" si="9"/>
        <v>-1038.9925414105201</v>
      </c>
      <c r="F142" s="1">
        <f t="shared" si="10"/>
        <v>-1039</v>
      </c>
      <c r="G142" s="1">
        <f t="shared" si="13"/>
        <v>6.0149900018586777E-3</v>
      </c>
      <c r="I142" s="1">
        <f t="shared" si="14"/>
        <v>6.0149900018586777E-3</v>
      </c>
      <c r="O142" s="1">
        <f t="shared" ref="O142:O205" ca="1" si="15">+C$11+C$12*$F142</f>
        <v>6.5188234853682997E-2</v>
      </c>
      <c r="Q142" s="69">
        <f t="shared" si="11"/>
        <v>30429.067999999999</v>
      </c>
      <c r="AA142" s="1" t="s">
        <v>59</v>
      </c>
      <c r="AD142" s="1" t="s">
        <v>60</v>
      </c>
      <c r="AF142" s="1" t="s">
        <v>61</v>
      </c>
    </row>
    <row r="143" spans="1:32" x14ac:dyDescent="0.2">
      <c r="A143" s="1" t="s">
        <v>103</v>
      </c>
      <c r="C143" s="29">
        <v>45527.398999999998</v>
      </c>
      <c r="E143" s="1">
        <f t="shared" si="9"/>
        <v>-940.00207650452114</v>
      </c>
      <c r="F143" s="1">
        <f t="shared" si="10"/>
        <v>-940</v>
      </c>
      <c r="G143" s="1">
        <f t="shared" si="13"/>
        <v>-1.6745999964768998E-3</v>
      </c>
      <c r="I143" s="1">
        <f t="shared" si="14"/>
        <v>-1.6745999964768998E-3</v>
      </c>
      <c r="O143" s="1">
        <f t="shared" ca="1" si="15"/>
        <v>6.4589621422660712E-2</v>
      </c>
      <c r="Q143" s="69">
        <f t="shared" si="11"/>
        <v>30508.898999999998</v>
      </c>
      <c r="AA143" s="1" t="s">
        <v>59</v>
      </c>
      <c r="AD143" s="1" t="s">
        <v>104</v>
      </c>
      <c r="AF143" s="1" t="s">
        <v>61</v>
      </c>
    </row>
    <row r="144" spans="1:32" x14ac:dyDescent="0.2">
      <c r="A144" s="1" t="s">
        <v>103</v>
      </c>
      <c r="C144" s="29">
        <v>45531.425999999999</v>
      </c>
      <c r="E144" s="1">
        <f t="shared" si="9"/>
        <v>-935.00859524815894</v>
      </c>
      <c r="F144" s="1">
        <f t="shared" si="10"/>
        <v>-935</v>
      </c>
      <c r="G144" s="1">
        <f t="shared" si="13"/>
        <v>-6.9316499939304776E-3</v>
      </c>
      <c r="I144" s="1">
        <f t="shared" ref="I144:I166" si="16">+G144</f>
        <v>-6.9316499939304776E-3</v>
      </c>
      <c r="O144" s="1">
        <f t="shared" ca="1" si="15"/>
        <v>6.4559388421093933E-2</v>
      </c>
      <c r="Q144" s="69">
        <f t="shared" si="11"/>
        <v>30512.925999999999</v>
      </c>
      <c r="AA144" s="1" t="s">
        <v>59</v>
      </c>
      <c r="AD144" s="1" t="s">
        <v>99</v>
      </c>
      <c r="AF144" s="1" t="s">
        <v>61</v>
      </c>
    </row>
    <row r="145" spans="1:32" x14ac:dyDescent="0.2">
      <c r="A145" s="1" t="s">
        <v>100</v>
      </c>
      <c r="C145" s="29">
        <v>45556.428</v>
      </c>
      <c r="E145" s="1">
        <f t="shared" si="9"/>
        <v>-904.00610744793244</v>
      </c>
      <c r="F145" s="1">
        <f t="shared" si="10"/>
        <v>-904</v>
      </c>
      <c r="G145" s="1">
        <f t="shared" si="13"/>
        <v>-4.925359993649181E-3</v>
      </c>
      <c r="I145" s="1">
        <f t="shared" si="16"/>
        <v>-4.925359993649181E-3</v>
      </c>
      <c r="O145" s="1">
        <f t="shared" ca="1" si="15"/>
        <v>6.4371943811379881E-2</v>
      </c>
      <c r="Q145" s="69">
        <f t="shared" si="11"/>
        <v>30537.928</v>
      </c>
      <c r="AA145" s="1" t="s">
        <v>59</v>
      </c>
      <c r="AB145" s="1">
        <v>7</v>
      </c>
      <c r="AF145" s="1" t="s">
        <v>67</v>
      </c>
    </row>
    <row r="146" spans="1:32" x14ac:dyDescent="0.2">
      <c r="A146" s="1" t="s">
        <v>100</v>
      </c>
      <c r="C146" s="29">
        <v>45556.43</v>
      </c>
      <c r="E146" s="1">
        <f t="shared" si="9"/>
        <v>-904.00362744730796</v>
      </c>
      <c r="F146" s="1">
        <f t="shared" si="10"/>
        <v>-904</v>
      </c>
      <c r="G146" s="1">
        <f t="shared" si="13"/>
        <v>-2.9253599932417274E-3</v>
      </c>
      <c r="I146" s="1">
        <f t="shared" si="16"/>
        <v>-2.9253599932417274E-3</v>
      </c>
      <c r="O146" s="1">
        <f t="shared" ca="1" si="15"/>
        <v>6.4371943811379881E-2</v>
      </c>
      <c r="Q146" s="69">
        <f t="shared" si="11"/>
        <v>30537.93</v>
      </c>
      <c r="AA146" s="1" t="s">
        <v>59</v>
      </c>
      <c r="AB146" s="1">
        <v>10</v>
      </c>
      <c r="AF146" s="1" t="s">
        <v>67</v>
      </c>
    </row>
    <row r="147" spans="1:32" x14ac:dyDescent="0.2">
      <c r="A147" s="1" t="s">
        <v>100</v>
      </c>
      <c r="C147" s="29">
        <v>45556.432999999997</v>
      </c>
      <c r="E147" s="1">
        <f t="shared" si="9"/>
        <v>-903.9999074463758</v>
      </c>
      <c r="F147" s="1">
        <f t="shared" si="10"/>
        <v>-904</v>
      </c>
      <c r="G147" s="1">
        <f t="shared" si="13"/>
        <v>7.464000373147428E-5</v>
      </c>
      <c r="I147" s="1">
        <f t="shared" si="16"/>
        <v>7.464000373147428E-5</v>
      </c>
      <c r="O147" s="1">
        <f t="shared" ca="1" si="15"/>
        <v>6.4371943811379881E-2</v>
      </c>
      <c r="Q147" s="69">
        <f t="shared" si="11"/>
        <v>30537.932999999997</v>
      </c>
      <c r="AF147" s="1" t="s">
        <v>67</v>
      </c>
    </row>
    <row r="148" spans="1:32" x14ac:dyDescent="0.2">
      <c r="A148" s="1" t="s">
        <v>100</v>
      </c>
      <c r="C148" s="29">
        <v>45556.438000000002</v>
      </c>
      <c r="E148" s="1">
        <f t="shared" si="9"/>
        <v>-903.99370744481007</v>
      </c>
      <c r="F148" s="1">
        <f t="shared" si="10"/>
        <v>-904</v>
      </c>
      <c r="G148" s="1">
        <f t="shared" si="13"/>
        <v>5.0746400083880872E-3</v>
      </c>
      <c r="I148" s="1">
        <f t="shared" si="16"/>
        <v>5.0746400083880872E-3</v>
      </c>
      <c r="O148" s="1">
        <f t="shared" ca="1" si="15"/>
        <v>6.4371943811379881E-2</v>
      </c>
      <c r="Q148" s="69">
        <f t="shared" si="11"/>
        <v>30537.938000000002</v>
      </c>
      <c r="AF148" s="1" t="s">
        <v>67</v>
      </c>
    </row>
    <row r="149" spans="1:32" x14ac:dyDescent="0.2">
      <c r="A149" s="1" t="s">
        <v>105</v>
      </c>
      <c r="C149" s="29">
        <v>45573.364000000001</v>
      </c>
      <c r="E149" s="1">
        <f t="shared" ref="E149:E212" si="17">+(C149-C$7)/C$8</f>
        <v>-883.00546216416819</v>
      </c>
      <c r="F149" s="1">
        <f t="shared" ref="F149:F212" si="18">ROUND(2*E149,0)/2</f>
        <v>-883</v>
      </c>
      <c r="G149" s="1">
        <f t="shared" si="13"/>
        <v>-4.4049699936294928E-3</v>
      </c>
      <c r="I149" s="1">
        <f t="shared" si="16"/>
        <v>-4.4049699936294928E-3</v>
      </c>
      <c r="O149" s="1">
        <f t="shared" ca="1" si="15"/>
        <v>6.4244965204799401E-2</v>
      </c>
      <c r="Q149" s="69">
        <f t="shared" ref="Q149:Q212" si="19">+C149-15018.5</f>
        <v>30554.864000000001</v>
      </c>
      <c r="AA149" s="1" t="s">
        <v>59</v>
      </c>
      <c r="AD149" s="1" t="s">
        <v>60</v>
      </c>
      <c r="AF149" s="1" t="s">
        <v>61</v>
      </c>
    </row>
    <row r="150" spans="1:32" x14ac:dyDescent="0.2">
      <c r="A150" s="1" t="s">
        <v>105</v>
      </c>
      <c r="C150" s="29">
        <v>45577.400999999998</v>
      </c>
      <c r="E150" s="1">
        <f t="shared" si="17"/>
        <v>-877.99958090469272</v>
      </c>
      <c r="F150" s="1">
        <f t="shared" si="18"/>
        <v>-878</v>
      </c>
      <c r="G150" s="1">
        <f t="shared" si="13"/>
        <v>3.3798000367823988E-4</v>
      </c>
      <c r="I150" s="1">
        <f t="shared" si="16"/>
        <v>3.3798000367823988E-4</v>
      </c>
      <c r="O150" s="1">
        <f t="shared" ca="1" si="15"/>
        <v>6.4214732203232622E-2</v>
      </c>
      <c r="Q150" s="69">
        <f t="shared" si="19"/>
        <v>30558.900999999998</v>
      </c>
      <c r="AA150" s="1" t="s">
        <v>59</v>
      </c>
      <c r="AD150" s="1" t="s">
        <v>106</v>
      </c>
      <c r="AF150" s="1" t="s">
        <v>61</v>
      </c>
    </row>
    <row r="151" spans="1:32" x14ac:dyDescent="0.2">
      <c r="A151" s="1" t="s">
        <v>105</v>
      </c>
      <c r="C151" s="29">
        <v>45577.402000000002</v>
      </c>
      <c r="E151" s="1">
        <f t="shared" si="17"/>
        <v>-877.99834090437594</v>
      </c>
      <c r="F151" s="1">
        <f t="shared" si="18"/>
        <v>-878</v>
      </c>
      <c r="G151" s="1">
        <f t="shared" si="13"/>
        <v>1.3379800075199455E-3</v>
      </c>
      <c r="I151" s="1">
        <f t="shared" si="16"/>
        <v>1.3379800075199455E-3</v>
      </c>
      <c r="O151" s="1">
        <f t="shared" ca="1" si="15"/>
        <v>6.4214732203232622E-2</v>
      </c>
      <c r="Q151" s="69">
        <f t="shared" si="19"/>
        <v>30558.902000000002</v>
      </c>
      <c r="AA151" s="1" t="s">
        <v>59</v>
      </c>
      <c r="AD151" s="1" t="s">
        <v>60</v>
      </c>
      <c r="AF151" s="1" t="s">
        <v>61</v>
      </c>
    </row>
    <row r="152" spans="1:32" x14ac:dyDescent="0.2">
      <c r="A152" s="1" t="s">
        <v>105</v>
      </c>
      <c r="C152" s="29">
        <v>45606.430999999997</v>
      </c>
      <c r="E152" s="1">
        <f t="shared" si="17"/>
        <v>-842.00237184779633</v>
      </c>
      <c r="F152" s="1">
        <f t="shared" si="18"/>
        <v>-842</v>
      </c>
      <c r="G152" s="1">
        <f t="shared" si="13"/>
        <v>-1.9127799969282933E-3</v>
      </c>
      <c r="I152" s="1">
        <f t="shared" si="16"/>
        <v>-1.9127799969282933E-3</v>
      </c>
      <c r="O152" s="1">
        <f t="shared" ca="1" si="15"/>
        <v>6.3997054591951791E-2</v>
      </c>
      <c r="Q152" s="69">
        <f t="shared" si="19"/>
        <v>30587.930999999997</v>
      </c>
      <c r="AA152" s="1" t="s">
        <v>59</v>
      </c>
      <c r="AB152" s="1">
        <v>7</v>
      </c>
      <c r="AD152" s="1" t="s">
        <v>80</v>
      </c>
      <c r="AF152" s="1" t="s">
        <v>61</v>
      </c>
    </row>
    <row r="153" spans="1:32" x14ac:dyDescent="0.2">
      <c r="A153" s="1" t="s">
        <v>107</v>
      </c>
      <c r="C153" s="29">
        <v>45623.37</v>
      </c>
      <c r="E153" s="1">
        <f t="shared" si="17"/>
        <v>-820.99800656309094</v>
      </c>
      <c r="F153" s="1">
        <f t="shared" si="18"/>
        <v>-821</v>
      </c>
      <c r="G153" s="1">
        <f t="shared" si="13"/>
        <v>1.6076100073405541E-3</v>
      </c>
      <c r="I153" s="1">
        <f t="shared" si="16"/>
        <v>1.6076100073405541E-3</v>
      </c>
      <c r="O153" s="1">
        <f t="shared" ca="1" si="15"/>
        <v>6.3870075985371311E-2</v>
      </c>
      <c r="Q153" s="69">
        <f t="shared" si="19"/>
        <v>30604.870000000003</v>
      </c>
      <c r="AA153" s="1" t="s">
        <v>59</v>
      </c>
      <c r="AB153" s="1">
        <v>7</v>
      </c>
      <c r="AD153" s="1" t="s">
        <v>80</v>
      </c>
      <c r="AF153" s="1" t="s">
        <v>61</v>
      </c>
    </row>
    <row r="154" spans="1:32" x14ac:dyDescent="0.2">
      <c r="A154" s="1" t="s">
        <v>107</v>
      </c>
      <c r="C154" s="29">
        <v>45636.267999999996</v>
      </c>
      <c r="E154" s="1">
        <f t="shared" si="17"/>
        <v>-805.00448253912793</v>
      </c>
      <c r="F154" s="1">
        <f t="shared" si="18"/>
        <v>-805</v>
      </c>
      <c r="G154" s="1">
        <f t="shared" si="13"/>
        <v>-3.6149500010651536E-3</v>
      </c>
      <c r="I154" s="1">
        <f t="shared" si="16"/>
        <v>-3.6149500010651536E-3</v>
      </c>
      <c r="O154" s="1">
        <f t="shared" ca="1" si="15"/>
        <v>6.377333038035761E-2</v>
      </c>
      <c r="Q154" s="69">
        <f t="shared" si="19"/>
        <v>30617.767999999996</v>
      </c>
      <c r="AA154" s="1" t="s">
        <v>59</v>
      </c>
      <c r="AB154" s="1">
        <v>8</v>
      </c>
      <c r="AD154" s="1" t="s">
        <v>60</v>
      </c>
      <c r="AF154" s="1" t="s">
        <v>61</v>
      </c>
    </row>
    <row r="155" spans="1:32" x14ac:dyDescent="0.2">
      <c r="A155" s="1" t="s">
        <v>107</v>
      </c>
      <c r="C155" s="29">
        <v>45644.336000000003</v>
      </c>
      <c r="E155" s="1">
        <f t="shared" si="17"/>
        <v>-795.00016002203222</v>
      </c>
      <c r="F155" s="1">
        <f t="shared" si="18"/>
        <v>-795</v>
      </c>
      <c r="G155" s="1">
        <f t="shared" si="13"/>
        <v>-1.2904999312013388E-4</v>
      </c>
      <c r="I155" s="1">
        <f t="shared" si="16"/>
        <v>-1.2904999312013388E-4</v>
      </c>
      <c r="O155" s="1">
        <f t="shared" ca="1" si="15"/>
        <v>6.3712864377224038E-2</v>
      </c>
      <c r="Q155" s="69">
        <f t="shared" si="19"/>
        <v>30625.836000000003</v>
      </c>
      <c r="AA155" s="1" t="s">
        <v>59</v>
      </c>
      <c r="AB155" s="1">
        <v>7</v>
      </c>
      <c r="AD155" s="1" t="s">
        <v>80</v>
      </c>
      <c r="AF155" s="1" t="s">
        <v>61</v>
      </c>
    </row>
    <row r="156" spans="1:32" x14ac:dyDescent="0.2">
      <c r="A156" s="1" t="s">
        <v>108</v>
      </c>
      <c r="C156" s="29">
        <v>45818.525000000001</v>
      </c>
      <c r="E156" s="1">
        <f t="shared" si="17"/>
        <v>-579.00574567783951</v>
      </c>
      <c r="F156" s="1">
        <f t="shared" si="18"/>
        <v>-579</v>
      </c>
      <c r="G156" s="1">
        <f t="shared" si="13"/>
        <v>-4.6336099985637702E-3</v>
      </c>
      <c r="I156" s="1">
        <f t="shared" si="16"/>
        <v>-4.6336099985637702E-3</v>
      </c>
      <c r="O156" s="1">
        <f t="shared" ca="1" si="15"/>
        <v>6.2406798709539059E-2</v>
      </c>
      <c r="Q156" s="69">
        <f t="shared" si="19"/>
        <v>30800.025000000001</v>
      </c>
      <c r="AA156" s="1" t="s">
        <v>59</v>
      </c>
      <c r="AB156" s="1">
        <v>9</v>
      </c>
      <c r="AD156" s="1" t="s">
        <v>99</v>
      </c>
      <c r="AF156" s="1" t="s">
        <v>61</v>
      </c>
    </row>
    <row r="157" spans="1:32" x14ac:dyDescent="0.2">
      <c r="A157" s="1" t="s">
        <v>109</v>
      </c>
      <c r="C157" s="29">
        <v>45826.593999999997</v>
      </c>
      <c r="E157" s="1">
        <f t="shared" si="17"/>
        <v>-569.00018316044509</v>
      </c>
      <c r="F157" s="1">
        <f t="shared" si="18"/>
        <v>-569</v>
      </c>
      <c r="G157" s="1">
        <f t="shared" si="13"/>
        <v>-1.4771000132896006E-4</v>
      </c>
      <c r="I157" s="1">
        <f t="shared" si="16"/>
        <v>-1.4771000132896006E-4</v>
      </c>
      <c r="O157" s="1">
        <f t="shared" ca="1" si="15"/>
        <v>6.2346332706405494E-2</v>
      </c>
      <c r="Q157" s="69">
        <f t="shared" si="19"/>
        <v>30808.093999999997</v>
      </c>
      <c r="AA157" s="1" t="s">
        <v>59</v>
      </c>
      <c r="AB157" s="1">
        <v>7</v>
      </c>
      <c r="AD157" s="1" t="s">
        <v>60</v>
      </c>
      <c r="AF157" s="1" t="s">
        <v>61</v>
      </c>
    </row>
    <row r="158" spans="1:32" x14ac:dyDescent="0.2">
      <c r="A158" s="1" t="s">
        <v>110</v>
      </c>
      <c r="C158" s="29">
        <v>45889.483999999997</v>
      </c>
      <c r="E158" s="1">
        <f t="shared" si="17"/>
        <v>-491.01656353976711</v>
      </c>
      <c r="F158" s="1">
        <f t="shared" si="18"/>
        <v>-491</v>
      </c>
      <c r="G158" s="1">
        <f t="shared" si="13"/>
        <v>-1.3357689997064881E-2</v>
      </c>
      <c r="I158" s="1">
        <f t="shared" si="16"/>
        <v>-1.3357689997064881E-2</v>
      </c>
      <c r="O158" s="1">
        <f t="shared" ca="1" si="15"/>
        <v>6.1874697881963696E-2</v>
      </c>
      <c r="Q158" s="69">
        <f t="shared" si="19"/>
        <v>30870.983999999997</v>
      </c>
      <c r="AA158" s="1" t="s">
        <v>59</v>
      </c>
      <c r="AB158" s="1">
        <v>7</v>
      </c>
      <c r="AD158" s="1" t="s">
        <v>106</v>
      </c>
      <c r="AF158" s="1" t="s">
        <v>61</v>
      </c>
    </row>
    <row r="159" spans="1:32" x14ac:dyDescent="0.2">
      <c r="A159" s="1" t="s">
        <v>71</v>
      </c>
      <c r="C159" s="29">
        <v>45892.724000000002</v>
      </c>
      <c r="E159" s="1">
        <f t="shared" si="17"/>
        <v>-486.99896252893222</v>
      </c>
      <c r="F159" s="1">
        <f t="shared" si="18"/>
        <v>-487</v>
      </c>
      <c r="G159" s="1">
        <f t="shared" si="13"/>
        <v>8.3667000581044704E-4</v>
      </c>
      <c r="I159" s="1">
        <f t="shared" si="16"/>
        <v>8.3667000581044704E-4</v>
      </c>
      <c r="O159" s="1">
        <f t="shared" ca="1" si="15"/>
        <v>6.1850511480710274E-2</v>
      </c>
      <c r="Q159" s="69">
        <f t="shared" si="19"/>
        <v>30874.224000000002</v>
      </c>
      <c r="AA159" s="1" t="s">
        <v>59</v>
      </c>
      <c r="AD159" s="1" t="s">
        <v>111</v>
      </c>
      <c r="AF159" s="1" t="s">
        <v>73</v>
      </c>
    </row>
    <row r="160" spans="1:32" x14ac:dyDescent="0.2">
      <c r="A160" s="1" t="s">
        <v>110</v>
      </c>
      <c r="C160" s="29">
        <v>45910.466999999997</v>
      </c>
      <c r="E160" s="1">
        <f t="shared" si="17"/>
        <v>-464.99763699340497</v>
      </c>
      <c r="F160" s="1">
        <f t="shared" si="18"/>
        <v>-465</v>
      </c>
      <c r="G160" s="1">
        <f t="shared" si="13"/>
        <v>1.905650002299808E-3</v>
      </c>
      <c r="I160" s="1">
        <f t="shared" si="16"/>
        <v>1.905650002299808E-3</v>
      </c>
      <c r="O160" s="1">
        <f t="shared" ca="1" si="15"/>
        <v>6.171748627381643E-2</v>
      </c>
      <c r="Q160" s="69">
        <f t="shared" si="19"/>
        <v>30891.966999999997</v>
      </c>
      <c r="AA160" s="1" t="s">
        <v>59</v>
      </c>
      <c r="AD160" s="1" t="s">
        <v>106</v>
      </c>
      <c r="AF160" s="1" t="s">
        <v>61</v>
      </c>
    </row>
    <row r="161" spans="1:32" x14ac:dyDescent="0.2">
      <c r="A161" s="1" t="s">
        <v>71</v>
      </c>
      <c r="C161" s="29">
        <v>45959.659</v>
      </c>
      <c r="E161" s="1">
        <f t="shared" si="17"/>
        <v>-403.99954164628082</v>
      </c>
      <c r="F161" s="1">
        <f t="shared" si="18"/>
        <v>-404</v>
      </c>
      <c r="G161" s="1">
        <f t="shared" ref="G161:G224" si="20">+C161-(C$7+F161*C$8)</f>
        <v>3.6964000173611566E-4</v>
      </c>
      <c r="I161" s="1">
        <f t="shared" si="16"/>
        <v>3.6964000173611566E-4</v>
      </c>
      <c r="O161" s="1">
        <f t="shared" ca="1" si="15"/>
        <v>6.134864365470169E-2</v>
      </c>
      <c r="Q161" s="69">
        <f t="shared" si="19"/>
        <v>30941.159</v>
      </c>
      <c r="AB161" s="1">
        <v>22</v>
      </c>
      <c r="AD161" s="1" t="s">
        <v>111</v>
      </c>
      <c r="AF161" s="1" t="s">
        <v>73</v>
      </c>
    </row>
    <row r="162" spans="1:32" x14ac:dyDescent="0.2">
      <c r="A162" s="1" t="s">
        <v>71</v>
      </c>
      <c r="C162" s="29">
        <v>46026.593999999997</v>
      </c>
      <c r="E162" s="1">
        <f t="shared" si="17"/>
        <v>-321.00012076362935</v>
      </c>
      <c r="F162" s="1">
        <f t="shared" si="18"/>
        <v>-321</v>
      </c>
      <c r="G162" s="1">
        <f t="shared" si="20"/>
        <v>-9.7390002338215709E-5</v>
      </c>
      <c r="I162" s="1">
        <f t="shared" si="16"/>
        <v>-9.7390002338215709E-5</v>
      </c>
      <c r="O162" s="1">
        <f t="shared" ca="1" si="15"/>
        <v>6.0846775828693113E-2</v>
      </c>
      <c r="Q162" s="69">
        <f t="shared" si="19"/>
        <v>31008.093999999997</v>
      </c>
      <c r="AA162" s="1" t="s">
        <v>59</v>
      </c>
      <c r="AB162" s="1">
        <v>6</v>
      </c>
      <c r="AD162" s="1" t="s">
        <v>111</v>
      </c>
      <c r="AF162" s="1" t="s">
        <v>73</v>
      </c>
    </row>
    <row r="163" spans="1:32" x14ac:dyDescent="0.2">
      <c r="A163" s="1" t="s">
        <v>112</v>
      </c>
      <c r="C163" s="29">
        <v>46036.273000000001</v>
      </c>
      <c r="E163" s="1">
        <f t="shared" si="17"/>
        <v>-308.99815774393085</v>
      </c>
      <c r="F163" s="1">
        <f t="shared" si="18"/>
        <v>-309</v>
      </c>
      <c r="G163" s="1">
        <f t="shared" si="20"/>
        <v>1.4856900015729479E-3</v>
      </c>
      <c r="I163" s="1">
        <f t="shared" si="16"/>
        <v>1.4856900015729479E-3</v>
      </c>
      <c r="O163" s="1">
        <f t="shared" ca="1" si="15"/>
        <v>6.0774216624932834E-2</v>
      </c>
      <c r="Q163" s="69">
        <f t="shared" si="19"/>
        <v>31017.773000000001</v>
      </c>
      <c r="AA163" s="1" t="s">
        <v>59</v>
      </c>
      <c r="AD163" s="1" t="s">
        <v>60</v>
      </c>
      <c r="AF163" s="1" t="s">
        <v>61</v>
      </c>
    </row>
    <row r="164" spans="1:32" x14ac:dyDescent="0.2">
      <c r="A164" s="26" t="s">
        <v>113</v>
      </c>
      <c r="B164" s="27" t="s">
        <v>45</v>
      </c>
      <c r="C164" s="28">
        <v>46262.082000000002</v>
      </c>
      <c r="E164" s="30">
        <f t="shared" si="17"/>
        <v>-28.994927295116707</v>
      </c>
      <c r="F164" s="1">
        <f t="shared" si="18"/>
        <v>-29</v>
      </c>
      <c r="G164" s="1">
        <f t="shared" si="20"/>
        <v>4.0908900045906194E-3</v>
      </c>
      <c r="I164" s="1">
        <f t="shared" si="16"/>
        <v>4.0908900045906194E-3</v>
      </c>
      <c r="O164" s="1">
        <f t="shared" ca="1" si="15"/>
        <v>5.908116853719305E-2</v>
      </c>
      <c r="Q164" s="69">
        <f t="shared" si="19"/>
        <v>31243.582000000002</v>
      </c>
    </row>
    <row r="165" spans="1:32" x14ac:dyDescent="0.2">
      <c r="A165" s="1" t="s">
        <v>114</v>
      </c>
      <c r="C165" s="29">
        <v>46264.502</v>
      </c>
      <c r="E165" s="1">
        <f t="shared" si="17"/>
        <v>-25.994126540117403</v>
      </c>
      <c r="F165" s="1">
        <f t="shared" si="18"/>
        <v>-26</v>
      </c>
      <c r="G165" s="1">
        <f t="shared" si="20"/>
        <v>4.7366600047098473E-3</v>
      </c>
      <c r="I165" s="1">
        <f t="shared" si="16"/>
        <v>4.7366600047098473E-3</v>
      </c>
      <c r="O165" s="1">
        <f t="shared" ca="1" si="15"/>
        <v>5.9063028736252979E-2</v>
      </c>
      <c r="Q165" s="69">
        <f t="shared" si="19"/>
        <v>31246.002</v>
      </c>
      <c r="AA165" s="1" t="s">
        <v>59</v>
      </c>
      <c r="AB165" s="1">
        <v>7</v>
      </c>
      <c r="AD165" s="1" t="s">
        <v>80</v>
      </c>
      <c r="AF165" s="1" t="s">
        <v>61</v>
      </c>
    </row>
    <row r="166" spans="1:32" x14ac:dyDescent="0.2">
      <c r="A166" s="1" t="s">
        <v>115</v>
      </c>
      <c r="C166" s="29">
        <v>46285.457999999999</v>
      </c>
      <c r="E166" s="1">
        <f t="shared" si="17"/>
        <v>-8.6800021811458041E-3</v>
      </c>
      <c r="F166" s="1">
        <f t="shared" si="18"/>
        <v>0</v>
      </c>
      <c r="G166" s="1">
        <f t="shared" si="20"/>
        <v>-6.9999999977881089E-3</v>
      </c>
      <c r="I166" s="1">
        <f t="shared" si="16"/>
        <v>-6.9999999977881089E-3</v>
      </c>
      <c r="O166" s="1">
        <f t="shared" ca="1" si="15"/>
        <v>5.8905817128105713E-2</v>
      </c>
      <c r="Q166" s="69">
        <f t="shared" si="19"/>
        <v>31266.957999999999</v>
      </c>
      <c r="AA166" s="1" t="s">
        <v>59</v>
      </c>
      <c r="AB166" s="1">
        <v>8</v>
      </c>
      <c r="AD166" s="1" t="s">
        <v>116</v>
      </c>
      <c r="AF166" s="1" t="s">
        <v>61</v>
      </c>
    </row>
    <row r="167" spans="1:32" x14ac:dyDescent="0.2">
      <c r="A167" s="1" t="s">
        <v>117</v>
      </c>
      <c r="C167" s="29">
        <v>46285.464999999997</v>
      </c>
      <c r="D167" s="29" t="s">
        <v>17</v>
      </c>
      <c r="E167" s="1">
        <f t="shared" si="17"/>
        <v>0</v>
      </c>
      <c r="F167" s="1">
        <f t="shared" si="18"/>
        <v>0</v>
      </c>
      <c r="G167" s="1">
        <f t="shared" si="20"/>
        <v>0</v>
      </c>
      <c r="H167" s="1">
        <f>+G167</f>
        <v>0</v>
      </c>
      <c r="O167" s="1">
        <f t="shared" ca="1" si="15"/>
        <v>5.8905817128105713E-2</v>
      </c>
      <c r="Q167" s="69">
        <f t="shared" si="19"/>
        <v>31266.964999999997</v>
      </c>
    </row>
    <row r="168" spans="1:32" x14ac:dyDescent="0.2">
      <c r="A168" s="1" t="s">
        <v>115</v>
      </c>
      <c r="C168" s="29">
        <v>46285.47</v>
      </c>
      <c r="E168" s="1">
        <f t="shared" si="17"/>
        <v>6.2000015656945937E-3</v>
      </c>
      <c r="F168" s="1">
        <f t="shared" si="18"/>
        <v>0</v>
      </c>
      <c r="G168" s="1">
        <f t="shared" si="20"/>
        <v>5.0000000046566129E-3</v>
      </c>
      <c r="I168" s="1">
        <f t="shared" ref="I168:I199" si="21">+G168</f>
        <v>5.0000000046566129E-3</v>
      </c>
      <c r="O168" s="1">
        <f t="shared" ca="1" si="15"/>
        <v>5.8905817128105713E-2</v>
      </c>
      <c r="Q168" s="69">
        <f t="shared" si="19"/>
        <v>31266.97</v>
      </c>
      <c r="AA168" s="1" t="s">
        <v>59</v>
      </c>
      <c r="AB168" s="1">
        <v>9</v>
      </c>
      <c r="AD168" s="1" t="s">
        <v>80</v>
      </c>
      <c r="AF168" s="1" t="s">
        <v>61</v>
      </c>
    </row>
    <row r="169" spans="1:32" x14ac:dyDescent="0.2">
      <c r="A169" s="1" t="s">
        <v>118</v>
      </c>
      <c r="C169" s="29">
        <v>46302.406000000003</v>
      </c>
      <c r="E169" s="1">
        <f t="shared" si="17"/>
        <v>21.006845285329923</v>
      </c>
      <c r="F169" s="1">
        <f t="shared" si="18"/>
        <v>21</v>
      </c>
      <c r="G169" s="1">
        <f t="shared" si="20"/>
        <v>5.520390004676301E-3</v>
      </c>
      <c r="I169" s="1">
        <f t="shared" si="21"/>
        <v>5.520390004676301E-3</v>
      </c>
      <c r="O169" s="1">
        <f t="shared" ca="1" si="15"/>
        <v>5.8778838521525226E-2</v>
      </c>
      <c r="Q169" s="69">
        <f t="shared" si="19"/>
        <v>31283.906000000003</v>
      </c>
      <c r="AF169" s="1" t="s">
        <v>67</v>
      </c>
    </row>
    <row r="170" spans="1:32" x14ac:dyDescent="0.2">
      <c r="A170" s="1" t="s">
        <v>115</v>
      </c>
      <c r="C170" s="29">
        <v>46327.402000000002</v>
      </c>
      <c r="E170" s="1">
        <f t="shared" si="17"/>
        <v>52.001893083682944</v>
      </c>
      <c r="F170" s="1">
        <f t="shared" si="18"/>
        <v>52</v>
      </c>
      <c r="G170" s="1">
        <f t="shared" si="20"/>
        <v>1.5266800037352368E-3</v>
      </c>
      <c r="I170" s="1">
        <f t="shared" si="21"/>
        <v>1.5266800037352368E-3</v>
      </c>
      <c r="O170" s="1">
        <f t="shared" ca="1" si="15"/>
        <v>5.8591393911811181E-2</v>
      </c>
      <c r="Q170" s="69">
        <f t="shared" si="19"/>
        <v>31308.902000000002</v>
      </c>
      <c r="AA170" s="1" t="s">
        <v>59</v>
      </c>
      <c r="AB170" s="1">
        <v>5</v>
      </c>
      <c r="AD170" s="1" t="s">
        <v>80</v>
      </c>
      <c r="AF170" s="1" t="s">
        <v>61</v>
      </c>
    </row>
    <row r="171" spans="1:32" x14ac:dyDescent="0.2">
      <c r="A171" s="1" t="s">
        <v>118</v>
      </c>
      <c r="C171" s="29">
        <v>46327.402999999998</v>
      </c>
      <c r="E171" s="1">
        <f t="shared" si="17"/>
        <v>52.003133083990669</v>
      </c>
      <c r="F171" s="1">
        <f t="shared" si="18"/>
        <v>52</v>
      </c>
      <c r="G171" s="1">
        <f t="shared" si="20"/>
        <v>2.5266800003009848E-3</v>
      </c>
      <c r="I171" s="1">
        <f t="shared" si="21"/>
        <v>2.5266800003009848E-3</v>
      </c>
      <c r="O171" s="1">
        <f t="shared" ca="1" si="15"/>
        <v>5.8591393911811181E-2</v>
      </c>
      <c r="Q171" s="69">
        <f t="shared" si="19"/>
        <v>31308.902999999998</v>
      </c>
      <c r="AF171" s="1" t="s">
        <v>67</v>
      </c>
    </row>
    <row r="172" spans="1:32" x14ac:dyDescent="0.2">
      <c r="A172" s="1" t="s">
        <v>115</v>
      </c>
      <c r="C172" s="29">
        <v>46331.425000000003</v>
      </c>
      <c r="E172" s="1">
        <f t="shared" si="17"/>
        <v>56.990414338796185</v>
      </c>
      <c r="F172" s="1">
        <f t="shared" si="18"/>
        <v>57</v>
      </c>
      <c r="G172" s="1">
        <f t="shared" si="20"/>
        <v>-7.7303699945332482E-3</v>
      </c>
      <c r="I172" s="1">
        <f t="shared" si="21"/>
        <v>-7.7303699945332482E-3</v>
      </c>
      <c r="O172" s="1">
        <f t="shared" ca="1" si="15"/>
        <v>5.8561160910244402E-2</v>
      </c>
      <c r="Q172" s="69">
        <f t="shared" si="19"/>
        <v>31312.925000000003</v>
      </c>
      <c r="AA172" s="1" t="s">
        <v>59</v>
      </c>
      <c r="AB172" s="1">
        <v>8</v>
      </c>
      <c r="AD172" s="1" t="s">
        <v>80</v>
      </c>
      <c r="AF172" s="1" t="s">
        <v>61</v>
      </c>
    </row>
    <row r="173" spans="1:32" x14ac:dyDescent="0.2">
      <c r="A173" s="1" t="s">
        <v>115</v>
      </c>
      <c r="C173" s="29">
        <v>46365.307999999997</v>
      </c>
      <c r="E173" s="1">
        <f t="shared" si="17"/>
        <v>99.005344909745716</v>
      </c>
      <c r="F173" s="1">
        <f t="shared" si="18"/>
        <v>99</v>
      </c>
      <c r="G173" s="1">
        <f t="shared" si="20"/>
        <v>4.3104100041091442E-3</v>
      </c>
      <c r="I173" s="1">
        <f t="shared" si="21"/>
        <v>4.3104100041091442E-3</v>
      </c>
      <c r="O173" s="1">
        <f t="shared" ca="1" si="15"/>
        <v>5.8307203697083428E-2</v>
      </c>
      <c r="Q173" s="69">
        <f t="shared" si="19"/>
        <v>31346.807999999997</v>
      </c>
      <c r="AA173" s="1" t="s">
        <v>59</v>
      </c>
      <c r="AB173" s="1">
        <v>10</v>
      </c>
      <c r="AD173" s="1" t="s">
        <v>80</v>
      </c>
      <c r="AF173" s="1" t="s">
        <v>61</v>
      </c>
    </row>
    <row r="174" spans="1:32" x14ac:dyDescent="0.2">
      <c r="A174" s="1" t="s">
        <v>119</v>
      </c>
      <c r="C174" s="29">
        <v>46681.432999999997</v>
      </c>
      <c r="E174" s="1">
        <f t="shared" si="17"/>
        <v>491.00044353571252</v>
      </c>
      <c r="F174" s="1">
        <f t="shared" si="18"/>
        <v>491</v>
      </c>
      <c r="G174" s="1">
        <f t="shared" si="20"/>
        <v>3.5768999805441126E-4</v>
      </c>
      <c r="I174" s="1">
        <f t="shared" si="21"/>
        <v>3.5768999805441126E-4</v>
      </c>
      <c r="O174" s="1">
        <f t="shared" ca="1" si="15"/>
        <v>5.593693637424773E-2</v>
      </c>
      <c r="Q174" s="69">
        <f t="shared" si="19"/>
        <v>31662.932999999997</v>
      </c>
      <c r="AA174" s="1" t="s">
        <v>59</v>
      </c>
      <c r="AB174" s="1">
        <v>10</v>
      </c>
      <c r="AD174" s="1" t="s">
        <v>99</v>
      </c>
      <c r="AF174" s="1" t="s">
        <v>61</v>
      </c>
    </row>
    <row r="175" spans="1:32" x14ac:dyDescent="0.2">
      <c r="A175" s="1" t="s">
        <v>119</v>
      </c>
      <c r="C175" s="29">
        <v>46706.438000000002</v>
      </c>
      <c r="E175" s="1">
        <f t="shared" si="17"/>
        <v>522.00665133688017</v>
      </c>
      <c r="F175" s="1">
        <f t="shared" si="18"/>
        <v>522</v>
      </c>
      <c r="G175" s="1">
        <f t="shared" si="20"/>
        <v>5.3639800025848672E-3</v>
      </c>
      <c r="I175" s="1">
        <f t="shared" si="21"/>
        <v>5.3639800025848672E-3</v>
      </c>
      <c r="O175" s="1">
        <f t="shared" ca="1" si="15"/>
        <v>5.5749491764533678E-2</v>
      </c>
      <c r="Q175" s="69">
        <f t="shared" si="19"/>
        <v>31687.938000000002</v>
      </c>
      <c r="AA175" s="1" t="s">
        <v>59</v>
      </c>
      <c r="AB175" s="1">
        <v>7</v>
      </c>
      <c r="AD175" s="1" t="s">
        <v>80</v>
      </c>
      <c r="AF175" s="1" t="s">
        <v>61</v>
      </c>
    </row>
    <row r="176" spans="1:32" x14ac:dyDescent="0.2">
      <c r="A176" s="1" t="s">
        <v>71</v>
      </c>
      <c r="C176" s="29">
        <v>46709.66</v>
      </c>
      <c r="E176" s="1">
        <f t="shared" si="17"/>
        <v>526.00193234209485</v>
      </c>
      <c r="F176" s="1">
        <f t="shared" si="18"/>
        <v>526</v>
      </c>
      <c r="G176" s="1">
        <f t="shared" si="20"/>
        <v>1.5583400090690702E-3</v>
      </c>
      <c r="I176" s="1">
        <f t="shared" si="21"/>
        <v>1.5583400090690702E-3</v>
      </c>
      <c r="O176" s="1">
        <f t="shared" ca="1" si="15"/>
        <v>5.5725305363280256E-2</v>
      </c>
      <c r="Q176" s="69">
        <f t="shared" si="19"/>
        <v>31691.160000000003</v>
      </c>
      <c r="AA176" s="1" t="s">
        <v>59</v>
      </c>
      <c r="AD176" s="1" t="s">
        <v>72</v>
      </c>
      <c r="AF176" s="1" t="s">
        <v>73</v>
      </c>
    </row>
    <row r="177" spans="1:32" x14ac:dyDescent="0.2">
      <c r="A177" s="1" t="s">
        <v>120</v>
      </c>
      <c r="C177" s="29">
        <v>46728.211000000003</v>
      </c>
      <c r="E177" s="1">
        <f t="shared" si="17"/>
        <v>549.00517812971088</v>
      </c>
      <c r="F177" s="1">
        <f t="shared" si="18"/>
        <v>549</v>
      </c>
      <c r="G177" s="1">
        <f t="shared" si="20"/>
        <v>4.1759100058698095E-3</v>
      </c>
      <c r="I177" s="1">
        <f t="shared" si="21"/>
        <v>4.1759100058698095E-3</v>
      </c>
      <c r="O177" s="1">
        <f t="shared" ca="1" si="15"/>
        <v>5.5586233556073054E-2</v>
      </c>
      <c r="Q177" s="69">
        <f t="shared" si="19"/>
        <v>31709.711000000003</v>
      </c>
      <c r="AA177" s="1" t="s">
        <v>59</v>
      </c>
      <c r="AB177" s="1">
        <v>7</v>
      </c>
      <c r="AD177" s="1" t="s">
        <v>121</v>
      </c>
      <c r="AF177" s="1" t="s">
        <v>61</v>
      </c>
    </row>
    <row r="178" spans="1:32" x14ac:dyDescent="0.2">
      <c r="A178" s="1" t="s">
        <v>122</v>
      </c>
      <c r="C178" s="29">
        <v>46765.31</v>
      </c>
      <c r="E178" s="1">
        <f t="shared" si="17"/>
        <v>595.00794970400159</v>
      </c>
      <c r="F178" s="1">
        <f t="shared" si="18"/>
        <v>595</v>
      </c>
      <c r="G178" s="1">
        <f t="shared" si="20"/>
        <v>6.4110500024980865E-3</v>
      </c>
      <c r="I178" s="1">
        <f t="shared" si="21"/>
        <v>6.4110500024980865E-3</v>
      </c>
      <c r="O178" s="1">
        <f t="shared" ca="1" si="15"/>
        <v>5.5308089941658665E-2</v>
      </c>
      <c r="Q178" s="69">
        <f t="shared" si="19"/>
        <v>31746.809999999998</v>
      </c>
      <c r="AA178" s="1" t="s">
        <v>59</v>
      </c>
      <c r="AB178" s="1">
        <v>8</v>
      </c>
      <c r="AD178" s="1" t="s">
        <v>80</v>
      </c>
      <c r="AF178" s="1" t="s">
        <v>61</v>
      </c>
    </row>
    <row r="179" spans="1:32" x14ac:dyDescent="0.2">
      <c r="A179" s="1" t="s">
        <v>123</v>
      </c>
      <c r="C179" s="29">
        <v>47069.341</v>
      </c>
      <c r="E179" s="1">
        <f t="shared" si="17"/>
        <v>972.00648455683631</v>
      </c>
      <c r="F179" s="1">
        <f t="shared" si="18"/>
        <v>972</v>
      </c>
      <c r="G179" s="1">
        <f t="shared" si="20"/>
        <v>5.2294800043455325E-3</v>
      </c>
      <c r="I179" s="1">
        <f t="shared" si="21"/>
        <v>5.2294800043455325E-3</v>
      </c>
      <c r="O179" s="1">
        <f t="shared" ca="1" si="15"/>
        <v>5.3028521623523305E-2</v>
      </c>
      <c r="Q179" s="69">
        <f t="shared" si="19"/>
        <v>32050.841</v>
      </c>
      <c r="AA179" s="1" t="s">
        <v>59</v>
      </c>
      <c r="AB179" s="1">
        <v>6</v>
      </c>
      <c r="AD179" s="1" t="s">
        <v>80</v>
      </c>
      <c r="AF179" s="1" t="s">
        <v>61</v>
      </c>
    </row>
    <row r="180" spans="1:32" x14ac:dyDescent="0.2">
      <c r="A180" s="1" t="s">
        <v>124</v>
      </c>
      <c r="C180" s="29">
        <v>47368.531999999999</v>
      </c>
      <c r="E180" s="1">
        <f t="shared" si="17"/>
        <v>1343.0034178996634</v>
      </c>
      <c r="F180" s="1">
        <f t="shared" si="18"/>
        <v>1343</v>
      </c>
      <c r="G180" s="1">
        <f t="shared" si="20"/>
        <v>2.7563700059545226E-3</v>
      </c>
      <c r="I180" s="1">
        <f t="shared" si="21"/>
        <v>2.7563700059545226E-3</v>
      </c>
      <c r="O180" s="1">
        <f t="shared" ca="1" si="15"/>
        <v>5.0785232907268087E-2</v>
      </c>
      <c r="Q180" s="69">
        <f t="shared" si="19"/>
        <v>32350.031999999999</v>
      </c>
      <c r="AA180" s="1" t="s">
        <v>59</v>
      </c>
      <c r="AB180" s="1">
        <v>9</v>
      </c>
      <c r="AD180" s="1" t="s">
        <v>80</v>
      </c>
      <c r="AF180" s="1" t="s">
        <v>61</v>
      </c>
    </row>
    <row r="181" spans="1:32" x14ac:dyDescent="0.2">
      <c r="A181" s="1" t="s">
        <v>125</v>
      </c>
      <c r="C181" s="29">
        <v>47381.432999999997</v>
      </c>
      <c r="E181" s="1">
        <f t="shared" si="17"/>
        <v>1359.0006619245676</v>
      </c>
      <c r="F181" s="1">
        <f t="shared" si="18"/>
        <v>1359</v>
      </c>
      <c r="G181" s="1">
        <f t="shared" si="20"/>
        <v>5.3381000179797411E-4</v>
      </c>
      <c r="I181" s="1">
        <f t="shared" si="21"/>
        <v>5.3381000179797411E-4</v>
      </c>
      <c r="O181" s="1">
        <f t="shared" ca="1" si="15"/>
        <v>5.0688487302254386E-2</v>
      </c>
      <c r="Q181" s="69">
        <f t="shared" si="19"/>
        <v>32362.932999999997</v>
      </c>
      <c r="AA181" s="1" t="s">
        <v>59</v>
      </c>
      <c r="AB181" s="1">
        <v>8</v>
      </c>
      <c r="AD181" s="1" t="s">
        <v>99</v>
      </c>
      <c r="AF181" s="1" t="s">
        <v>61</v>
      </c>
    </row>
    <row r="182" spans="1:32" x14ac:dyDescent="0.2">
      <c r="A182" s="1" t="s">
        <v>126</v>
      </c>
      <c r="C182" s="29">
        <v>47385.464999999997</v>
      </c>
      <c r="E182" s="1">
        <f t="shared" si="17"/>
        <v>1364.0003431824864</v>
      </c>
      <c r="F182" s="1">
        <f t="shared" si="18"/>
        <v>1364</v>
      </c>
      <c r="G182" s="1">
        <f t="shared" si="20"/>
        <v>2.7676000172505155E-4</v>
      </c>
      <c r="I182" s="1">
        <f t="shared" si="21"/>
        <v>2.7676000172505155E-4</v>
      </c>
      <c r="O182" s="1">
        <f t="shared" ca="1" si="15"/>
        <v>5.06582543006876E-2</v>
      </c>
      <c r="Q182" s="69">
        <f t="shared" si="19"/>
        <v>32366.964999999997</v>
      </c>
      <c r="AF182" s="1" t="s">
        <v>67</v>
      </c>
    </row>
    <row r="183" spans="1:32" x14ac:dyDescent="0.2">
      <c r="A183" s="1" t="s">
        <v>126</v>
      </c>
      <c r="C183" s="29">
        <v>47389.49</v>
      </c>
      <c r="E183" s="1">
        <f t="shared" si="17"/>
        <v>1368.9913444382241</v>
      </c>
      <c r="F183" s="1">
        <f t="shared" si="18"/>
        <v>1369</v>
      </c>
      <c r="G183" s="1">
        <f t="shared" si="20"/>
        <v>-6.9802899961359799E-3</v>
      </c>
      <c r="I183" s="1">
        <f t="shared" si="21"/>
        <v>-6.9802899961359799E-3</v>
      </c>
      <c r="O183" s="1">
        <f t="shared" ca="1" si="15"/>
        <v>5.0628021299120821E-2</v>
      </c>
      <c r="Q183" s="69">
        <f t="shared" si="19"/>
        <v>32370.989999999998</v>
      </c>
      <c r="AF183" s="1" t="s">
        <v>67</v>
      </c>
    </row>
    <row r="184" spans="1:32" x14ac:dyDescent="0.2">
      <c r="A184" s="1" t="s">
        <v>126</v>
      </c>
      <c r="C184" s="29">
        <v>47389.491999999998</v>
      </c>
      <c r="E184" s="1">
        <f t="shared" si="17"/>
        <v>1368.9938244388486</v>
      </c>
      <c r="F184" s="1">
        <f t="shared" si="18"/>
        <v>1369</v>
      </c>
      <c r="G184" s="1">
        <f t="shared" si="20"/>
        <v>-4.9802899957285263E-3</v>
      </c>
      <c r="I184" s="1">
        <f t="shared" si="21"/>
        <v>-4.9802899957285263E-3</v>
      </c>
      <c r="O184" s="1">
        <f t="shared" ca="1" si="15"/>
        <v>5.0628021299120821E-2</v>
      </c>
      <c r="Q184" s="69">
        <f t="shared" si="19"/>
        <v>32370.991999999998</v>
      </c>
      <c r="AF184" s="1" t="s">
        <v>67</v>
      </c>
    </row>
    <row r="185" spans="1:32" x14ac:dyDescent="0.2">
      <c r="A185" s="1" t="s">
        <v>126</v>
      </c>
      <c r="C185" s="29">
        <v>47389.491999999998</v>
      </c>
      <c r="E185" s="1">
        <f t="shared" si="17"/>
        <v>1368.9938244388486</v>
      </c>
      <c r="F185" s="1">
        <f t="shared" si="18"/>
        <v>1369</v>
      </c>
      <c r="G185" s="1">
        <f t="shared" si="20"/>
        <v>-4.9802899957285263E-3</v>
      </c>
      <c r="I185" s="1">
        <f t="shared" si="21"/>
        <v>-4.9802899957285263E-3</v>
      </c>
      <c r="O185" s="1">
        <f t="shared" ca="1" si="15"/>
        <v>5.0628021299120821E-2</v>
      </c>
      <c r="Q185" s="69">
        <f t="shared" si="19"/>
        <v>32370.991999999998</v>
      </c>
      <c r="AF185" s="1" t="s">
        <v>67</v>
      </c>
    </row>
    <row r="186" spans="1:32" x14ac:dyDescent="0.2">
      <c r="A186" s="1" t="s">
        <v>126</v>
      </c>
      <c r="C186" s="29">
        <v>47389.495999999999</v>
      </c>
      <c r="E186" s="1">
        <f t="shared" si="17"/>
        <v>1368.9987844400976</v>
      </c>
      <c r="F186" s="1">
        <f t="shared" si="18"/>
        <v>1369</v>
      </c>
      <c r="G186" s="1">
        <f t="shared" si="20"/>
        <v>-9.8028999491361901E-4</v>
      </c>
      <c r="I186" s="1">
        <f t="shared" si="21"/>
        <v>-9.8028999491361901E-4</v>
      </c>
      <c r="O186" s="1">
        <f t="shared" ca="1" si="15"/>
        <v>5.0628021299120821E-2</v>
      </c>
      <c r="Q186" s="69">
        <f t="shared" si="19"/>
        <v>32370.995999999999</v>
      </c>
      <c r="AF186" s="1" t="s">
        <v>67</v>
      </c>
    </row>
    <row r="187" spans="1:32" x14ac:dyDescent="0.2">
      <c r="A187" s="1" t="s">
        <v>124</v>
      </c>
      <c r="C187" s="29">
        <v>47389.500999999997</v>
      </c>
      <c r="E187" s="1">
        <f t="shared" si="17"/>
        <v>1369.0049844416542</v>
      </c>
      <c r="F187" s="1">
        <f t="shared" si="18"/>
        <v>1369</v>
      </c>
      <c r="G187" s="1">
        <f t="shared" si="20"/>
        <v>4.0197100024670362E-3</v>
      </c>
      <c r="I187" s="1">
        <f t="shared" si="21"/>
        <v>4.0197100024670362E-3</v>
      </c>
      <c r="O187" s="1">
        <f t="shared" ca="1" si="15"/>
        <v>5.0628021299120821E-2</v>
      </c>
      <c r="Q187" s="69">
        <f t="shared" si="19"/>
        <v>32371.000999999997</v>
      </c>
      <c r="AA187" s="1" t="s">
        <v>59</v>
      </c>
      <c r="AB187" s="1">
        <v>8</v>
      </c>
      <c r="AD187" s="1" t="s">
        <v>80</v>
      </c>
      <c r="AF187" s="1" t="s">
        <v>61</v>
      </c>
    </row>
    <row r="188" spans="1:32" x14ac:dyDescent="0.2">
      <c r="A188" s="1" t="s">
        <v>124</v>
      </c>
      <c r="C188" s="29">
        <v>47423.375</v>
      </c>
      <c r="E188" s="1">
        <f t="shared" si="17"/>
        <v>1411.0087550098071</v>
      </c>
      <c r="F188" s="1">
        <f t="shared" si="18"/>
        <v>1411</v>
      </c>
      <c r="G188" s="1">
        <f t="shared" si="20"/>
        <v>7.0604900029138662E-3</v>
      </c>
      <c r="I188" s="1">
        <f t="shared" si="21"/>
        <v>7.0604900029138662E-3</v>
      </c>
      <c r="O188" s="1">
        <f t="shared" ca="1" si="15"/>
        <v>5.0374064085959853E-2</v>
      </c>
      <c r="Q188" s="69">
        <f t="shared" si="19"/>
        <v>32404.875</v>
      </c>
      <c r="AA188" s="1" t="s">
        <v>59</v>
      </c>
      <c r="AB188" s="1">
        <v>8</v>
      </c>
      <c r="AD188" s="1" t="s">
        <v>80</v>
      </c>
      <c r="AF188" s="1" t="s">
        <v>61</v>
      </c>
    </row>
    <row r="189" spans="1:32" x14ac:dyDescent="0.2">
      <c r="A189" s="1" t="s">
        <v>71</v>
      </c>
      <c r="C189" s="29">
        <v>47469.339</v>
      </c>
      <c r="E189" s="1">
        <f t="shared" si="17"/>
        <v>1468.0041293498432</v>
      </c>
      <c r="F189" s="1">
        <f t="shared" si="18"/>
        <v>1468</v>
      </c>
      <c r="G189" s="1">
        <f t="shared" si="20"/>
        <v>3.3301200019195676E-3</v>
      </c>
      <c r="I189" s="1">
        <f t="shared" si="21"/>
        <v>3.3301200019195676E-3</v>
      </c>
      <c r="O189" s="1">
        <f t="shared" ca="1" si="15"/>
        <v>5.0029407868098535E-2</v>
      </c>
      <c r="Q189" s="69">
        <f t="shared" si="19"/>
        <v>32450.839</v>
      </c>
      <c r="AA189" s="1" t="s">
        <v>59</v>
      </c>
      <c r="AB189" s="1">
        <v>9</v>
      </c>
      <c r="AD189" s="1" t="s">
        <v>72</v>
      </c>
      <c r="AF189" s="1" t="s">
        <v>73</v>
      </c>
    </row>
    <row r="190" spans="1:32" x14ac:dyDescent="0.2">
      <c r="A190" s="1" t="s">
        <v>126</v>
      </c>
      <c r="C190" s="29">
        <v>47735.463000000003</v>
      </c>
      <c r="E190" s="1">
        <f t="shared" si="17"/>
        <v>1797.9979723762983</v>
      </c>
      <c r="F190" s="1">
        <f t="shared" si="18"/>
        <v>1798</v>
      </c>
      <c r="G190" s="1">
        <f t="shared" si="20"/>
        <v>-1.6351799931726418E-3</v>
      </c>
      <c r="I190" s="1">
        <f t="shared" si="21"/>
        <v>-1.6351799931726418E-3</v>
      </c>
      <c r="O190" s="1">
        <f t="shared" ca="1" si="15"/>
        <v>4.8034029764690928E-2</v>
      </c>
      <c r="Q190" s="69">
        <f t="shared" si="19"/>
        <v>32716.963000000003</v>
      </c>
      <c r="AF190" s="1" t="s">
        <v>67</v>
      </c>
    </row>
    <row r="191" spans="1:32" x14ac:dyDescent="0.2">
      <c r="A191" s="1" t="s">
        <v>126</v>
      </c>
      <c r="C191" s="29">
        <v>47735.464</v>
      </c>
      <c r="E191" s="1">
        <f t="shared" si="17"/>
        <v>1797.9992123766062</v>
      </c>
      <c r="F191" s="1">
        <f t="shared" si="18"/>
        <v>1798</v>
      </c>
      <c r="G191" s="1">
        <f t="shared" si="20"/>
        <v>-6.3517999660689384E-4</v>
      </c>
      <c r="I191" s="1">
        <f t="shared" si="21"/>
        <v>-6.3517999660689384E-4</v>
      </c>
      <c r="O191" s="1">
        <f t="shared" ca="1" si="15"/>
        <v>4.8034029764690928E-2</v>
      </c>
      <c r="Q191" s="69">
        <f t="shared" si="19"/>
        <v>32716.964</v>
      </c>
      <c r="AF191" s="1" t="s">
        <v>67</v>
      </c>
    </row>
    <row r="192" spans="1:32" x14ac:dyDescent="0.2">
      <c r="A192" s="1" t="s">
        <v>126</v>
      </c>
      <c r="C192" s="29">
        <v>47735.464999999997</v>
      </c>
      <c r="E192" s="1">
        <f t="shared" si="17"/>
        <v>1798.0004523769139</v>
      </c>
      <c r="F192" s="1">
        <f t="shared" si="18"/>
        <v>1798</v>
      </c>
      <c r="G192" s="1">
        <f t="shared" si="20"/>
        <v>3.6481999995885417E-4</v>
      </c>
      <c r="I192" s="1">
        <f t="shared" si="21"/>
        <v>3.6481999995885417E-4</v>
      </c>
      <c r="O192" s="1">
        <f t="shared" ca="1" si="15"/>
        <v>4.8034029764690928E-2</v>
      </c>
      <c r="Q192" s="69">
        <f t="shared" si="19"/>
        <v>32716.964999999997</v>
      </c>
      <c r="AF192" s="1" t="s">
        <v>67</v>
      </c>
    </row>
    <row r="193" spans="1:32" x14ac:dyDescent="0.2">
      <c r="A193" s="1" t="s">
        <v>126</v>
      </c>
      <c r="C193" s="29">
        <v>47735.47</v>
      </c>
      <c r="E193" s="1">
        <f t="shared" si="17"/>
        <v>1798.0066523784797</v>
      </c>
      <c r="F193" s="1">
        <f t="shared" si="18"/>
        <v>1798</v>
      </c>
      <c r="G193" s="1">
        <f t="shared" si="20"/>
        <v>5.364820004615467E-3</v>
      </c>
      <c r="I193" s="1">
        <f t="shared" si="21"/>
        <v>5.364820004615467E-3</v>
      </c>
      <c r="O193" s="1">
        <f t="shared" ca="1" si="15"/>
        <v>4.8034029764690928E-2</v>
      </c>
      <c r="Q193" s="69">
        <f t="shared" si="19"/>
        <v>32716.97</v>
      </c>
      <c r="AF193" s="1" t="s">
        <v>67</v>
      </c>
    </row>
    <row r="194" spans="1:32" x14ac:dyDescent="0.2">
      <c r="A194" s="1" t="s">
        <v>126</v>
      </c>
      <c r="C194" s="29">
        <v>47735.470999999998</v>
      </c>
      <c r="E194" s="1">
        <f t="shared" si="17"/>
        <v>1798.0078923787873</v>
      </c>
      <c r="F194" s="1">
        <f t="shared" si="18"/>
        <v>1798</v>
      </c>
      <c r="G194" s="1">
        <f t="shared" si="20"/>
        <v>6.364820001181215E-3</v>
      </c>
      <c r="I194" s="1">
        <f t="shared" si="21"/>
        <v>6.364820001181215E-3</v>
      </c>
      <c r="O194" s="1">
        <f t="shared" ca="1" si="15"/>
        <v>4.8034029764690928E-2</v>
      </c>
      <c r="Q194" s="69">
        <f t="shared" si="19"/>
        <v>32716.970999999998</v>
      </c>
      <c r="AF194" s="1" t="s">
        <v>67</v>
      </c>
    </row>
    <row r="195" spans="1:32" x14ac:dyDescent="0.2">
      <c r="A195" s="1" t="s">
        <v>126</v>
      </c>
      <c r="C195" s="29">
        <v>47735.470999999998</v>
      </c>
      <c r="E195" s="1">
        <f t="shared" si="17"/>
        <v>1798.0078923787873</v>
      </c>
      <c r="F195" s="1">
        <f t="shared" si="18"/>
        <v>1798</v>
      </c>
      <c r="G195" s="1">
        <f t="shared" si="20"/>
        <v>6.364820001181215E-3</v>
      </c>
      <c r="I195" s="1">
        <f t="shared" si="21"/>
        <v>6.364820001181215E-3</v>
      </c>
      <c r="O195" s="1">
        <f t="shared" ca="1" si="15"/>
        <v>4.8034029764690928E-2</v>
      </c>
      <c r="Q195" s="69">
        <f t="shared" si="19"/>
        <v>32716.970999999998</v>
      </c>
      <c r="AF195" s="1" t="s">
        <v>67</v>
      </c>
    </row>
    <row r="196" spans="1:32" x14ac:dyDescent="0.2">
      <c r="A196" s="1" t="s">
        <v>127</v>
      </c>
      <c r="C196" s="29">
        <v>47769.337</v>
      </c>
      <c r="E196" s="1">
        <f t="shared" si="17"/>
        <v>1840.0017429444424</v>
      </c>
      <c r="F196" s="1">
        <f t="shared" si="18"/>
        <v>1840</v>
      </c>
      <c r="G196" s="1">
        <f t="shared" si="20"/>
        <v>1.4055999999982305E-3</v>
      </c>
      <c r="I196" s="1">
        <f t="shared" si="21"/>
        <v>1.4055999999982305E-3</v>
      </c>
      <c r="O196" s="1">
        <f t="shared" ca="1" si="15"/>
        <v>4.778007255152996E-2</v>
      </c>
      <c r="Q196" s="69">
        <f t="shared" si="19"/>
        <v>32750.837</v>
      </c>
      <c r="AA196" s="1" t="s">
        <v>59</v>
      </c>
      <c r="AB196" s="1">
        <v>6</v>
      </c>
      <c r="AD196" s="1" t="s">
        <v>80</v>
      </c>
      <c r="AF196" s="1" t="s">
        <v>61</v>
      </c>
    </row>
    <row r="197" spans="1:32" x14ac:dyDescent="0.2">
      <c r="A197" s="1" t="s">
        <v>127</v>
      </c>
      <c r="C197" s="29">
        <v>47794.338000000003</v>
      </c>
      <c r="E197" s="1">
        <f t="shared" si="17"/>
        <v>1871.0029907443611</v>
      </c>
      <c r="F197" s="1">
        <f t="shared" si="18"/>
        <v>1871</v>
      </c>
      <c r="G197" s="1">
        <f t="shared" si="20"/>
        <v>2.4118900037137792E-3</v>
      </c>
      <c r="I197" s="1">
        <f t="shared" si="21"/>
        <v>2.4118900037137792E-3</v>
      </c>
      <c r="O197" s="1">
        <f t="shared" ca="1" si="15"/>
        <v>4.7592627941815915E-2</v>
      </c>
      <c r="Q197" s="69">
        <f t="shared" si="19"/>
        <v>32775.838000000003</v>
      </c>
      <c r="AB197" s="1">
        <v>15</v>
      </c>
      <c r="AD197" s="1" t="s">
        <v>80</v>
      </c>
      <c r="AF197" s="1" t="s">
        <v>61</v>
      </c>
    </row>
    <row r="198" spans="1:32" x14ac:dyDescent="0.2">
      <c r="A198" s="1" t="s">
        <v>128</v>
      </c>
      <c r="C198" s="29">
        <v>47815.309000000001</v>
      </c>
      <c r="E198" s="1">
        <f t="shared" si="17"/>
        <v>1897.0070372869764</v>
      </c>
      <c r="F198" s="1">
        <f t="shared" si="18"/>
        <v>1897</v>
      </c>
      <c r="G198" s="1">
        <f t="shared" si="20"/>
        <v>5.675230007909704E-3</v>
      </c>
      <c r="I198" s="1">
        <f t="shared" si="21"/>
        <v>5.675230007909704E-3</v>
      </c>
      <c r="O198" s="1">
        <f t="shared" ca="1" si="15"/>
        <v>4.7435416333668649E-2</v>
      </c>
      <c r="Q198" s="69">
        <f t="shared" si="19"/>
        <v>32796.809000000001</v>
      </c>
      <c r="AA198" s="1" t="s">
        <v>59</v>
      </c>
      <c r="AB198" s="1">
        <v>7</v>
      </c>
      <c r="AD198" s="1" t="s">
        <v>80</v>
      </c>
      <c r="AF198" s="1" t="s">
        <v>61</v>
      </c>
    </row>
    <row r="199" spans="1:32" x14ac:dyDescent="0.2">
      <c r="A199" s="1" t="s">
        <v>128</v>
      </c>
      <c r="C199" s="29">
        <v>47857.237999999998</v>
      </c>
      <c r="E199" s="1">
        <f t="shared" si="17"/>
        <v>1948.9990103681523</v>
      </c>
      <c r="F199" s="1">
        <f t="shared" si="18"/>
        <v>1949</v>
      </c>
      <c r="G199" s="1">
        <f t="shared" si="20"/>
        <v>-7.980899972608313E-4</v>
      </c>
      <c r="I199" s="1">
        <f t="shared" si="21"/>
        <v>-7.980899972608313E-4</v>
      </c>
      <c r="O199" s="1">
        <f t="shared" ca="1" si="15"/>
        <v>4.7120993117374117E-2</v>
      </c>
      <c r="Q199" s="69">
        <f t="shared" si="19"/>
        <v>32838.737999999998</v>
      </c>
      <c r="AA199" s="1" t="s">
        <v>59</v>
      </c>
      <c r="AB199" s="1">
        <v>8</v>
      </c>
      <c r="AD199" s="1" t="s">
        <v>80</v>
      </c>
      <c r="AF199" s="1" t="s">
        <v>61</v>
      </c>
    </row>
    <row r="200" spans="1:32" x14ac:dyDescent="0.2">
      <c r="A200" s="1" t="s">
        <v>129</v>
      </c>
      <c r="C200" s="29">
        <v>48085.466</v>
      </c>
      <c r="E200" s="1">
        <f t="shared" si="17"/>
        <v>2232.0018015716582</v>
      </c>
      <c r="F200" s="1">
        <f t="shared" si="18"/>
        <v>2232</v>
      </c>
      <c r="G200" s="1">
        <f t="shared" si="20"/>
        <v>1.4528800020343624E-3</v>
      </c>
      <c r="I200" s="1">
        <f t="shared" ref="I200:I226" si="22">+G200</f>
        <v>1.4528800020343624E-3</v>
      </c>
      <c r="O200" s="1">
        <f t="shared" ca="1" si="15"/>
        <v>4.5409805228694256E-2</v>
      </c>
      <c r="Q200" s="69">
        <f t="shared" si="19"/>
        <v>33066.966</v>
      </c>
      <c r="AA200" s="1" t="s">
        <v>59</v>
      </c>
      <c r="AB200" s="1">
        <v>6</v>
      </c>
      <c r="AD200" s="1" t="s">
        <v>80</v>
      </c>
      <c r="AF200" s="1" t="s">
        <v>61</v>
      </c>
    </row>
    <row r="201" spans="1:32" x14ac:dyDescent="0.2">
      <c r="A201" s="1" t="s">
        <v>129</v>
      </c>
      <c r="C201" s="29">
        <v>48106.438000000002</v>
      </c>
      <c r="E201" s="1">
        <f t="shared" si="17"/>
        <v>2258.0070881145903</v>
      </c>
      <c r="F201" s="1">
        <f t="shared" si="18"/>
        <v>2258</v>
      </c>
      <c r="G201" s="1">
        <f t="shared" si="20"/>
        <v>5.7162200027960353E-3</v>
      </c>
      <c r="I201" s="1">
        <f t="shared" si="22"/>
        <v>5.7162200027960353E-3</v>
      </c>
      <c r="O201" s="1">
        <f t="shared" ca="1" si="15"/>
        <v>4.5252593620546996E-2</v>
      </c>
      <c r="Q201" s="69">
        <f t="shared" si="19"/>
        <v>33087.938000000002</v>
      </c>
      <c r="AA201" s="1" t="s">
        <v>59</v>
      </c>
      <c r="AB201" s="1">
        <v>7</v>
      </c>
      <c r="AD201" s="1" t="s">
        <v>80</v>
      </c>
      <c r="AF201" s="1" t="s">
        <v>61</v>
      </c>
    </row>
    <row r="202" spans="1:32" x14ac:dyDescent="0.2">
      <c r="A202" s="1" t="s">
        <v>129</v>
      </c>
      <c r="C202" s="29">
        <v>48127.4</v>
      </c>
      <c r="E202" s="1">
        <f t="shared" si="17"/>
        <v>2283.9999746543999</v>
      </c>
      <c r="F202" s="1">
        <f t="shared" si="18"/>
        <v>2284</v>
      </c>
      <c r="G202" s="1">
        <f t="shared" si="20"/>
        <v>-2.0439998479560018E-5</v>
      </c>
      <c r="I202" s="1">
        <f t="shared" si="22"/>
        <v>-2.0439998479560018E-5</v>
      </c>
      <c r="O202" s="1">
        <f t="shared" ca="1" si="15"/>
        <v>4.5095382012399723E-2</v>
      </c>
      <c r="Q202" s="69">
        <f t="shared" si="19"/>
        <v>33108.9</v>
      </c>
      <c r="AA202" s="1" t="s">
        <v>59</v>
      </c>
      <c r="AB202" s="1">
        <v>9</v>
      </c>
      <c r="AD202" s="1" t="s">
        <v>80</v>
      </c>
      <c r="AF202" s="1" t="s">
        <v>61</v>
      </c>
    </row>
    <row r="203" spans="1:32" x14ac:dyDescent="0.2">
      <c r="A203" s="1" t="s">
        <v>130</v>
      </c>
      <c r="C203" s="29">
        <v>48131.425000000003</v>
      </c>
      <c r="E203" s="1">
        <f t="shared" si="17"/>
        <v>2288.9909759101374</v>
      </c>
      <c r="F203" s="1">
        <f t="shared" si="18"/>
        <v>2289</v>
      </c>
      <c r="G203" s="1">
        <f t="shared" si="20"/>
        <v>-7.2774899963405915E-3</v>
      </c>
      <c r="I203" s="1">
        <f t="shared" si="22"/>
        <v>-7.2774899963405915E-3</v>
      </c>
      <c r="O203" s="1">
        <f t="shared" ca="1" si="15"/>
        <v>4.5065149010832944E-2</v>
      </c>
      <c r="Q203" s="69">
        <f t="shared" si="19"/>
        <v>33112.925000000003</v>
      </c>
      <c r="AF203" s="1" t="s">
        <v>67</v>
      </c>
    </row>
    <row r="204" spans="1:32" x14ac:dyDescent="0.2">
      <c r="A204" s="1" t="s">
        <v>130</v>
      </c>
      <c r="C204" s="29">
        <v>48131.427000000003</v>
      </c>
      <c r="E204" s="1">
        <f t="shared" si="17"/>
        <v>2288.9934559107619</v>
      </c>
      <c r="F204" s="1">
        <f t="shared" si="18"/>
        <v>2289</v>
      </c>
      <c r="G204" s="1">
        <f t="shared" si="20"/>
        <v>-5.2774899959331378E-3</v>
      </c>
      <c r="I204" s="1">
        <f t="shared" si="22"/>
        <v>-5.2774899959331378E-3</v>
      </c>
      <c r="O204" s="1">
        <f t="shared" ca="1" si="15"/>
        <v>4.5065149010832944E-2</v>
      </c>
      <c r="Q204" s="69">
        <f t="shared" si="19"/>
        <v>33112.927000000003</v>
      </c>
      <c r="AF204" s="1" t="s">
        <v>67</v>
      </c>
    </row>
    <row r="205" spans="1:32" x14ac:dyDescent="0.2">
      <c r="A205" s="1" t="s">
        <v>129</v>
      </c>
      <c r="C205" s="29">
        <v>48144.334000000003</v>
      </c>
      <c r="E205" s="1">
        <f t="shared" si="17"/>
        <v>2304.9981399375397</v>
      </c>
      <c r="F205" s="1">
        <f t="shared" si="18"/>
        <v>2305</v>
      </c>
      <c r="G205" s="1">
        <f t="shared" si="20"/>
        <v>-1.5000499915913679E-3</v>
      </c>
      <c r="I205" s="1">
        <f t="shared" si="22"/>
        <v>-1.5000499915913679E-3</v>
      </c>
      <c r="O205" s="1">
        <f t="shared" ca="1" si="15"/>
        <v>4.4968403405819243E-2</v>
      </c>
      <c r="Q205" s="69">
        <f t="shared" si="19"/>
        <v>33125.834000000003</v>
      </c>
      <c r="AD205" s="1" t="s">
        <v>80</v>
      </c>
      <c r="AF205" s="1" t="s">
        <v>61</v>
      </c>
    </row>
    <row r="206" spans="1:32" x14ac:dyDescent="0.2">
      <c r="A206" s="1" t="s">
        <v>131</v>
      </c>
      <c r="C206" s="29">
        <v>48439.493999999999</v>
      </c>
      <c r="D206" s="29">
        <v>5.0000000000000001E-3</v>
      </c>
      <c r="E206" s="1">
        <f t="shared" si="17"/>
        <v>2670.9966320227554</v>
      </c>
      <c r="F206" s="1">
        <f t="shared" si="18"/>
        <v>2671</v>
      </c>
      <c r="G206" s="1">
        <f t="shared" si="20"/>
        <v>-2.7161100006196648E-3</v>
      </c>
      <c r="I206" s="1">
        <f t="shared" si="22"/>
        <v>-2.7161100006196648E-3</v>
      </c>
      <c r="O206" s="1">
        <f t="shared" ref="O206:O269" ca="1" si="23">+C$11+C$12*$F206</f>
        <v>4.2755347691130804E-2</v>
      </c>
      <c r="Q206" s="69">
        <f t="shared" si="19"/>
        <v>33420.993999999999</v>
      </c>
      <c r="AA206" s="1" t="s">
        <v>59</v>
      </c>
      <c r="AB206" s="1">
        <v>6</v>
      </c>
      <c r="AD206" s="1" t="s">
        <v>80</v>
      </c>
      <c r="AF206" s="1" t="s">
        <v>61</v>
      </c>
    </row>
    <row r="207" spans="1:32" x14ac:dyDescent="0.2">
      <c r="A207" s="1" t="s">
        <v>131</v>
      </c>
      <c r="C207" s="29">
        <v>48460.466</v>
      </c>
      <c r="D207" s="29">
        <v>6.0000000000000001E-3</v>
      </c>
      <c r="E207" s="1">
        <f t="shared" si="17"/>
        <v>2697.0019185656874</v>
      </c>
      <c r="F207" s="1">
        <f t="shared" si="18"/>
        <v>2697</v>
      </c>
      <c r="G207" s="1">
        <f t="shared" si="20"/>
        <v>1.5472300001420081E-3</v>
      </c>
      <c r="I207" s="1">
        <f t="shared" si="22"/>
        <v>1.5472300001420081E-3</v>
      </c>
      <c r="O207" s="1">
        <f t="shared" ca="1" si="23"/>
        <v>4.2598136082983538E-2</v>
      </c>
      <c r="Q207" s="69">
        <f t="shared" si="19"/>
        <v>33441.966</v>
      </c>
      <c r="AD207" s="1" t="s">
        <v>80</v>
      </c>
      <c r="AF207" s="1" t="s">
        <v>61</v>
      </c>
    </row>
    <row r="208" spans="1:32" x14ac:dyDescent="0.2">
      <c r="A208" s="1" t="s">
        <v>132</v>
      </c>
      <c r="C208" s="29">
        <v>48502.402999999998</v>
      </c>
      <c r="D208" s="29">
        <v>8.0000000000000002E-3</v>
      </c>
      <c r="E208" s="1">
        <f t="shared" si="17"/>
        <v>2749.0038116493615</v>
      </c>
      <c r="F208" s="1">
        <f t="shared" si="18"/>
        <v>2749</v>
      </c>
      <c r="G208" s="1">
        <f t="shared" si="20"/>
        <v>3.0739100038772449E-3</v>
      </c>
      <c r="I208" s="1">
        <f t="shared" si="22"/>
        <v>3.0739100038772449E-3</v>
      </c>
      <c r="O208" s="1">
        <f t="shared" ca="1" si="23"/>
        <v>4.2283712866689006E-2</v>
      </c>
      <c r="Q208" s="69">
        <f t="shared" si="19"/>
        <v>33483.902999999998</v>
      </c>
      <c r="AD208" s="1" t="s">
        <v>80</v>
      </c>
      <c r="AF208" s="1" t="s">
        <v>61</v>
      </c>
    </row>
    <row r="209" spans="1:32" x14ac:dyDescent="0.2">
      <c r="A209" s="1" t="s">
        <v>132</v>
      </c>
      <c r="C209" s="29">
        <v>48519.332000000002</v>
      </c>
      <c r="D209" s="29">
        <v>5.0000000000000001E-3</v>
      </c>
      <c r="E209" s="1">
        <f t="shared" si="17"/>
        <v>2769.9957769309444</v>
      </c>
      <c r="F209" s="1">
        <f t="shared" si="18"/>
        <v>2770</v>
      </c>
      <c r="G209" s="1">
        <f t="shared" si="20"/>
        <v>-3.4056999938911758E-3</v>
      </c>
      <c r="I209" s="1">
        <f t="shared" si="22"/>
        <v>-3.4056999938911758E-3</v>
      </c>
      <c r="O209" s="1">
        <f t="shared" ca="1" si="23"/>
        <v>4.2156734260108519E-2</v>
      </c>
      <c r="Q209" s="69">
        <f t="shared" si="19"/>
        <v>33500.832000000002</v>
      </c>
      <c r="AA209" s="1" t="s">
        <v>59</v>
      </c>
      <c r="AB209" s="1">
        <v>7</v>
      </c>
      <c r="AD209" s="1" t="s">
        <v>80</v>
      </c>
      <c r="AF209" s="1" t="s">
        <v>61</v>
      </c>
    </row>
    <row r="210" spans="1:32" x14ac:dyDescent="0.2">
      <c r="A210" s="1" t="s">
        <v>132</v>
      </c>
      <c r="C210" s="29">
        <v>48548.370999999999</v>
      </c>
      <c r="D210" s="29">
        <v>5.0000000000000001E-3</v>
      </c>
      <c r="E210" s="1">
        <f t="shared" si="17"/>
        <v>2806.0041459906465</v>
      </c>
      <c r="F210" s="1">
        <f t="shared" si="18"/>
        <v>2806</v>
      </c>
      <c r="G210" s="1">
        <f t="shared" si="20"/>
        <v>3.3435400036978535E-3</v>
      </c>
      <c r="I210" s="1">
        <f t="shared" si="22"/>
        <v>3.3435400036978535E-3</v>
      </c>
      <c r="O210" s="1">
        <f t="shared" ca="1" si="23"/>
        <v>4.1939056648827688E-2</v>
      </c>
      <c r="Q210" s="69">
        <f t="shared" si="19"/>
        <v>33529.870999999999</v>
      </c>
      <c r="AD210" s="1" t="s">
        <v>80</v>
      </c>
      <c r="AF210" s="1" t="s">
        <v>61</v>
      </c>
    </row>
    <row r="211" spans="1:32" x14ac:dyDescent="0.2">
      <c r="A211" s="1" t="s">
        <v>132</v>
      </c>
      <c r="C211" s="29">
        <v>48586.275000000001</v>
      </c>
      <c r="D211" s="29">
        <v>4.0000000000000001E-3</v>
      </c>
      <c r="E211" s="1">
        <f t="shared" si="17"/>
        <v>2853.0051178160938</v>
      </c>
      <c r="F211" s="1">
        <f t="shared" si="18"/>
        <v>2853</v>
      </c>
      <c r="G211" s="1">
        <f t="shared" si="20"/>
        <v>4.1272700036643073E-3</v>
      </c>
      <c r="I211" s="1">
        <f t="shared" si="22"/>
        <v>4.1272700036643073E-3</v>
      </c>
      <c r="O211" s="1">
        <f t="shared" ca="1" si="23"/>
        <v>4.1654866434099942E-2</v>
      </c>
      <c r="Q211" s="69">
        <f t="shared" si="19"/>
        <v>33567.775000000001</v>
      </c>
      <c r="AD211" s="1" t="s">
        <v>80</v>
      </c>
      <c r="AF211" s="1" t="s">
        <v>61</v>
      </c>
    </row>
    <row r="212" spans="1:32" x14ac:dyDescent="0.2">
      <c r="A212" s="1" t="s">
        <v>133</v>
      </c>
      <c r="C212" s="29">
        <v>48802.398999999998</v>
      </c>
      <c r="D212" s="29">
        <v>4.0000000000000001E-3</v>
      </c>
      <c r="E212" s="1">
        <f t="shared" si="17"/>
        <v>3120.998945243336</v>
      </c>
      <c r="F212" s="1">
        <f t="shared" si="18"/>
        <v>3121</v>
      </c>
      <c r="G212" s="1">
        <f t="shared" si="20"/>
        <v>-8.5060999845154583E-4</v>
      </c>
      <c r="I212" s="1">
        <f t="shared" si="22"/>
        <v>-8.5060999845154583E-4</v>
      </c>
      <c r="O212" s="1">
        <f t="shared" ca="1" si="23"/>
        <v>4.0034377550120431E-2</v>
      </c>
      <c r="Q212" s="69">
        <f t="shared" si="19"/>
        <v>33783.898999999998</v>
      </c>
      <c r="AA212" s="1" t="s">
        <v>59</v>
      </c>
      <c r="AB212" s="1">
        <v>10</v>
      </c>
      <c r="AD212" s="1" t="s">
        <v>80</v>
      </c>
      <c r="AF212" s="1" t="s">
        <v>61</v>
      </c>
    </row>
    <row r="213" spans="1:32" x14ac:dyDescent="0.2">
      <c r="A213" s="1" t="s">
        <v>133</v>
      </c>
      <c r="C213" s="29">
        <v>48827.402999999998</v>
      </c>
      <c r="D213" s="29">
        <v>4.0000000000000001E-3</v>
      </c>
      <c r="E213" s="1">
        <f t="shared" ref="E213:E276" si="24">+(C213-C$7)/C$8</f>
        <v>3152.0039130441869</v>
      </c>
      <c r="F213" s="1">
        <f t="shared" ref="F213:F276" si="25">ROUND(2*E213,0)/2</f>
        <v>3152</v>
      </c>
      <c r="G213" s="1">
        <f t="shared" si="20"/>
        <v>3.1556800022372045E-3</v>
      </c>
      <c r="I213" s="1">
        <f t="shared" si="22"/>
        <v>3.1556800022372045E-3</v>
      </c>
      <c r="O213" s="1">
        <f t="shared" ca="1" si="23"/>
        <v>3.9846932940406379E-2</v>
      </c>
      <c r="Q213" s="69">
        <f t="shared" ref="Q213:Q276" si="26">+C213-15018.5</f>
        <v>33808.902999999998</v>
      </c>
      <c r="AA213" s="1" t="s">
        <v>59</v>
      </c>
      <c r="AB213" s="1">
        <v>6</v>
      </c>
      <c r="AD213" s="1" t="s">
        <v>80</v>
      </c>
      <c r="AF213" s="1" t="s">
        <v>61</v>
      </c>
    </row>
    <row r="214" spans="1:32" x14ac:dyDescent="0.2">
      <c r="A214" s="1" t="s">
        <v>134</v>
      </c>
      <c r="C214" s="29">
        <v>48852.404999999999</v>
      </c>
      <c r="D214" s="29">
        <v>4.0000000000000001E-3</v>
      </c>
      <c r="E214" s="1">
        <f t="shared" si="24"/>
        <v>3183.0064008444133</v>
      </c>
      <c r="F214" s="1">
        <f t="shared" si="25"/>
        <v>3183</v>
      </c>
      <c r="G214" s="1">
        <f t="shared" si="20"/>
        <v>5.1619700025185011E-3</v>
      </c>
      <c r="I214" s="1">
        <f t="shared" si="22"/>
        <v>5.1619700025185011E-3</v>
      </c>
      <c r="O214" s="1">
        <f t="shared" ca="1" si="23"/>
        <v>3.9659488330692334E-2</v>
      </c>
      <c r="Q214" s="69">
        <f t="shared" si="26"/>
        <v>33833.904999999999</v>
      </c>
      <c r="AB214" s="1">
        <v>15</v>
      </c>
      <c r="AD214" s="1" t="s">
        <v>80</v>
      </c>
      <c r="AF214" s="1" t="s">
        <v>61</v>
      </c>
    </row>
    <row r="215" spans="1:32" x14ac:dyDescent="0.2">
      <c r="A215" s="1" t="s">
        <v>134</v>
      </c>
      <c r="C215" s="29">
        <v>48890.303</v>
      </c>
      <c r="D215" s="29">
        <v>5.0000000000000001E-3</v>
      </c>
      <c r="E215" s="1">
        <f t="shared" si="24"/>
        <v>3229.9999326679872</v>
      </c>
      <c r="F215" s="1">
        <f t="shared" si="25"/>
        <v>3230</v>
      </c>
      <c r="G215" s="1">
        <f t="shared" si="20"/>
        <v>-5.4299998737405986E-5</v>
      </c>
      <c r="I215" s="1">
        <f t="shared" si="22"/>
        <v>-5.4299998737405986E-5</v>
      </c>
      <c r="O215" s="1">
        <f t="shared" ca="1" si="23"/>
        <v>3.9375298115964588E-2</v>
      </c>
      <c r="Q215" s="69">
        <f t="shared" si="26"/>
        <v>33871.803</v>
      </c>
      <c r="AA215" s="1" t="s">
        <v>59</v>
      </c>
      <c r="AB215" s="1">
        <v>8</v>
      </c>
      <c r="AD215" s="1" t="s">
        <v>80</v>
      </c>
      <c r="AF215" s="1" t="s">
        <v>61</v>
      </c>
    </row>
    <row r="216" spans="1:32" x14ac:dyDescent="0.2">
      <c r="A216" s="1" t="s">
        <v>134</v>
      </c>
      <c r="C216" s="29">
        <v>48936.273999999998</v>
      </c>
      <c r="D216" s="29">
        <v>6.0000000000000001E-3</v>
      </c>
      <c r="E216" s="1">
        <f t="shared" si="24"/>
        <v>3287.0039870102046</v>
      </c>
      <c r="F216" s="1">
        <f t="shared" si="25"/>
        <v>3287</v>
      </c>
      <c r="G216" s="1">
        <f t="shared" si="20"/>
        <v>3.2153299980564043E-3</v>
      </c>
      <c r="I216" s="1">
        <f t="shared" si="22"/>
        <v>3.2153299980564043E-3</v>
      </c>
      <c r="O216" s="1">
        <f t="shared" ca="1" si="23"/>
        <v>3.903064189810327E-2</v>
      </c>
      <c r="Q216" s="69">
        <f t="shared" si="26"/>
        <v>33917.773999999998</v>
      </c>
      <c r="AA216" s="1" t="s">
        <v>59</v>
      </c>
      <c r="AB216" s="1">
        <v>8</v>
      </c>
      <c r="AD216" s="1" t="s">
        <v>80</v>
      </c>
      <c r="AF216" s="1" t="s">
        <v>61</v>
      </c>
    </row>
    <row r="217" spans="1:32" x14ac:dyDescent="0.2">
      <c r="A217" s="1" t="s">
        <v>135</v>
      </c>
      <c r="C217" s="29">
        <v>49164.495999999999</v>
      </c>
      <c r="D217" s="29">
        <v>4.0000000000000001E-3</v>
      </c>
      <c r="E217" s="1">
        <f t="shared" si="24"/>
        <v>3569.9993382118369</v>
      </c>
      <c r="F217" s="1">
        <f t="shared" si="25"/>
        <v>3570</v>
      </c>
      <c r="G217" s="1">
        <f t="shared" si="20"/>
        <v>-5.3369999659480527E-4</v>
      </c>
      <c r="I217" s="1">
        <f t="shared" si="22"/>
        <v>-5.3369999659480527E-4</v>
      </c>
      <c r="O217" s="1">
        <f t="shared" ca="1" si="23"/>
        <v>3.7319454009423415E-2</v>
      </c>
      <c r="Q217" s="69">
        <f t="shared" si="26"/>
        <v>34145.995999999999</v>
      </c>
      <c r="AA217" s="1" t="s">
        <v>59</v>
      </c>
      <c r="AB217" s="1">
        <v>6</v>
      </c>
      <c r="AD217" s="1" t="s">
        <v>80</v>
      </c>
      <c r="AF217" s="1" t="s">
        <v>61</v>
      </c>
    </row>
    <row r="218" spans="1:32" x14ac:dyDescent="0.2">
      <c r="A218" s="1" t="s">
        <v>135</v>
      </c>
      <c r="C218" s="29">
        <v>49177.4</v>
      </c>
      <c r="D218" s="29">
        <v>5.0000000000000001E-3</v>
      </c>
      <c r="E218" s="1">
        <f t="shared" si="24"/>
        <v>3586.0003022376823</v>
      </c>
      <c r="F218" s="1">
        <f t="shared" si="25"/>
        <v>3586</v>
      </c>
      <c r="G218" s="1">
        <f t="shared" si="20"/>
        <v>2.4374000349780545E-4</v>
      </c>
      <c r="I218" s="1">
        <f t="shared" si="22"/>
        <v>2.4374000349780545E-4</v>
      </c>
      <c r="O218" s="1">
        <f t="shared" ca="1" si="23"/>
        <v>3.7222708404409707E-2</v>
      </c>
      <c r="Q218" s="69">
        <f t="shared" si="26"/>
        <v>34158.9</v>
      </c>
      <c r="AB218" s="1">
        <v>17</v>
      </c>
      <c r="AD218" s="1" t="s">
        <v>80</v>
      </c>
      <c r="AF218" s="1" t="s">
        <v>61</v>
      </c>
    </row>
    <row r="219" spans="1:32" x14ac:dyDescent="0.2">
      <c r="A219" s="1" t="s">
        <v>135</v>
      </c>
      <c r="C219" s="29">
        <v>49198.366999999998</v>
      </c>
      <c r="D219" s="29">
        <v>5.0000000000000001E-3</v>
      </c>
      <c r="E219" s="1">
        <f t="shared" si="24"/>
        <v>3611.9993887790488</v>
      </c>
      <c r="F219" s="1">
        <f t="shared" si="25"/>
        <v>3612</v>
      </c>
      <c r="G219" s="1">
        <f t="shared" si="20"/>
        <v>-4.9292000039713457E-4</v>
      </c>
      <c r="I219" s="1">
        <f t="shared" si="22"/>
        <v>-4.9292000039713457E-4</v>
      </c>
      <c r="O219" s="1">
        <f t="shared" ca="1" si="23"/>
        <v>3.7065496796262448E-2</v>
      </c>
      <c r="Q219" s="69">
        <f t="shared" si="26"/>
        <v>34179.866999999998</v>
      </c>
      <c r="AA219" s="1" t="s">
        <v>59</v>
      </c>
      <c r="AB219" s="1">
        <v>8</v>
      </c>
      <c r="AD219" s="1" t="s">
        <v>80</v>
      </c>
      <c r="AF219" s="1" t="s">
        <v>61</v>
      </c>
    </row>
    <row r="220" spans="1:32" x14ac:dyDescent="0.2">
      <c r="A220" s="1" t="s">
        <v>136</v>
      </c>
      <c r="C220" s="29">
        <v>49206.434000000001</v>
      </c>
      <c r="D220" s="29">
        <v>6.0000000000000001E-3</v>
      </c>
      <c r="E220" s="1">
        <f t="shared" si="24"/>
        <v>3622.0024712958275</v>
      </c>
      <c r="F220" s="1">
        <f t="shared" si="25"/>
        <v>3622</v>
      </c>
      <c r="G220" s="1">
        <f t="shared" si="20"/>
        <v>1.9929800037061796E-3</v>
      </c>
      <c r="I220" s="1">
        <f t="shared" si="22"/>
        <v>1.9929800037061796E-3</v>
      </c>
      <c r="O220" s="1">
        <f t="shared" ca="1" si="23"/>
        <v>3.7005030793128883E-2</v>
      </c>
      <c r="Q220" s="69">
        <f t="shared" si="26"/>
        <v>34187.934000000001</v>
      </c>
      <c r="AA220" s="1" t="s">
        <v>59</v>
      </c>
      <c r="AD220" s="1" t="s">
        <v>80</v>
      </c>
      <c r="AF220" s="1" t="s">
        <v>61</v>
      </c>
    </row>
    <row r="221" spans="1:32" x14ac:dyDescent="0.2">
      <c r="A221" s="1" t="s">
        <v>71</v>
      </c>
      <c r="C221" s="29">
        <v>49347.563000000002</v>
      </c>
      <c r="E221" s="1">
        <f t="shared" si="24"/>
        <v>3797.0024753258294</v>
      </c>
      <c r="F221" s="1">
        <f t="shared" si="25"/>
        <v>3797</v>
      </c>
      <c r="G221" s="1">
        <f t="shared" si="20"/>
        <v>1.9962300066254102E-3</v>
      </c>
      <c r="I221" s="1">
        <f t="shared" si="22"/>
        <v>1.9962300066254102E-3</v>
      </c>
      <c r="O221" s="1">
        <f t="shared" ca="1" si="23"/>
        <v>3.5946875738291514E-2</v>
      </c>
      <c r="Q221" s="69">
        <f t="shared" si="26"/>
        <v>34329.063000000002</v>
      </c>
      <c r="AA221" s="1" t="s">
        <v>59</v>
      </c>
      <c r="AB221" s="1">
        <v>8</v>
      </c>
      <c r="AD221" s="1" t="s">
        <v>72</v>
      </c>
      <c r="AF221" s="1" t="s">
        <v>73</v>
      </c>
    </row>
    <row r="222" spans="1:32" x14ac:dyDescent="0.2">
      <c r="A222" s="1" t="s">
        <v>137</v>
      </c>
      <c r="C222" s="29">
        <v>49535.462</v>
      </c>
      <c r="D222" s="29">
        <v>6.0000000000000001E-3</v>
      </c>
      <c r="E222" s="1">
        <f t="shared" si="24"/>
        <v>4029.9972939473232</v>
      </c>
      <c r="F222" s="1">
        <f t="shared" si="25"/>
        <v>4030</v>
      </c>
      <c r="G222" s="1">
        <f t="shared" si="20"/>
        <v>-2.1822999988216907E-3</v>
      </c>
      <c r="I222" s="1">
        <f t="shared" si="22"/>
        <v>-2.1822999988216907E-3</v>
      </c>
      <c r="O222" s="1">
        <f t="shared" ca="1" si="23"/>
        <v>3.4538017865279477E-2</v>
      </c>
      <c r="Q222" s="69">
        <f t="shared" si="26"/>
        <v>34516.962</v>
      </c>
      <c r="AA222" s="1" t="s">
        <v>59</v>
      </c>
      <c r="AD222" s="1" t="s">
        <v>80</v>
      </c>
      <c r="AF222" s="1" t="s">
        <v>61</v>
      </c>
    </row>
    <row r="223" spans="1:32" x14ac:dyDescent="0.2">
      <c r="A223" s="1" t="s">
        <v>138</v>
      </c>
      <c r="C223" s="29">
        <v>49906.43</v>
      </c>
      <c r="D223" s="29">
        <v>5.0000000000000001E-3</v>
      </c>
      <c r="E223" s="1">
        <f t="shared" si="24"/>
        <v>4489.997729683434</v>
      </c>
      <c r="F223" s="1">
        <f t="shared" si="25"/>
        <v>4490</v>
      </c>
      <c r="G223" s="1">
        <f t="shared" si="20"/>
        <v>-1.8308999933651648E-3</v>
      </c>
      <c r="I223" s="1">
        <f t="shared" si="22"/>
        <v>-1.8308999933651648E-3</v>
      </c>
      <c r="O223" s="1">
        <f t="shared" ca="1" si="23"/>
        <v>3.1756581721135539E-2</v>
      </c>
      <c r="Q223" s="69">
        <f t="shared" si="26"/>
        <v>34887.93</v>
      </c>
      <c r="AA223" s="1" t="s">
        <v>59</v>
      </c>
      <c r="AD223" s="1" t="s">
        <v>80</v>
      </c>
      <c r="AF223" s="1" t="s">
        <v>61</v>
      </c>
    </row>
    <row r="224" spans="1:32" x14ac:dyDescent="0.2">
      <c r="A224" s="1" t="s">
        <v>138</v>
      </c>
      <c r="C224" s="29">
        <v>49935.463000000003</v>
      </c>
      <c r="D224" s="29">
        <v>4.0000000000000001E-3</v>
      </c>
      <c r="E224" s="1">
        <f t="shared" si="24"/>
        <v>4525.9986587412714</v>
      </c>
      <c r="F224" s="1">
        <f t="shared" si="25"/>
        <v>4526</v>
      </c>
      <c r="G224" s="1">
        <f t="shared" si="20"/>
        <v>-1.0816599897225387E-3</v>
      </c>
      <c r="I224" s="1">
        <f t="shared" si="22"/>
        <v>-1.0816599897225387E-3</v>
      </c>
      <c r="O224" s="1">
        <f t="shared" ca="1" si="23"/>
        <v>3.1538904109854708E-2</v>
      </c>
      <c r="Q224" s="69">
        <f t="shared" si="26"/>
        <v>34916.963000000003</v>
      </c>
      <c r="AA224" s="1" t="s">
        <v>59</v>
      </c>
      <c r="AB224" s="1">
        <v>6</v>
      </c>
      <c r="AD224" s="1" t="s">
        <v>80</v>
      </c>
      <c r="AF224" s="1" t="s">
        <v>61</v>
      </c>
    </row>
    <row r="225" spans="1:32" x14ac:dyDescent="0.2">
      <c r="A225" s="1" t="s">
        <v>138</v>
      </c>
      <c r="C225" s="29">
        <v>50011.27</v>
      </c>
      <c r="D225" s="29">
        <v>5.0000000000000001E-3</v>
      </c>
      <c r="E225" s="1">
        <f t="shared" si="24"/>
        <v>4619.9993623918399</v>
      </c>
      <c r="F225" s="1">
        <f t="shared" si="25"/>
        <v>4620</v>
      </c>
      <c r="G225" s="1">
        <f t="shared" ref="G225:G266" si="27">+C225-(C$7+F225*C$8)</f>
        <v>-5.1420000090729445E-4</v>
      </c>
      <c r="I225" s="1">
        <f t="shared" si="22"/>
        <v>-5.1420000090729445E-4</v>
      </c>
      <c r="O225" s="1">
        <f t="shared" ca="1" si="23"/>
        <v>3.0970523680399209E-2</v>
      </c>
      <c r="Q225" s="69">
        <f t="shared" si="26"/>
        <v>34992.769999999997</v>
      </c>
      <c r="AA225" s="1" t="s">
        <v>59</v>
      </c>
      <c r="AB225" s="1">
        <v>7</v>
      </c>
      <c r="AD225" s="1" t="s">
        <v>80</v>
      </c>
      <c r="AF225" s="1" t="s">
        <v>61</v>
      </c>
    </row>
    <row r="226" spans="1:32" x14ac:dyDescent="0.2">
      <c r="A226" s="1" t="s">
        <v>139</v>
      </c>
      <c r="C226" s="29">
        <v>50040.311000000002</v>
      </c>
      <c r="D226" s="29">
        <v>6.0000000000000001E-3</v>
      </c>
      <c r="E226" s="1">
        <f t="shared" si="24"/>
        <v>4656.0102114521751</v>
      </c>
      <c r="F226" s="1">
        <f t="shared" si="25"/>
        <v>4656</v>
      </c>
      <c r="G226" s="1">
        <f t="shared" si="27"/>
        <v>8.2350400043651462E-3</v>
      </c>
      <c r="I226" s="1">
        <f t="shared" si="22"/>
        <v>8.2350400043651462E-3</v>
      </c>
      <c r="O226" s="1">
        <f t="shared" ca="1" si="23"/>
        <v>3.0752846069118378E-2</v>
      </c>
      <c r="Q226" s="69">
        <f t="shared" si="26"/>
        <v>35021.811000000002</v>
      </c>
      <c r="AA226" s="1" t="s">
        <v>59</v>
      </c>
      <c r="AB226" s="1">
        <v>6</v>
      </c>
      <c r="AD226" s="1" t="s">
        <v>80</v>
      </c>
      <c r="AF226" s="1" t="s">
        <v>61</v>
      </c>
    </row>
    <row r="227" spans="1:32" x14ac:dyDescent="0.2">
      <c r="A227" s="26" t="s">
        <v>140</v>
      </c>
      <c r="B227" s="27" t="s">
        <v>45</v>
      </c>
      <c r="C227" s="28">
        <v>50281.423300000002</v>
      </c>
      <c r="E227" s="30">
        <f t="shared" si="24"/>
        <v>4954.9895386753751</v>
      </c>
      <c r="F227" s="1">
        <f t="shared" si="25"/>
        <v>4955</v>
      </c>
      <c r="G227" s="1">
        <f t="shared" si="27"/>
        <v>-8.4365499933483079E-3</v>
      </c>
      <c r="J227" s="1">
        <f>+G227</f>
        <v>-8.4365499933483079E-3</v>
      </c>
      <c r="O227" s="1">
        <f t="shared" ca="1" si="23"/>
        <v>2.8944912575424819E-2</v>
      </c>
      <c r="Q227" s="69">
        <f t="shared" si="26"/>
        <v>35262.923300000002</v>
      </c>
      <c r="AA227" s="1" t="s">
        <v>59</v>
      </c>
    </row>
    <row r="228" spans="1:32" x14ac:dyDescent="0.2">
      <c r="A228" s="1" t="s">
        <v>141</v>
      </c>
      <c r="C228" s="29">
        <v>50281.430999999997</v>
      </c>
      <c r="D228" s="29">
        <v>4.0000000000000001E-3</v>
      </c>
      <c r="E228" s="1">
        <f t="shared" si="24"/>
        <v>4954.9990866777707</v>
      </c>
      <c r="F228" s="1">
        <f t="shared" si="25"/>
        <v>4955</v>
      </c>
      <c r="G228" s="1">
        <f t="shared" si="27"/>
        <v>-7.3654999869177118E-4</v>
      </c>
      <c r="I228" s="1">
        <f>+G228</f>
        <v>-7.3654999869177118E-4</v>
      </c>
      <c r="O228" s="1">
        <f t="shared" ca="1" si="23"/>
        <v>2.8944912575424819E-2</v>
      </c>
      <c r="Q228" s="69">
        <f t="shared" si="26"/>
        <v>35262.930999999997</v>
      </c>
      <c r="AA228" s="1" t="s">
        <v>59</v>
      </c>
      <c r="AB228" s="1">
        <v>8</v>
      </c>
      <c r="AD228" s="1" t="s">
        <v>80</v>
      </c>
      <c r="AF228" s="1" t="s">
        <v>61</v>
      </c>
    </row>
    <row r="229" spans="1:32" x14ac:dyDescent="0.2">
      <c r="A229" s="26" t="s">
        <v>140</v>
      </c>
      <c r="B229" s="27" t="s">
        <v>45</v>
      </c>
      <c r="C229" s="28">
        <v>50281.437899999997</v>
      </c>
      <c r="E229" s="30">
        <f t="shared" si="24"/>
        <v>4955.0076426799242</v>
      </c>
      <c r="F229" s="1">
        <f t="shared" si="25"/>
        <v>4955</v>
      </c>
      <c r="G229" s="1">
        <f t="shared" si="27"/>
        <v>6.1634500016225502E-3</v>
      </c>
      <c r="J229" s="1">
        <f>+G229</f>
        <v>6.1634500016225502E-3</v>
      </c>
      <c r="O229" s="1">
        <f t="shared" ca="1" si="23"/>
        <v>2.8944912575424819E-2</v>
      </c>
      <c r="Q229" s="69">
        <f t="shared" si="26"/>
        <v>35262.937899999997</v>
      </c>
      <c r="AA229" s="1" t="s">
        <v>59</v>
      </c>
    </row>
    <row r="230" spans="1:32" x14ac:dyDescent="0.2">
      <c r="A230" s="26" t="s">
        <v>140</v>
      </c>
      <c r="B230" s="27" t="s">
        <v>45</v>
      </c>
      <c r="C230" s="28">
        <v>50281.441400000003</v>
      </c>
      <c r="E230" s="30">
        <f t="shared" si="24"/>
        <v>4955.0119826810233</v>
      </c>
      <c r="F230" s="1">
        <f t="shared" si="25"/>
        <v>4955</v>
      </c>
      <c r="G230" s="1">
        <f t="shared" si="27"/>
        <v>9.6634500077925622E-3</v>
      </c>
      <c r="J230" s="1">
        <f>+G230</f>
        <v>9.6634500077925622E-3</v>
      </c>
      <c r="O230" s="1">
        <f t="shared" ca="1" si="23"/>
        <v>2.8944912575424819E-2</v>
      </c>
      <c r="Q230" s="69">
        <f t="shared" si="26"/>
        <v>35262.941400000003</v>
      </c>
      <c r="AA230" s="1" t="s">
        <v>59</v>
      </c>
      <c r="AB230" s="1">
        <v>9</v>
      </c>
    </row>
    <row r="231" spans="1:32" x14ac:dyDescent="0.2">
      <c r="A231" s="1" t="s">
        <v>141</v>
      </c>
      <c r="C231" s="29">
        <v>50285.466</v>
      </c>
      <c r="D231" s="29">
        <v>5.0000000000000001E-3</v>
      </c>
      <c r="E231" s="1">
        <f t="shared" si="24"/>
        <v>4960.002487936631</v>
      </c>
      <c r="F231" s="1">
        <f t="shared" si="25"/>
        <v>4960</v>
      </c>
      <c r="G231" s="1">
        <f t="shared" si="27"/>
        <v>2.0064000054844655E-3</v>
      </c>
      <c r="I231" s="1">
        <f>+G231</f>
        <v>2.0064000054844655E-3</v>
      </c>
      <c r="O231" s="1">
        <f t="shared" ca="1" si="23"/>
        <v>2.8914679573858036E-2</v>
      </c>
      <c r="Q231" s="69">
        <f t="shared" si="26"/>
        <v>35266.966</v>
      </c>
      <c r="AA231" s="1" t="s">
        <v>59</v>
      </c>
      <c r="AB231" s="1">
        <v>7</v>
      </c>
      <c r="AD231" s="1" t="s">
        <v>80</v>
      </c>
      <c r="AF231" s="1" t="s">
        <v>61</v>
      </c>
    </row>
    <row r="232" spans="1:32" x14ac:dyDescent="0.2">
      <c r="A232" s="26" t="s">
        <v>140</v>
      </c>
      <c r="B232" s="27" t="s">
        <v>45</v>
      </c>
      <c r="C232" s="28">
        <v>50318.525000000001</v>
      </c>
      <c r="E232" s="30">
        <f t="shared" si="24"/>
        <v>5000.9956582505138</v>
      </c>
      <c r="F232" s="1">
        <f t="shared" si="25"/>
        <v>5001</v>
      </c>
      <c r="G232" s="1">
        <f t="shared" si="27"/>
        <v>-3.5014099921681918E-3</v>
      </c>
      <c r="J232" s="1">
        <f>+G232</f>
        <v>-3.5014099921681918E-3</v>
      </c>
      <c r="O232" s="1">
        <f t="shared" ca="1" si="23"/>
        <v>2.8666768961010426E-2</v>
      </c>
      <c r="Q232" s="69">
        <f t="shared" si="26"/>
        <v>35300.025000000001</v>
      </c>
      <c r="AA232" s="1" t="s">
        <v>59</v>
      </c>
    </row>
    <row r="233" spans="1:32" x14ac:dyDescent="0.2">
      <c r="A233" s="26" t="s">
        <v>140</v>
      </c>
      <c r="B233" s="27" t="s">
        <v>45</v>
      </c>
      <c r="C233" s="28">
        <v>50318.525699999998</v>
      </c>
      <c r="E233" s="30">
        <f t="shared" si="24"/>
        <v>5000.9965262507285</v>
      </c>
      <c r="F233" s="1">
        <f t="shared" si="25"/>
        <v>5001</v>
      </c>
      <c r="G233" s="1">
        <f t="shared" si="27"/>
        <v>-2.801409995299764E-3</v>
      </c>
      <c r="J233" s="1">
        <f>+G233</f>
        <v>-2.801409995299764E-3</v>
      </c>
      <c r="O233" s="1">
        <f t="shared" ca="1" si="23"/>
        <v>2.8666768961010426E-2</v>
      </c>
      <c r="Q233" s="69">
        <f t="shared" si="26"/>
        <v>35300.025699999998</v>
      </c>
      <c r="AB233" s="1">
        <v>18</v>
      </c>
    </row>
    <row r="234" spans="1:32" x14ac:dyDescent="0.2">
      <c r="A234" s="26" t="s">
        <v>140</v>
      </c>
      <c r="B234" s="27" t="s">
        <v>45</v>
      </c>
      <c r="C234" s="28">
        <v>50318.527099999999</v>
      </c>
      <c r="E234" s="30">
        <f t="shared" si="24"/>
        <v>5000.9982622511661</v>
      </c>
      <c r="F234" s="1">
        <f t="shared" si="25"/>
        <v>5001</v>
      </c>
      <c r="G234" s="1">
        <f t="shared" si="27"/>
        <v>-1.4014099942869507E-3</v>
      </c>
      <c r="J234" s="1">
        <f>+G234</f>
        <v>-1.4014099942869507E-3</v>
      </c>
      <c r="O234" s="1">
        <f t="shared" ca="1" si="23"/>
        <v>2.8666768961010426E-2</v>
      </c>
      <c r="Q234" s="69">
        <f t="shared" si="26"/>
        <v>35300.027099999999</v>
      </c>
      <c r="AA234" s="1" t="s">
        <v>59</v>
      </c>
      <c r="AB234" s="1">
        <v>7</v>
      </c>
    </row>
    <row r="235" spans="1:32" x14ac:dyDescent="0.2">
      <c r="A235" s="1" t="s">
        <v>142</v>
      </c>
      <c r="C235" s="29">
        <v>50331.436000000002</v>
      </c>
      <c r="D235" s="29">
        <v>6.0000000000000001E-3</v>
      </c>
      <c r="E235" s="1">
        <f t="shared" si="24"/>
        <v>5017.0053022785405</v>
      </c>
      <c r="F235" s="1">
        <f t="shared" si="25"/>
        <v>5017</v>
      </c>
      <c r="G235" s="1">
        <f t="shared" si="27"/>
        <v>4.2760300057125278E-3</v>
      </c>
      <c r="I235" s="1">
        <f>+G235</f>
        <v>4.2760300057125278E-3</v>
      </c>
      <c r="O235" s="1">
        <f t="shared" ca="1" si="23"/>
        <v>2.8570023355996722E-2</v>
      </c>
      <c r="Q235" s="69">
        <f t="shared" si="26"/>
        <v>35312.936000000002</v>
      </c>
      <c r="AA235" s="1" t="s">
        <v>59</v>
      </c>
      <c r="AD235" s="1" t="s">
        <v>80</v>
      </c>
      <c r="AF235" s="1" t="s">
        <v>61</v>
      </c>
    </row>
    <row r="236" spans="1:32" x14ac:dyDescent="0.2">
      <c r="A236" s="1" t="s">
        <v>142</v>
      </c>
      <c r="C236" s="29">
        <v>50369.341</v>
      </c>
      <c r="D236" s="29">
        <v>4.0000000000000001E-3</v>
      </c>
      <c r="E236" s="1">
        <f t="shared" si="24"/>
        <v>5064.0075141042953</v>
      </c>
      <c r="F236" s="1">
        <f t="shared" si="25"/>
        <v>5064</v>
      </c>
      <c r="G236" s="1">
        <f t="shared" si="27"/>
        <v>6.0597600022447295E-3</v>
      </c>
      <c r="I236" s="1">
        <f>+G236</f>
        <v>6.0597600022447295E-3</v>
      </c>
      <c r="O236" s="1">
        <f t="shared" ca="1" si="23"/>
        <v>2.8285833141268972E-2</v>
      </c>
      <c r="Q236" s="69">
        <f t="shared" si="26"/>
        <v>35350.841</v>
      </c>
      <c r="AA236" s="1" t="s">
        <v>59</v>
      </c>
      <c r="AD236" s="1" t="s">
        <v>80</v>
      </c>
      <c r="AF236" s="1" t="s">
        <v>61</v>
      </c>
    </row>
    <row r="237" spans="1:32" x14ac:dyDescent="0.2">
      <c r="A237" s="1" t="s">
        <v>143</v>
      </c>
      <c r="C237" s="29">
        <v>50390.303</v>
      </c>
      <c r="D237" s="29">
        <v>4.0000000000000001E-3</v>
      </c>
      <c r="E237" s="1">
        <f t="shared" si="24"/>
        <v>5090.000400644105</v>
      </c>
      <c r="F237" s="1">
        <f t="shared" si="25"/>
        <v>5090</v>
      </c>
      <c r="G237" s="1">
        <f t="shared" si="27"/>
        <v>3.2310000096913427E-4</v>
      </c>
      <c r="I237" s="1">
        <f>+G237</f>
        <v>3.2310000096913427E-4</v>
      </c>
      <c r="O237" s="1">
        <f t="shared" ca="1" si="23"/>
        <v>2.8128621533121706E-2</v>
      </c>
      <c r="Q237" s="69">
        <f t="shared" si="26"/>
        <v>35371.803</v>
      </c>
      <c r="AA237" s="1" t="s">
        <v>59</v>
      </c>
      <c r="AD237" s="1" t="s">
        <v>80</v>
      </c>
      <c r="AF237" s="1" t="s">
        <v>61</v>
      </c>
    </row>
    <row r="238" spans="1:32" x14ac:dyDescent="0.2">
      <c r="A238" s="26" t="s">
        <v>140</v>
      </c>
      <c r="B238" s="27" t="s">
        <v>45</v>
      </c>
      <c r="C238" s="28">
        <v>50610.4522</v>
      </c>
      <c r="E238" s="30">
        <f t="shared" si="24"/>
        <v>5362.98547732715</v>
      </c>
      <c r="F238" s="1">
        <f t="shared" si="25"/>
        <v>5363</v>
      </c>
      <c r="G238" s="1">
        <f t="shared" si="27"/>
        <v>-1.1711829996784218E-2</v>
      </c>
      <c r="J238" s="1">
        <f>+G238</f>
        <v>-1.1711829996784218E-2</v>
      </c>
      <c r="O238" s="1">
        <f t="shared" ca="1" si="23"/>
        <v>2.6477899647575416E-2</v>
      </c>
      <c r="Q238" s="69">
        <f t="shared" si="26"/>
        <v>35591.9522</v>
      </c>
      <c r="AA238" s="1" t="s">
        <v>59</v>
      </c>
      <c r="AB238" s="1">
        <v>11</v>
      </c>
    </row>
    <row r="239" spans="1:32" x14ac:dyDescent="0.2">
      <c r="A239" s="1" t="s">
        <v>144</v>
      </c>
      <c r="C239" s="29">
        <v>50652.402999999998</v>
      </c>
      <c r="D239" s="29">
        <v>5.0000000000000001E-3</v>
      </c>
      <c r="E239" s="1">
        <f t="shared" si="24"/>
        <v>5415.00448241513</v>
      </c>
      <c r="F239" s="1">
        <f t="shared" si="25"/>
        <v>5415</v>
      </c>
      <c r="G239" s="1">
        <f t="shared" si="27"/>
        <v>3.6148500003037043E-3</v>
      </c>
      <c r="I239" s="1">
        <f>+G239</f>
        <v>3.6148500003037043E-3</v>
      </c>
      <c r="O239" s="1">
        <f t="shared" ca="1" si="23"/>
        <v>2.6163476431280884E-2</v>
      </c>
      <c r="Q239" s="69">
        <f t="shared" si="26"/>
        <v>35633.902999999998</v>
      </c>
      <c r="AA239" s="1" t="s">
        <v>59</v>
      </c>
      <c r="AD239" s="1" t="s">
        <v>80</v>
      </c>
      <c r="AF239" s="1" t="s">
        <v>61</v>
      </c>
    </row>
    <row r="240" spans="1:32" x14ac:dyDescent="0.2">
      <c r="A240" s="26" t="s">
        <v>140</v>
      </c>
      <c r="B240" s="27" t="s">
        <v>45</v>
      </c>
      <c r="C240" s="28">
        <v>50660.457699999999</v>
      </c>
      <c r="E240" s="30">
        <f t="shared" si="24"/>
        <v>5424.9923129280696</v>
      </c>
      <c r="F240" s="1">
        <f t="shared" si="25"/>
        <v>5425</v>
      </c>
      <c r="G240" s="1">
        <f t="shared" si="27"/>
        <v>-6.1992499977350235E-3</v>
      </c>
      <c r="J240" s="1">
        <f>+G240</f>
        <v>-6.1992499977350235E-3</v>
      </c>
      <c r="O240" s="1">
        <f t="shared" ca="1" si="23"/>
        <v>2.6103010428147319E-2</v>
      </c>
      <c r="Q240" s="69">
        <f t="shared" si="26"/>
        <v>35641.957699999999</v>
      </c>
      <c r="AA240" s="1" t="s">
        <v>59</v>
      </c>
      <c r="AB240" s="1">
        <v>8</v>
      </c>
    </row>
    <row r="241" spans="1:32" x14ac:dyDescent="0.2">
      <c r="A241" s="26" t="s">
        <v>140</v>
      </c>
      <c r="B241" s="27" t="s">
        <v>45</v>
      </c>
      <c r="C241" s="28">
        <v>50660.471599999997</v>
      </c>
      <c r="E241" s="30">
        <f t="shared" si="24"/>
        <v>5425.009548932403</v>
      </c>
      <c r="F241" s="1">
        <f t="shared" si="25"/>
        <v>5425</v>
      </c>
      <c r="G241" s="1">
        <f t="shared" si="27"/>
        <v>7.7007500003674068E-3</v>
      </c>
      <c r="J241" s="1">
        <f>+G241</f>
        <v>7.7007500003674068E-3</v>
      </c>
      <c r="O241" s="1">
        <f t="shared" ca="1" si="23"/>
        <v>2.6103010428147319E-2</v>
      </c>
      <c r="Q241" s="69">
        <f t="shared" si="26"/>
        <v>35641.971599999997</v>
      </c>
      <c r="AB241" s="1">
        <v>8</v>
      </c>
    </row>
    <row r="242" spans="1:32" x14ac:dyDescent="0.2">
      <c r="A242" s="26" t="s">
        <v>140</v>
      </c>
      <c r="B242" s="27" t="s">
        <v>45</v>
      </c>
      <c r="C242" s="28">
        <v>50660.475700000003</v>
      </c>
      <c r="E242" s="30">
        <f t="shared" si="24"/>
        <v>5425.0146329336894</v>
      </c>
      <c r="F242" s="1">
        <f t="shared" si="25"/>
        <v>5425</v>
      </c>
      <c r="G242" s="1">
        <f t="shared" si="27"/>
        <v>1.1800750005932059E-2</v>
      </c>
      <c r="J242" s="1">
        <f>+G242</f>
        <v>1.1800750005932059E-2</v>
      </c>
      <c r="O242" s="1">
        <f t="shared" ca="1" si="23"/>
        <v>2.6103010428147319E-2</v>
      </c>
      <c r="Q242" s="69">
        <f t="shared" si="26"/>
        <v>35641.975700000003</v>
      </c>
      <c r="AB242" s="1">
        <v>6</v>
      </c>
    </row>
    <row r="243" spans="1:32" x14ac:dyDescent="0.2">
      <c r="A243" s="1" t="s">
        <v>144</v>
      </c>
      <c r="C243" s="29">
        <v>50681.430999999997</v>
      </c>
      <c r="D243" s="29">
        <v>4.0000000000000001E-3</v>
      </c>
      <c r="E243" s="1">
        <f t="shared" si="24"/>
        <v>5450.9992114714023</v>
      </c>
      <c r="F243" s="1">
        <f t="shared" si="25"/>
        <v>5451</v>
      </c>
      <c r="G243" s="1">
        <f t="shared" si="27"/>
        <v>-6.3591000071028247E-4</v>
      </c>
      <c r="I243" s="1">
        <f>+G243</f>
        <v>-6.3591000071028247E-4</v>
      </c>
      <c r="O243" s="1">
        <f t="shared" ca="1" si="23"/>
        <v>2.5945798820000053E-2</v>
      </c>
      <c r="Q243" s="69">
        <f t="shared" si="26"/>
        <v>35662.930999999997</v>
      </c>
      <c r="AA243" s="1" t="s">
        <v>59</v>
      </c>
      <c r="AB243" s="1">
        <v>6</v>
      </c>
      <c r="AD243" s="1" t="s">
        <v>80</v>
      </c>
      <c r="AF243" s="1" t="s">
        <v>61</v>
      </c>
    </row>
    <row r="244" spans="1:32" x14ac:dyDescent="0.2">
      <c r="A244" s="26" t="s">
        <v>140</v>
      </c>
      <c r="B244" s="27" t="s">
        <v>45</v>
      </c>
      <c r="C244" s="28">
        <v>50694.3318</v>
      </c>
      <c r="E244" s="30">
        <f t="shared" si="24"/>
        <v>5466.9962074962505</v>
      </c>
      <c r="F244" s="1">
        <f t="shared" si="25"/>
        <v>5467</v>
      </c>
      <c r="G244" s="1">
        <f t="shared" si="27"/>
        <v>-3.058469999814406E-3</v>
      </c>
      <c r="J244" s="1">
        <f>+G244</f>
        <v>-3.058469999814406E-3</v>
      </c>
      <c r="O244" s="1">
        <f t="shared" ca="1" si="23"/>
        <v>2.5849053214986352E-2</v>
      </c>
      <c r="Q244" s="69">
        <f t="shared" si="26"/>
        <v>35675.8318</v>
      </c>
      <c r="AA244" s="1" t="s">
        <v>59</v>
      </c>
    </row>
    <row r="245" spans="1:32" x14ac:dyDescent="0.2">
      <c r="A245" s="1" t="s">
        <v>145</v>
      </c>
      <c r="C245" s="29">
        <v>50715.307999999997</v>
      </c>
      <c r="D245" s="29">
        <v>5.0000000000000001E-3</v>
      </c>
      <c r="E245" s="1">
        <f t="shared" si="24"/>
        <v>5493.0067020404877</v>
      </c>
      <c r="F245" s="1">
        <f t="shared" si="25"/>
        <v>5493</v>
      </c>
      <c r="G245" s="1">
        <f t="shared" si="27"/>
        <v>5.4048700039857067E-3</v>
      </c>
      <c r="I245" s="1">
        <f>+G245</f>
        <v>5.4048700039857067E-3</v>
      </c>
      <c r="O245" s="1">
        <f t="shared" ca="1" si="23"/>
        <v>2.5691841606839086E-2</v>
      </c>
      <c r="Q245" s="69">
        <f t="shared" si="26"/>
        <v>35696.807999999997</v>
      </c>
      <c r="AA245" s="1" t="s">
        <v>59</v>
      </c>
      <c r="AB245" s="1">
        <v>8</v>
      </c>
      <c r="AD245" s="1" t="s">
        <v>80</v>
      </c>
      <c r="AF245" s="1" t="s">
        <v>61</v>
      </c>
    </row>
    <row r="246" spans="1:32" x14ac:dyDescent="0.2">
      <c r="A246" s="1" t="s">
        <v>145</v>
      </c>
      <c r="C246" s="29">
        <v>50727.404000000002</v>
      </c>
      <c r="D246" s="29">
        <v>7.0000000000000001E-3</v>
      </c>
      <c r="E246" s="1">
        <f t="shared" si="24"/>
        <v>5508.0057458142528</v>
      </c>
      <c r="F246" s="1">
        <f t="shared" si="25"/>
        <v>5508</v>
      </c>
      <c r="G246" s="1">
        <f t="shared" si="27"/>
        <v>4.633720003766939E-3</v>
      </c>
      <c r="I246" s="1">
        <f>+G246</f>
        <v>4.633720003766939E-3</v>
      </c>
      <c r="O246" s="1">
        <f t="shared" ca="1" si="23"/>
        <v>2.5601142602138735E-2</v>
      </c>
      <c r="Q246" s="69">
        <f t="shared" si="26"/>
        <v>35708.904000000002</v>
      </c>
      <c r="AA246" s="1" t="s">
        <v>59</v>
      </c>
      <c r="AB246" s="1">
        <v>6</v>
      </c>
      <c r="AD246" s="1" t="s">
        <v>80</v>
      </c>
      <c r="AF246" s="1" t="s">
        <v>61</v>
      </c>
    </row>
    <row r="247" spans="1:32" x14ac:dyDescent="0.2">
      <c r="A247" s="30" t="s">
        <v>146</v>
      </c>
      <c r="B247" s="33" t="s">
        <v>45</v>
      </c>
      <c r="C247" s="34">
        <v>51331.431600000004</v>
      </c>
      <c r="D247" s="34">
        <v>2.5000000000000001E-3</v>
      </c>
      <c r="E247" s="1">
        <f t="shared" si="24"/>
        <v>6257.0001582612485</v>
      </c>
      <c r="F247" s="1">
        <f t="shared" si="25"/>
        <v>6257</v>
      </c>
      <c r="G247" s="1">
        <f t="shared" si="27"/>
        <v>1.2763000995619223E-4</v>
      </c>
      <c r="K247" s="1">
        <f>+G247</f>
        <v>1.2763000995619223E-4</v>
      </c>
      <c r="O247" s="1">
        <f t="shared" ca="1" si="23"/>
        <v>2.1072238967434806E-2</v>
      </c>
      <c r="Q247" s="69">
        <f t="shared" si="26"/>
        <v>36312.931600000004</v>
      </c>
    </row>
    <row r="248" spans="1:32" x14ac:dyDescent="0.2">
      <c r="A248" s="26" t="s">
        <v>140</v>
      </c>
      <c r="B248" s="27" t="s">
        <v>45</v>
      </c>
      <c r="C248" s="28">
        <v>51339.492400000003</v>
      </c>
      <c r="E248" s="30">
        <f t="shared" si="24"/>
        <v>6266.9955527760894</v>
      </c>
      <c r="F248" s="1">
        <f t="shared" si="25"/>
        <v>6267</v>
      </c>
      <c r="G248" s="1">
        <f t="shared" si="27"/>
        <v>-3.5864699966623448E-3</v>
      </c>
      <c r="J248" s="1">
        <f>+G248</f>
        <v>-3.5864699966623448E-3</v>
      </c>
      <c r="O248" s="1">
        <f t="shared" ca="1" si="23"/>
        <v>2.1011772964301241E-2</v>
      </c>
      <c r="Q248" s="69">
        <f t="shared" si="26"/>
        <v>36320.992400000003</v>
      </c>
      <c r="AA248" s="1" t="s">
        <v>59</v>
      </c>
      <c r="AB248" s="1">
        <v>6</v>
      </c>
    </row>
    <row r="249" spans="1:32" x14ac:dyDescent="0.2">
      <c r="A249" s="26" t="s">
        <v>140</v>
      </c>
      <c r="B249" s="27" t="s">
        <v>45</v>
      </c>
      <c r="C249" s="28">
        <v>51364.495799999997</v>
      </c>
      <c r="E249" s="30">
        <f t="shared" si="24"/>
        <v>6297.9997765767448</v>
      </c>
      <c r="F249" s="1">
        <f t="shared" si="25"/>
        <v>6298</v>
      </c>
      <c r="G249" s="1">
        <f t="shared" si="27"/>
        <v>-1.8018000264419243E-4</v>
      </c>
      <c r="J249" s="1">
        <f>+G249</f>
        <v>-1.8018000264419243E-4</v>
      </c>
      <c r="O249" s="1">
        <f t="shared" ca="1" si="23"/>
        <v>2.0824328354587196E-2</v>
      </c>
      <c r="Q249" s="69">
        <f t="shared" si="26"/>
        <v>36345.995799999997</v>
      </c>
      <c r="AB249" s="1">
        <v>8</v>
      </c>
    </row>
    <row r="250" spans="1:32" x14ac:dyDescent="0.2">
      <c r="A250" s="26" t="s">
        <v>147</v>
      </c>
      <c r="B250" s="27" t="s">
        <v>45</v>
      </c>
      <c r="C250" s="28">
        <v>52106.427000000003</v>
      </c>
      <c r="E250" s="30">
        <f t="shared" si="24"/>
        <v>7217.9946960474745</v>
      </c>
      <c r="F250" s="1">
        <f t="shared" si="25"/>
        <v>7218</v>
      </c>
      <c r="G250" s="1">
        <f t="shared" si="27"/>
        <v>-4.277379994164221E-3</v>
      </c>
      <c r="I250" s="1">
        <f t="shared" ref="I250:I257" si="28">+G250</f>
        <v>-4.277379994164221E-3</v>
      </c>
      <c r="O250" s="1">
        <f t="shared" ca="1" si="23"/>
        <v>1.526145606629932E-2</v>
      </c>
      <c r="Q250" s="69">
        <f t="shared" si="26"/>
        <v>37087.927000000003</v>
      </c>
    </row>
    <row r="251" spans="1:32" x14ac:dyDescent="0.2">
      <c r="A251" s="26" t="s">
        <v>147</v>
      </c>
      <c r="B251" s="27" t="s">
        <v>45</v>
      </c>
      <c r="C251" s="28">
        <v>52106.428</v>
      </c>
      <c r="E251" s="30">
        <f t="shared" si="24"/>
        <v>7217.9959360477815</v>
      </c>
      <c r="F251" s="1">
        <f t="shared" si="25"/>
        <v>7218</v>
      </c>
      <c r="G251" s="1">
        <f t="shared" si="27"/>
        <v>-3.277379997598473E-3</v>
      </c>
      <c r="I251" s="1">
        <f t="shared" si="28"/>
        <v>-3.277379997598473E-3</v>
      </c>
      <c r="O251" s="1">
        <f t="shared" ca="1" si="23"/>
        <v>1.526145606629932E-2</v>
      </c>
      <c r="Q251" s="69">
        <f t="shared" si="26"/>
        <v>37087.928</v>
      </c>
    </row>
    <row r="252" spans="1:32" x14ac:dyDescent="0.2">
      <c r="A252" s="26" t="s">
        <v>147</v>
      </c>
      <c r="B252" s="27" t="s">
        <v>45</v>
      </c>
      <c r="C252" s="28">
        <v>52106.43</v>
      </c>
      <c r="E252" s="30">
        <f t="shared" si="24"/>
        <v>7217.9984160484064</v>
      </c>
      <c r="F252" s="1">
        <f t="shared" si="25"/>
        <v>7218</v>
      </c>
      <c r="G252" s="1">
        <f t="shared" si="27"/>
        <v>-1.2773799971910194E-3</v>
      </c>
      <c r="I252" s="1">
        <f t="shared" si="28"/>
        <v>-1.2773799971910194E-3</v>
      </c>
      <c r="O252" s="1">
        <f t="shared" ca="1" si="23"/>
        <v>1.526145606629932E-2</v>
      </c>
      <c r="Q252" s="69">
        <f t="shared" si="26"/>
        <v>37087.93</v>
      </c>
    </row>
    <row r="253" spans="1:32" x14ac:dyDescent="0.2">
      <c r="A253" s="26" t="s">
        <v>147</v>
      </c>
      <c r="B253" s="27" t="s">
        <v>45</v>
      </c>
      <c r="C253" s="28">
        <v>52106.438999999998</v>
      </c>
      <c r="E253" s="30">
        <f t="shared" si="24"/>
        <v>7218.0095760512122</v>
      </c>
      <c r="F253" s="1">
        <f t="shared" si="25"/>
        <v>7218</v>
      </c>
      <c r="G253" s="1">
        <f t="shared" si="27"/>
        <v>7.7226200010045432E-3</v>
      </c>
      <c r="I253" s="1">
        <f t="shared" si="28"/>
        <v>7.7226200010045432E-3</v>
      </c>
      <c r="O253" s="1">
        <f t="shared" ca="1" si="23"/>
        <v>1.526145606629932E-2</v>
      </c>
      <c r="Q253" s="69">
        <f t="shared" si="26"/>
        <v>37087.938999999998</v>
      </c>
    </row>
    <row r="254" spans="1:32" x14ac:dyDescent="0.2">
      <c r="A254" s="26" t="s">
        <v>147</v>
      </c>
      <c r="B254" s="27" t="s">
        <v>45</v>
      </c>
      <c r="C254" s="28">
        <v>52106.44</v>
      </c>
      <c r="E254" s="30">
        <f t="shared" si="24"/>
        <v>7218.0108160515283</v>
      </c>
      <c r="F254" s="1">
        <f t="shared" si="25"/>
        <v>7218</v>
      </c>
      <c r="G254" s="1">
        <f t="shared" si="27"/>
        <v>8.7226200048462488E-3</v>
      </c>
      <c r="I254" s="1">
        <f t="shared" si="28"/>
        <v>8.7226200048462488E-3</v>
      </c>
      <c r="O254" s="1">
        <f t="shared" ca="1" si="23"/>
        <v>1.526145606629932E-2</v>
      </c>
      <c r="Q254" s="69">
        <f t="shared" si="26"/>
        <v>37087.94</v>
      </c>
    </row>
    <row r="255" spans="1:32" x14ac:dyDescent="0.2">
      <c r="A255" s="26" t="s">
        <v>147</v>
      </c>
      <c r="B255" s="27" t="s">
        <v>45</v>
      </c>
      <c r="C255" s="28">
        <v>52106.444000000003</v>
      </c>
      <c r="E255" s="30">
        <f t="shared" si="24"/>
        <v>7218.0157760527773</v>
      </c>
      <c r="F255" s="1">
        <f t="shared" si="25"/>
        <v>7218</v>
      </c>
      <c r="G255" s="1">
        <f t="shared" si="27"/>
        <v>1.2722620005661156E-2</v>
      </c>
      <c r="I255" s="1">
        <f t="shared" si="28"/>
        <v>1.2722620005661156E-2</v>
      </c>
      <c r="O255" s="1">
        <f t="shared" ca="1" si="23"/>
        <v>1.526145606629932E-2</v>
      </c>
      <c r="Q255" s="69">
        <f t="shared" si="26"/>
        <v>37087.944000000003</v>
      </c>
    </row>
    <row r="256" spans="1:32" x14ac:dyDescent="0.2">
      <c r="A256" s="26" t="s">
        <v>148</v>
      </c>
      <c r="B256" s="27" t="s">
        <v>45</v>
      </c>
      <c r="C256" s="28">
        <v>52174.978000000003</v>
      </c>
      <c r="E256" s="30">
        <f t="shared" si="24"/>
        <v>7302.9979574342942</v>
      </c>
      <c r="F256" s="1">
        <f t="shared" si="25"/>
        <v>7303</v>
      </c>
      <c r="G256" s="1">
        <f t="shared" si="27"/>
        <v>-1.647229990339838E-3</v>
      </c>
      <c r="I256" s="1">
        <f t="shared" si="28"/>
        <v>-1.647229990339838E-3</v>
      </c>
      <c r="O256" s="1">
        <f t="shared" ca="1" si="23"/>
        <v>1.4747495039664021E-2</v>
      </c>
      <c r="Q256" s="69">
        <f t="shared" si="26"/>
        <v>37156.478000000003</v>
      </c>
    </row>
    <row r="257" spans="1:17" x14ac:dyDescent="0.2">
      <c r="A257" s="26" t="s">
        <v>149</v>
      </c>
      <c r="B257" s="27" t="s">
        <v>45</v>
      </c>
      <c r="C257" s="28">
        <v>52432.2376</v>
      </c>
      <c r="E257" s="30">
        <f t="shared" si="24"/>
        <v>7621.9999416951905</v>
      </c>
      <c r="F257" s="1">
        <f t="shared" si="25"/>
        <v>7622</v>
      </c>
      <c r="G257" s="1">
        <f t="shared" si="27"/>
        <v>-4.7019995690789074E-5</v>
      </c>
      <c r="I257" s="1">
        <f t="shared" si="28"/>
        <v>-4.7019995690789074E-5</v>
      </c>
      <c r="O257" s="1">
        <f t="shared" ca="1" si="23"/>
        <v>1.2818629539703336E-2</v>
      </c>
      <c r="Q257" s="69">
        <f t="shared" si="26"/>
        <v>37413.7376</v>
      </c>
    </row>
    <row r="258" spans="1:17" x14ac:dyDescent="0.2">
      <c r="A258" s="26" t="s">
        <v>150</v>
      </c>
      <c r="B258" s="27" t="s">
        <v>45</v>
      </c>
      <c r="C258" s="28">
        <v>52498.361299999997</v>
      </c>
      <c r="E258" s="30">
        <f t="shared" si="24"/>
        <v>7703.9933503247275</v>
      </c>
      <c r="F258" s="1">
        <f t="shared" si="25"/>
        <v>7704</v>
      </c>
      <c r="G258" s="1">
        <f t="shared" si="27"/>
        <v>-5.3626399967470206E-3</v>
      </c>
      <c r="K258" s="1">
        <f>+G258</f>
        <v>-5.3626399967470206E-3</v>
      </c>
      <c r="O258" s="1">
        <f t="shared" ca="1" si="23"/>
        <v>1.2322808314008116E-2</v>
      </c>
      <c r="Q258" s="69">
        <f t="shared" si="26"/>
        <v>37479.861299999997</v>
      </c>
    </row>
    <row r="259" spans="1:17" x14ac:dyDescent="0.2">
      <c r="A259" s="26" t="s">
        <v>150</v>
      </c>
      <c r="B259" s="27" t="s">
        <v>45</v>
      </c>
      <c r="C259" s="28">
        <v>52601.5864</v>
      </c>
      <c r="E259" s="30">
        <f t="shared" si="24"/>
        <v>7831.9925065293191</v>
      </c>
      <c r="F259" s="1">
        <f t="shared" si="25"/>
        <v>7832</v>
      </c>
      <c r="G259" s="1">
        <f t="shared" si="27"/>
        <v>-6.0431199963204563E-3</v>
      </c>
      <c r="K259" s="1">
        <f>+G259</f>
        <v>-6.0431199963204563E-3</v>
      </c>
      <c r="O259" s="1">
        <f t="shared" ca="1" si="23"/>
        <v>1.1548843473898493E-2</v>
      </c>
      <c r="Q259" s="69">
        <f t="shared" si="26"/>
        <v>37583.0864</v>
      </c>
    </row>
    <row r="260" spans="1:17" x14ac:dyDescent="0.2">
      <c r="A260" s="26" t="s">
        <v>147</v>
      </c>
      <c r="B260" s="27" t="s">
        <v>45</v>
      </c>
      <c r="C260" s="28">
        <v>52906.43</v>
      </c>
      <c r="E260" s="30">
        <f t="shared" si="24"/>
        <v>8209.9986656356687</v>
      </c>
      <c r="F260" s="1">
        <f t="shared" si="25"/>
        <v>8210</v>
      </c>
      <c r="G260" s="1">
        <f t="shared" si="27"/>
        <v>-1.0760999939520843E-3</v>
      </c>
      <c r="I260" s="1">
        <f>+G260</f>
        <v>-1.0760999939520843E-3</v>
      </c>
      <c r="O260" s="1">
        <f t="shared" ca="1" si="23"/>
        <v>9.2632285554497817E-3</v>
      </c>
      <c r="Q260" s="69">
        <f t="shared" si="26"/>
        <v>37887.93</v>
      </c>
    </row>
    <row r="261" spans="1:17" x14ac:dyDescent="0.2">
      <c r="A261" s="35" t="s">
        <v>151</v>
      </c>
      <c r="B261" s="36" t="s">
        <v>45</v>
      </c>
      <c r="C261" s="35">
        <v>53214.495999999999</v>
      </c>
      <c r="D261" s="35">
        <v>3.0000000000000001E-3</v>
      </c>
      <c r="E261" s="1">
        <f t="shared" si="24"/>
        <v>8592.0006017473552</v>
      </c>
      <c r="F261" s="1">
        <f t="shared" si="25"/>
        <v>8592</v>
      </c>
      <c r="G261" s="1">
        <f t="shared" si="27"/>
        <v>4.8528000479564071E-4</v>
      </c>
      <c r="I261" s="1">
        <f>+G261</f>
        <v>4.8528000479564071E-4</v>
      </c>
      <c r="O261" s="1">
        <f t="shared" ca="1" si="23"/>
        <v>6.9534272357476418E-3</v>
      </c>
      <c r="Q261" s="69">
        <f t="shared" si="26"/>
        <v>38195.995999999999</v>
      </c>
    </row>
    <row r="262" spans="1:17" x14ac:dyDescent="0.2">
      <c r="A262" s="26" t="s">
        <v>150</v>
      </c>
      <c r="B262" s="27" t="s">
        <v>45</v>
      </c>
      <c r="C262" s="28">
        <v>53255.618000000002</v>
      </c>
      <c r="E262" s="30">
        <f t="shared" si="24"/>
        <v>8642.9918945767677</v>
      </c>
      <c r="F262" s="1">
        <f t="shared" si="25"/>
        <v>8643</v>
      </c>
      <c r="G262" s="1">
        <f t="shared" si="27"/>
        <v>-6.5366299968445674E-3</v>
      </c>
      <c r="K262" s="1">
        <f>+G262</f>
        <v>-6.5366299968445674E-3</v>
      </c>
      <c r="O262" s="1">
        <f t="shared" ca="1" si="23"/>
        <v>6.6450506197664669E-3</v>
      </c>
      <c r="Q262" s="69">
        <f t="shared" si="26"/>
        <v>38237.118000000002</v>
      </c>
    </row>
    <row r="263" spans="1:17" x14ac:dyDescent="0.2">
      <c r="A263" s="26" t="s">
        <v>150</v>
      </c>
      <c r="B263" s="27" t="s">
        <v>45</v>
      </c>
      <c r="C263" s="28">
        <v>53267.713000000003</v>
      </c>
      <c r="E263" s="30">
        <f t="shared" si="24"/>
        <v>8657.9896983502167</v>
      </c>
      <c r="F263" s="1">
        <f t="shared" si="25"/>
        <v>8658</v>
      </c>
      <c r="G263" s="1">
        <f t="shared" si="27"/>
        <v>-8.307779993629083E-3</v>
      </c>
      <c r="K263" s="1">
        <f>+G263</f>
        <v>-8.307779993629083E-3</v>
      </c>
      <c r="O263" s="1">
        <f t="shared" ca="1" si="23"/>
        <v>6.554351615066123E-3</v>
      </c>
      <c r="Q263" s="69">
        <f t="shared" si="26"/>
        <v>38249.213000000003</v>
      </c>
    </row>
    <row r="264" spans="1:17" x14ac:dyDescent="0.2">
      <c r="A264" s="26" t="s">
        <v>150</v>
      </c>
      <c r="B264" s="27" t="s">
        <v>45</v>
      </c>
      <c r="C264" s="28">
        <v>53343.519500000002</v>
      </c>
      <c r="E264" s="30">
        <f t="shared" si="24"/>
        <v>8751.9897820006372</v>
      </c>
      <c r="F264" s="1">
        <f t="shared" si="25"/>
        <v>8752</v>
      </c>
      <c r="G264" s="1">
        <f t="shared" si="27"/>
        <v>-8.2403199921827763E-3</v>
      </c>
      <c r="K264" s="1">
        <f>+G264</f>
        <v>-8.2403199921827763E-3</v>
      </c>
      <c r="O264" s="1">
        <f t="shared" ca="1" si="23"/>
        <v>5.9859711856106237E-3</v>
      </c>
      <c r="Q264" s="69">
        <f t="shared" si="26"/>
        <v>38325.019500000002</v>
      </c>
    </row>
    <row r="265" spans="1:17" x14ac:dyDescent="0.2">
      <c r="A265" s="31" t="s">
        <v>152</v>
      </c>
      <c r="B265" s="33" t="s">
        <v>45</v>
      </c>
      <c r="C265" s="34">
        <v>53511.260860000002</v>
      </c>
      <c r="D265" s="34">
        <v>8.0000000000000007E-5</v>
      </c>
      <c r="E265" s="1">
        <f t="shared" si="24"/>
        <v>8959.9891207332694</v>
      </c>
      <c r="F265" s="1">
        <f t="shared" si="25"/>
        <v>8960</v>
      </c>
      <c r="G265" s="1">
        <f t="shared" si="27"/>
        <v>-8.7735999914002605E-3</v>
      </c>
      <c r="K265" s="1">
        <f>+G265</f>
        <v>-8.7735999914002605E-3</v>
      </c>
      <c r="O265" s="1">
        <f t="shared" ca="1" si="23"/>
        <v>4.7282783204324955E-3</v>
      </c>
      <c r="Q265" s="69">
        <f t="shared" si="26"/>
        <v>38492.760860000002</v>
      </c>
    </row>
    <row r="266" spans="1:17" x14ac:dyDescent="0.2">
      <c r="A266" s="26" t="s">
        <v>153</v>
      </c>
      <c r="B266" s="27" t="s">
        <v>45</v>
      </c>
      <c r="C266" s="28">
        <v>53511.260900000001</v>
      </c>
      <c r="E266" s="30">
        <f t="shared" si="24"/>
        <v>8959.9891703332814</v>
      </c>
      <c r="F266" s="1">
        <f t="shared" si="25"/>
        <v>8960</v>
      </c>
      <c r="G266" s="1">
        <f t="shared" si="27"/>
        <v>-8.7335999924107455E-3</v>
      </c>
      <c r="K266" s="1">
        <f>+G266</f>
        <v>-8.7335999924107455E-3</v>
      </c>
      <c r="O266" s="1">
        <f t="shared" ca="1" si="23"/>
        <v>4.7282783204324955E-3</v>
      </c>
      <c r="Q266" s="69">
        <f t="shared" si="26"/>
        <v>38492.760900000001</v>
      </c>
    </row>
    <row r="267" spans="1:17" x14ac:dyDescent="0.2">
      <c r="A267" s="35" t="s">
        <v>151</v>
      </c>
      <c r="B267" s="36" t="s">
        <v>45</v>
      </c>
      <c r="C267" s="35">
        <v>53568.517999999996</v>
      </c>
      <c r="D267" s="35">
        <v>2E-3</v>
      </c>
      <c r="E267" s="1">
        <f t="shared" si="24"/>
        <v>9030.9879921965785</v>
      </c>
      <c r="F267" s="1">
        <f t="shared" si="25"/>
        <v>9031</v>
      </c>
      <c r="O267" s="1">
        <f t="shared" ca="1" si="23"/>
        <v>4.2989696981841907E-3</v>
      </c>
      <c r="Q267" s="69">
        <f t="shared" si="26"/>
        <v>38550.017999999996</v>
      </c>
    </row>
    <row r="268" spans="1:17" x14ac:dyDescent="0.2">
      <c r="A268" s="26" t="s">
        <v>147</v>
      </c>
      <c r="B268" s="27" t="s">
        <v>45</v>
      </c>
      <c r="C268" s="28">
        <v>53581.423999999999</v>
      </c>
      <c r="E268" s="30">
        <f t="shared" si="24"/>
        <v>9046.9914362230484</v>
      </c>
      <c r="F268" s="1">
        <f t="shared" si="25"/>
        <v>9047</v>
      </c>
      <c r="G268" s="1">
        <f t="shared" ref="G268:G299" si="29">+C268-(C$7+F268*C$8)</f>
        <v>-6.906269998580683E-3</v>
      </c>
      <c r="I268" s="1">
        <f>+G268</f>
        <v>-6.906269998580683E-3</v>
      </c>
      <c r="O268" s="1">
        <f t="shared" ca="1" si="23"/>
        <v>4.2022240931704896E-3</v>
      </c>
      <c r="Q268" s="69">
        <f t="shared" si="26"/>
        <v>38562.923999999999</v>
      </c>
    </row>
    <row r="269" spans="1:17" x14ac:dyDescent="0.2">
      <c r="A269" s="37" t="s">
        <v>154</v>
      </c>
      <c r="B269" s="33"/>
      <c r="C269" s="34">
        <v>53619.324099999998</v>
      </c>
      <c r="D269" s="34">
        <v>4.0000000000000002E-4</v>
      </c>
      <c r="E269" s="1">
        <f t="shared" si="24"/>
        <v>9093.9875720472755</v>
      </c>
      <c r="F269" s="1">
        <f t="shared" si="25"/>
        <v>9094</v>
      </c>
      <c r="G269" s="1">
        <f t="shared" si="29"/>
        <v>-1.0022539994679391E-2</v>
      </c>
      <c r="J269" s="1">
        <f>+G269</f>
        <v>-1.0022539994679391E-2</v>
      </c>
      <c r="O269" s="1">
        <f t="shared" ca="1" si="23"/>
        <v>3.9180338784427365E-3</v>
      </c>
      <c r="Q269" s="69">
        <f t="shared" si="26"/>
        <v>38600.824099999998</v>
      </c>
    </row>
    <row r="270" spans="1:17" x14ac:dyDescent="0.2">
      <c r="A270" s="26" t="s">
        <v>150</v>
      </c>
      <c r="B270" s="27" t="s">
        <v>45</v>
      </c>
      <c r="C270" s="28">
        <v>53672.549599999998</v>
      </c>
      <c r="E270" s="30">
        <f t="shared" si="24"/>
        <v>9159.9872086527848</v>
      </c>
      <c r="F270" s="1">
        <f t="shared" si="25"/>
        <v>9160</v>
      </c>
      <c r="G270" s="1">
        <f t="shared" si="29"/>
        <v>-1.0315599996829405E-2</v>
      </c>
      <c r="K270" s="1">
        <f>+G270</f>
        <v>-1.0315599996829405E-2</v>
      </c>
      <c r="O270" s="1">
        <f t="shared" ref="O270:O333" ca="1" si="30">+C$11+C$12*$F270</f>
        <v>3.5189582577612177E-3</v>
      </c>
      <c r="Q270" s="69">
        <f t="shared" si="26"/>
        <v>38654.049599999998</v>
      </c>
    </row>
    <row r="271" spans="1:17" x14ac:dyDescent="0.2">
      <c r="A271" s="34" t="s">
        <v>155</v>
      </c>
      <c r="B271" s="33"/>
      <c r="C271" s="34">
        <v>53931.419300000001</v>
      </c>
      <c r="D271" s="34">
        <v>1E-4</v>
      </c>
      <c r="E271" s="30">
        <f t="shared" si="24"/>
        <v>9480.9857174160134</v>
      </c>
      <c r="F271" s="1">
        <f t="shared" si="25"/>
        <v>9481</v>
      </c>
      <c r="G271" s="1">
        <f t="shared" si="29"/>
        <v>-1.1518209998030216E-2</v>
      </c>
      <c r="J271" s="1">
        <f>+G271</f>
        <v>-1.1518209998030216E-2</v>
      </c>
      <c r="O271" s="1">
        <f t="shared" ca="1" si="30"/>
        <v>1.5779995571738176E-3</v>
      </c>
      <c r="Q271" s="69">
        <f t="shared" si="26"/>
        <v>38912.919300000001</v>
      </c>
    </row>
    <row r="272" spans="1:17" x14ac:dyDescent="0.2">
      <c r="A272" s="34" t="s">
        <v>155</v>
      </c>
      <c r="B272" s="33"/>
      <c r="C272" s="34">
        <v>54289.483699999997</v>
      </c>
      <c r="D272" s="34">
        <v>2.9999999999999997E-4</v>
      </c>
      <c r="E272" s="30">
        <f t="shared" si="24"/>
        <v>9924.9856851263994</v>
      </c>
      <c r="F272" s="1">
        <f t="shared" si="25"/>
        <v>9925</v>
      </c>
      <c r="G272" s="1">
        <f t="shared" si="29"/>
        <v>-1.1544249995495193E-2</v>
      </c>
      <c r="J272" s="1">
        <f>+G272</f>
        <v>-1.1544249995495193E-2</v>
      </c>
      <c r="O272" s="1">
        <f t="shared" ca="1" si="30"/>
        <v>-1.1066909819564194E-3</v>
      </c>
      <c r="Q272" s="69">
        <f t="shared" si="26"/>
        <v>39270.983699999997</v>
      </c>
    </row>
    <row r="273" spans="1:28" x14ac:dyDescent="0.2">
      <c r="A273" s="37" t="s">
        <v>156</v>
      </c>
      <c r="B273" s="38" t="s">
        <v>45</v>
      </c>
      <c r="C273" s="34">
        <v>54380.612800000003</v>
      </c>
      <c r="D273" s="34">
        <v>1E-4</v>
      </c>
      <c r="E273" s="30">
        <f t="shared" si="24"/>
        <v>10037.985797557234</v>
      </c>
      <c r="F273" s="1">
        <f t="shared" si="25"/>
        <v>10038</v>
      </c>
      <c r="G273" s="1">
        <f t="shared" si="29"/>
        <v>-1.1453579994849861E-2</v>
      </c>
      <c r="K273" s="1">
        <f t="shared" ref="K273:K288" si="31">+G273</f>
        <v>-1.1453579994849861E-2</v>
      </c>
      <c r="O273" s="1">
        <f t="shared" ca="1" si="30"/>
        <v>-1.7899568173656913E-3</v>
      </c>
      <c r="Q273" s="69">
        <f t="shared" si="26"/>
        <v>39362.112800000003</v>
      </c>
    </row>
    <row r="274" spans="1:28" x14ac:dyDescent="0.2">
      <c r="A274" s="26" t="s">
        <v>157</v>
      </c>
      <c r="B274" s="27" t="s">
        <v>158</v>
      </c>
      <c r="C274" s="28">
        <v>54388.272599999997</v>
      </c>
      <c r="E274" s="30">
        <f t="shared" si="24"/>
        <v>10047.483951946962</v>
      </c>
      <c r="F274" s="1">
        <f t="shared" si="25"/>
        <v>10047.5</v>
      </c>
      <c r="G274" s="1">
        <f t="shared" si="29"/>
        <v>-1.2941975001012906E-2</v>
      </c>
      <c r="K274" s="1">
        <f t="shared" si="31"/>
        <v>-1.2941975001012906E-2</v>
      </c>
      <c r="O274" s="1">
        <f t="shared" ca="1" si="30"/>
        <v>-1.8473995203425742E-3</v>
      </c>
      <c r="Q274" s="69">
        <f t="shared" si="26"/>
        <v>39369.772599999997</v>
      </c>
      <c r="AA274" s="1" t="s">
        <v>59</v>
      </c>
      <c r="AB274" s="1">
        <v>8</v>
      </c>
    </row>
    <row r="275" spans="1:28" x14ac:dyDescent="0.2">
      <c r="A275" s="37" t="s">
        <v>159</v>
      </c>
      <c r="B275" s="38" t="s">
        <v>45</v>
      </c>
      <c r="C275" s="34">
        <v>54684.644</v>
      </c>
      <c r="D275" s="34">
        <v>2.9999999999999997E-4</v>
      </c>
      <c r="E275" s="30">
        <f t="shared" si="24"/>
        <v>10414.984580410126</v>
      </c>
      <c r="F275" s="1">
        <f t="shared" si="25"/>
        <v>10415</v>
      </c>
      <c r="G275" s="1">
        <f t="shared" si="29"/>
        <v>-1.243514999805484E-2</v>
      </c>
      <c r="K275" s="1">
        <f t="shared" si="31"/>
        <v>-1.243514999805484E-2</v>
      </c>
      <c r="O275" s="1">
        <f t="shared" ca="1" si="30"/>
        <v>-4.0695251355010523E-3</v>
      </c>
      <c r="Q275" s="69">
        <f t="shared" si="26"/>
        <v>39666.144</v>
      </c>
    </row>
    <row r="276" spans="1:28" x14ac:dyDescent="0.2">
      <c r="A276" s="37" t="s">
        <v>159</v>
      </c>
      <c r="B276" s="38" t="s">
        <v>45</v>
      </c>
      <c r="C276" s="34">
        <v>54688.676500000001</v>
      </c>
      <c r="D276" s="34">
        <v>1E-4</v>
      </c>
      <c r="E276" s="30">
        <f t="shared" si="24"/>
        <v>10419.984881668202</v>
      </c>
      <c r="F276" s="1">
        <f t="shared" si="25"/>
        <v>10420</v>
      </c>
      <c r="G276" s="1">
        <f t="shared" si="29"/>
        <v>-1.2192199996206909E-2</v>
      </c>
      <c r="K276" s="1">
        <f t="shared" si="31"/>
        <v>-1.2192199996206909E-2</v>
      </c>
      <c r="O276" s="1">
        <f t="shared" ca="1" si="30"/>
        <v>-4.0997581370678313E-3</v>
      </c>
      <c r="Q276" s="69">
        <f t="shared" si="26"/>
        <v>39670.176500000001</v>
      </c>
    </row>
    <row r="277" spans="1:28" x14ac:dyDescent="0.2">
      <c r="A277" s="70" t="s">
        <v>1020</v>
      </c>
      <c r="B277" s="71" t="s">
        <v>45</v>
      </c>
      <c r="C277" s="75">
        <v>54718.515200000002</v>
      </c>
      <c r="D277" s="72">
        <v>2.0999999999999999E-3</v>
      </c>
      <c r="E277" s="30">
        <f t="shared" ref="E277:E341" si="32">+(C277-C$7)/C$8</f>
        <v>10456.984878977402</v>
      </c>
      <c r="F277" s="1">
        <f t="shared" ref="F277:F340" si="33">ROUND(2*E277,0)/2</f>
        <v>10457</v>
      </c>
      <c r="G277" s="1">
        <f t="shared" si="29"/>
        <v>-1.2194369992357679E-2</v>
      </c>
      <c r="K277" s="1">
        <f t="shared" si="31"/>
        <v>-1.2194369992357679E-2</v>
      </c>
      <c r="O277" s="1">
        <f t="shared" ca="1" si="30"/>
        <v>-4.3234823486620125E-3</v>
      </c>
      <c r="Q277" s="69">
        <f t="shared" ref="Q277:Q341" si="34">+C277-15018.5</f>
        <v>39700.015200000002</v>
      </c>
    </row>
    <row r="278" spans="1:28" x14ac:dyDescent="0.2">
      <c r="A278" s="26" t="s">
        <v>160</v>
      </c>
      <c r="B278" s="27" t="s">
        <v>45</v>
      </c>
      <c r="C278" s="28">
        <v>54719.321799999998</v>
      </c>
      <c r="E278" s="30">
        <f t="shared" si="32"/>
        <v>10457.985063229044</v>
      </c>
      <c r="F278" s="1">
        <f t="shared" si="33"/>
        <v>10458</v>
      </c>
      <c r="G278" s="1">
        <f t="shared" si="29"/>
        <v>-1.2045780000335071E-2</v>
      </c>
      <c r="K278" s="1">
        <f t="shared" si="31"/>
        <v>-1.2045780000335071E-2</v>
      </c>
      <c r="O278" s="1">
        <f t="shared" ca="1" si="30"/>
        <v>-4.3295289489753766E-3</v>
      </c>
      <c r="Q278" s="69">
        <f t="shared" si="34"/>
        <v>39700.821799999998</v>
      </c>
      <c r="AA278" s="1" t="s">
        <v>59</v>
      </c>
      <c r="AB278" s="1">
        <v>7</v>
      </c>
    </row>
    <row r="279" spans="1:28" x14ac:dyDescent="0.2">
      <c r="A279" s="26" t="s">
        <v>160</v>
      </c>
      <c r="B279" s="27" t="s">
        <v>45</v>
      </c>
      <c r="C279" s="28">
        <v>54723.354399999997</v>
      </c>
      <c r="E279" s="30">
        <f t="shared" si="32"/>
        <v>10462.985488487149</v>
      </c>
      <c r="F279" s="1">
        <f t="shared" si="33"/>
        <v>10463</v>
      </c>
      <c r="G279" s="1">
        <f t="shared" si="29"/>
        <v>-1.1702830001013353E-2</v>
      </c>
      <c r="K279" s="1">
        <f t="shared" si="31"/>
        <v>-1.1702830001013353E-2</v>
      </c>
      <c r="O279" s="1">
        <f t="shared" ca="1" si="30"/>
        <v>-4.3597619505421556E-3</v>
      </c>
      <c r="Q279" s="69">
        <f t="shared" si="34"/>
        <v>39704.854399999997</v>
      </c>
      <c r="AA279" s="1" t="s">
        <v>59</v>
      </c>
      <c r="AB279" s="1">
        <v>6</v>
      </c>
    </row>
    <row r="280" spans="1:28" x14ac:dyDescent="0.2">
      <c r="A280" s="26" t="s">
        <v>160</v>
      </c>
      <c r="B280" s="27" t="s">
        <v>45</v>
      </c>
      <c r="C280" s="28">
        <v>54723.354500000001</v>
      </c>
      <c r="E280" s="30">
        <f t="shared" si="32"/>
        <v>10462.985612487186</v>
      </c>
      <c r="F280" s="1">
        <f t="shared" si="33"/>
        <v>10463</v>
      </c>
      <c r="G280" s="1">
        <f t="shared" si="29"/>
        <v>-1.1602829996263608E-2</v>
      </c>
      <c r="K280" s="1">
        <f t="shared" si="31"/>
        <v>-1.1602829996263608E-2</v>
      </c>
      <c r="O280" s="1">
        <f t="shared" ca="1" si="30"/>
        <v>-4.3597619505421556E-3</v>
      </c>
      <c r="Q280" s="69">
        <f t="shared" si="34"/>
        <v>39704.854500000001</v>
      </c>
      <c r="AA280" s="1" t="s">
        <v>59</v>
      </c>
      <c r="AB280" s="1">
        <v>7</v>
      </c>
    </row>
    <row r="281" spans="1:28" x14ac:dyDescent="0.2">
      <c r="A281" s="37" t="s">
        <v>161</v>
      </c>
      <c r="B281" s="38" t="s">
        <v>45</v>
      </c>
      <c r="C281" s="34">
        <v>55017.706299999998</v>
      </c>
      <c r="D281" s="34">
        <v>2.9999999999999997E-4</v>
      </c>
      <c r="E281" s="30">
        <f t="shared" si="32"/>
        <v>10827.981936320257</v>
      </c>
      <c r="F281" s="1">
        <f t="shared" si="33"/>
        <v>10828</v>
      </c>
      <c r="G281" s="1">
        <f t="shared" si="29"/>
        <v>-1.4567480000550859E-2</v>
      </c>
      <c r="K281" s="1">
        <f t="shared" si="31"/>
        <v>-1.4567480000550859E-2</v>
      </c>
      <c r="O281" s="1">
        <f t="shared" ca="1" si="30"/>
        <v>-6.5667710649172303E-3</v>
      </c>
      <c r="Q281" s="69">
        <f t="shared" si="34"/>
        <v>39999.206299999998</v>
      </c>
    </row>
    <row r="282" spans="1:28" x14ac:dyDescent="0.2">
      <c r="A282" s="26" t="s">
        <v>162</v>
      </c>
      <c r="B282" s="27" t="s">
        <v>45</v>
      </c>
      <c r="C282" s="28">
        <v>55039.481299999999</v>
      </c>
      <c r="E282" s="30">
        <f t="shared" si="32"/>
        <v>10854.982943113713</v>
      </c>
      <c r="F282" s="1">
        <f t="shared" si="33"/>
        <v>10855</v>
      </c>
      <c r="G282" s="1">
        <f t="shared" si="29"/>
        <v>-1.3755549996858463E-2</v>
      </c>
      <c r="K282" s="1">
        <f t="shared" si="31"/>
        <v>-1.3755549996858463E-2</v>
      </c>
      <c r="O282" s="1">
        <f t="shared" ca="1" si="30"/>
        <v>-6.7300292733778536E-3</v>
      </c>
      <c r="Q282" s="69">
        <f t="shared" si="34"/>
        <v>40020.981299999999</v>
      </c>
      <c r="AA282" s="1" t="s">
        <v>59</v>
      </c>
      <c r="AB282" s="1">
        <v>6</v>
      </c>
    </row>
    <row r="283" spans="1:28" x14ac:dyDescent="0.2">
      <c r="A283" s="26" t="s">
        <v>162</v>
      </c>
      <c r="B283" s="27" t="s">
        <v>158</v>
      </c>
      <c r="C283" s="28">
        <v>55041.501400000001</v>
      </c>
      <c r="E283" s="30">
        <f t="shared" si="32"/>
        <v>10857.487867743954</v>
      </c>
      <c r="F283" s="1">
        <f t="shared" si="33"/>
        <v>10857.5</v>
      </c>
      <c r="G283" s="1">
        <f t="shared" si="29"/>
        <v>-9.7840749949682504E-3</v>
      </c>
      <c r="K283" s="1">
        <f t="shared" si="31"/>
        <v>-9.7840749949682504E-3</v>
      </c>
      <c r="O283" s="1">
        <f t="shared" ca="1" si="30"/>
        <v>-6.74514577416125E-3</v>
      </c>
      <c r="Q283" s="69">
        <f t="shared" si="34"/>
        <v>40023.001400000001</v>
      </c>
      <c r="AB283" s="1">
        <v>14</v>
      </c>
    </row>
    <row r="284" spans="1:28" x14ac:dyDescent="0.2">
      <c r="A284" s="37" t="s">
        <v>163</v>
      </c>
      <c r="B284" s="38" t="s">
        <v>45</v>
      </c>
      <c r="C284" s="34">
        <v>55379.802900000002</v>
      </c>
      <c r="D284" s="34">
        <v>1E-4</v>
      </c>
      <c r="E284" s="30">
        <f t="shared" si="32"/>
        <v>11276.981833288637</v>
      </c>
      <c r="F284" s="1">
        <f t="shared" si="33"/>
        <v>11277</v>
      </c>
      <c r="G284" s="1">
        <f t="shared" si="29"/>
        <v>-1.4650569995865226E-2</v>
      </c>
      <c r="K284" s="1">
        <f t="shared" si="31"/>
        <v>-1.4650569995865226E-2</v>
      </c>
      <c r="O284" s="1">
        <f t="shared" ca="1" si="30"/>
        <v>-9.2816946056142532E-3</v>
      </c>
      <c r="Q284" s="69">
        <f t="shared" si="34"/>
        <v>40361.302900000002</v>
      </c>
    </row>
    <row r="285" spans="1:28" x14ac:dyDescent="0.2">
      <c r="A285" s="37" t="s">
        <v>164</v>
      </c>
      <c r="B285" s="38" t="s">
        <v>45</v>
      </c>
      <c r="C285" s="34">
        <v>55381.415500000003</v>
      </c>
      <c r="D285" s="34">
        <v>2.0000000000000001E-4</v>
      </c>
      <c r="E285" s="30">
        <f t="shared" si="32"/>
        <v>11278.981457791742</v>
      </c>
      <c r="F285" s="1">
        <f t="shared" si="33"/>
        <v>11279</v>
      </c>
      <c r="G285" s="1">
        <f t="shared" si="29"/>
        <v>-1.4953389996662736E-2</v>
      </c>
      <c r="K285" s="1">
        <f t="shared" si="31"/>
        <v>-1.4953389996662736E-2</v>
      </c>
      <c r="O285" s="1">
        <f t="shared" ca="1" si="30"/>
        <v>-9.2937878062409676E-3</v>
      </c>
      <c r="Q285" s="69">
        <f t="shared" si="34"/>
        <v>40362.915500000003</v>
      </c>
    </row>
    <row r="286" spans="1:28" x14ac:dyDescent="0.2">
      <c r="A286" s="37" t="s">
        <v>164</v>
      </c>
      <c r="B286" s="38" t="s">
        <v>158</v>
      </c>
      <c r="C286" s="34">
        <v>55383.431600000004</v>
      </c>
      <c r="D286" s="34">
        <v>1.1000000000000001E-3</v>
      </c>
      <c r="E286" s="30">
        <f t="shared" si="32"/>
        <v>11281.481422420735</v>
      </c>
      <c r="F286" s="1">
        <f t="shared" si="33"/>
        <v>11281.5</v>
      </c>
      <c r="G286" s="1">
        <f t="shared" si="29"/>
        <v>-1.4981914988311473E-2</v>
      </c>
      <c r="K286" s="1">
        <f t="shared" si="31"/>
        <v>-1.4981914988311473E-2</v>
      </c>
      <c r="O286" s="1">
        <f t="shared" ca="1" si="30"/>
        <v>-9.3089043070243641E-3</v>
      </c>
      <c r="Q286" s="69">
        <f t="shared" si="34"/>
        <v>40364.931600000004</v>
      </c>
    </row>
    <row r="287" spans="1:28" x14ac:dyDescent="0.2">
      <c r="A287" s="37" t="s">
        <v>164</v>
      </c>
      <c r="B287" s="38" t="s">
        <v>158</v>
      </c>
      <c r="C287" s="34">
        <v>55391.498599999999</v>
      </c>
      <c r="D287" s="34">
        <v>1.1999999999999999E-3</v>
      </c>
      <c r="E287" s="30">
        <f t="shared" si="32"/>
        <v>11291.484504937505</v>
      </c>
      <c r="F287" s="1">
        <f t="shared" si="33"/>
        <v>11291.5</v>
      </c>
      <c r="G287" s="1">
        <f t="shared" si="29"/>
        <v>-1.2496014998760074E-2</v>
      </c>
      <c r="K287" s="1">
        <f t="shared" si="31"/>
        <v>-1.2496014998760074E-2</v>
      </c>
      <c r="O287" s="1">
        <f t="shared" ca="1" si="30"/>
        <v>-9.369370310157922E-3</v>
      </c>
      <c r="Q287" s="69">
        <f t="shared" si="34"/>
        <v>40372.998599999999</v>
      </c>
    </row>
    <row r="288" spans="1:28" x14ac:dyDescent="0.2">
      <c r="A288" s="37" t="s">
        <v>164</v>
      </c>
      <c r="B288" s="38" t="s">
        <v>45</v>
      </c>
      <c r="C288" s="34">
        <v>55393.5121</v>
      </c>
      <c r="D288" s="34">
        <v>1.1000000000000001E-3</v>
      </c>
      <c r="E288" s="30">
        <f t="shared" si="32"/>
        <v>11293.981245565687</v>
      </c>
      <c r="F288" s="1">
        <f t="shared" si="33"/>
        <v>11294</v>
      </c>
      <c r="G288" s="1">
        <f t="shared" si="29"/>
        <v>-1.5124539997486863E-2</v>
      </c>
      <c r="K288" s="1">
        <f t="shared" si="31"/>
        <v>-1.5124539997486863E-2</v>
      </c>
      <c r="O288" s="1">
        <f t="shared" ca="1" si="30"/>
        <v>-9.3844868109413185E-3</v>
      </c>
      <c r="Q288" s="69">
        <f t="shared" si="34"/>
        <v>40375.0121</v>
      </c>
    </row>
    <row r="289" spans="1:28" x14ac:dyDescent="0.2">
      <c r="A289" s="37" t="s">
        <v>165</v>
      </c>
      <c r="B289" s="77"/>
      <c r="C289" s="34">
        <v>55393.512699999999</v>
      </c>
      <c r="D289" s="34">
        <v>1E-3</v>
      </c>
      <c r="E289" s="30">
        <f t="shared" si="32"/>
        <v>11293.981989565873</v>
      </c>
      <c r="F289" s="1">
        <f t="shared" si="33"/>
        <v>11294</v>
      </c>
      <c r="G289" s="1">
        <f t="shared" si="29"/>
        <v>-1.4524539998092223E-2</v>
      </c>
      <c r="J289" s="1">
        <f>+G289</f>
        <v>-1.4524539998092223E-2</v>
      </c>
      <c r="O289" s="1">
        <f t="shared" ca="1" si="30"/>
        <v>-9.3844868109413185E-3</v>
      </c>
      <c r="Q289" s="69">
        <f t="shared" si="34"/>
        <v>40375.012699999999</v>
      </c>
    </row>
    <row r="290" spans="1:28" x14ac:dyDescent="0.2">
      <c r="A290" s="37" t="s">
        <v>164</v>
      </c>
      <c r="B290" s="38" t="s">
        <v>45</v>
      </c>
      <c r="C290" s="34">
        <v>55394.318599999999</v>
      </c>
      <c r="D290" s="34">
        <v>1E-3</v>
      </c>
      <c r="E290" s="30">
        <f t="shared" si="32"/>
        <v>11294.9813058173</v>
      </c>
      <c r="F290" s="1">
        <f t="shared" si="33"/>
        <v>11295</v>
      </c>
      <c r="G290" s="1">
        <f t="shared" si="29"/>
        <v>-1.5075949995662086E-2</v>
      </c>
      <c r="K290" s="1">
        <f>+G290</f>
        <v>-1.5075949995662086E-2</v>
      </c>
      <c r="O290" s="1">
        <f t="shared" ca="1" si="30"/>
        <v>-9.3905334112546687E-3</v>
      </c>
      <c r="Q290" s="69">
        <f t="shared" si="34"/>
        <v>40375.818599999999</v>
      </c>
    </row>
    <row r="291" spans="1:28" x14ac:dyDescent="0.2">
      <c r="A291" s="37" t="s">
        <v>165</v>
      </c>
      <c r="B291" s="77"/>
      <c r="C291" s="34">
        <v>55473.3508</v>
      </c>
      <c r="D291" s="34">
        <v>3.0000000000000001E-3</v>
      </c>
      <c r="E291" s="30">
        <f t="shared" si="32"/>
        <v>11392.98125847409</v>
      </c>
      <c r="F291" s="1">
        <f t="shared" si="33"/>
        <v>11393</v>
      </c>
      <c r="G291" s="1">
        <f t="shared" si="29"/>
        <v>-1.5114129993889946E-2</v>
      </c>
      <c r="J291" s="1">
        <f>+G291</f>
        <v>-1.5114129993889946E-2</v>
      </c>
      <c r="O291" s="1">
        <f t="shared" ca="1" si="30"/>
        <v>-9.9831002419635897E-3</v>
      </c>
      <c r="Q291" s="69">
        <f t="shared" si="34"/>
        <v>40454.8508</v>
      </c>
    </row>
    <row r="292" spans="1:28" x14ac:dyDescent="0.2">
      <c r="A292" s="70" t="s">
        <v>1020</v>
      </c>
      <c r="B292" s="71" t="s">
        <v>45</v>
      </c>
      <c r="C292" s="75">
        <v>55473.3511</v>
      </c>
      <c r="D292" s="72">
        <v>2.0999999999999999E-3</v>
      </c>
      <c r="E292" s="30">
        <f t="shared" si="32"/>
        <v>11392.981630474183</v>
      </c>
      <c r="F292" s="1">
        <f t="shared" si="33"/>
        <v>11393</v>
      </c>
      <c r="G292" s="1">
        <f t="shared" si="29"/>
        <v>-1.4814129994192626E-2</v>
      </c>
      <c r="K292" s="1">
        <f>+G292</f>
        <v>-1.4814129994192626E-2</v>
      </c>
      <c r="O292" s="1">
        <f t="shared" ca="1" si="30"/>
        <v>-9.9831002419635897E-3</v>
      </c>
      <c r="Q292" s="69">
        <f t="shared" si="34"/>
        <v>40454.8511</v>
      </c>
    </row>
    <row r="293" spans="1:28" x14ac:dyDescent="0.2">
      <c r="A293" s="37" t="s">
        <v>166</v>
      </c>
      <c r="B293" s="38" t="s">
        <v>45</v>
      </c>
      <c r="C293" s="34">
        <v>55784.640299999999</v>
      </c>
      <c r="D293" s="34">
        <v>1E-4</v>
      </c>
      <c r="E293" s="30">
        <f t="shared" si="32"/>
        <v>11778.980335591456</v>
      </c>
      <c r="F293" s="1">
        <f t="shared" si="33"/>
        <v>11779</v>
      </c>
      <c r="G293" s="1">
        <f t="shared" si="29"/>
        <v>-1.5858389997447375E-2</v>
      </c>
      <c r="K293" s="1">
        <f>+G293</f>
        <v>-1.5858389997447375E-2</v>
      </c>
      <c r="O293" s="1">
        <f t="shared" ca="1" si="30"/>
        <v>-1.2317087962919158E-2</v>
      </c>
      <c r="Q293" s="69">
        <f t="shared" si="34"/>
        <v>40766.140299999999</v>
      </c>
      <c r="AA293" s="1" t="s">
        <v>59</v>
      </c>
      <c r="AB293" s="1">
        <v>8</v>
      </c>
    </row>
    <row r="294" spans="1:28" x14ac:dyDescent="0.2">
      <c r="A294" s="37" t="s">
        <v>167</v>
      </c>
      <c r="B294" s="38" t="s">
        <v>45</v>
      </c>
      <c r="C294" s="34">
        <v>55784.640299999999</v>
      </c>
      <c r="D294" s="34">
        <v>1E-4</v>
      </c>
      <c r="E294" s="30">
        <f t="shared" si="32"/>
        <v>11778.980335591456</v>
      </c>
      <c r="F294" s="1">
        <f t="shared" si="33"/>
        <v>11779</v>
      </c>
      <c r="G294" s="1">
        <f t="shared" si="29"/>
        <v>-1.5858389997447375E-2</v>
      </c>
      <c r="K294" s="1">
        <f>+G294</f>
        <v>-1.5858389997447375E-2</v>
      </c>
      <c r="O294" s="1">
        <f t="shared" ca="1" si="30"/>
        <v>-1.2317087962919158E-2</v>
      </c>
      <c r="Q294" s="69">
        <f t="shared" si="34"/>
        <v>40766.140299999999</v>
      </c>
    </row>
    <row r="295" spans="1:28" x14ac:dyDescent="0.2">
      <c r="A295" s="26" t="s">
        <v>168</v>
      </c>
      <c r="B295" s="27" t="s">
        <v>158</v>
      </c>
      <c r="C295" s="28">
        <v>55791.499199999998</v>
      </c>
      <c r="E295" s="30">
        <f t="shared" si="32"/>
        <v>11787.485373731322</v>
      </c>
      <c r="F295" s="1">
        <f t="shared" si="33"/>
        <v>11787.5</v>
      </c>
      <c r="G295" s="1">
        <f t="shared" si="29"/>
        <v>-1.1795374994107988E-2</v>
      </c>
      <c r="K295" s="1">
        <f>+G295</f>
        <v>-1.1795374994107988E-2</v>
      </c>
      <c r="O295" s="1">
        <f t="shared" ca="1" si="30"/>
        <v>-1.2368484065582684E-2</v>
      </c>
      <c r="Q295" s="69">
        <f t="shared" si="34"/>
        <v>40772.999199999998</v>
      </c>
      <c r="AA295" s="1" t="s">
        <v>59</v>
      </c>
      <c r="AB295" s="1">
        <v>11</v>
      </c>
    </row>
    <row r="296" spans="1:28" x14ac:dyDescent="0.2">
      <c r="A296" s="26" t="s">
        <v>168</v>
      </c>
      <c r="B296" s="27" t="s">
        <v>45</v>
      </c>
      <c r="C296" s="28">
        <v>55819.319199999998</v>
      </c>
      <c r="E296" s="30">
        <f t="shared" si="32"/>
        <v>11821.982182410718</v>
      </c>
      <c r="F296" s="1">
        <f t="shared" si="33"/>
        <v>11822</v>
      </c>
      <c r="G296" s="1">
        <f t="shared" si="29"/>
        <v>-1.4369019998412114E-2</v>
      </c>
      <c r="K296" s="1">
        <f>+G296</f>
        <v>-1.4369019998412114E-2</v>
      </c>
      <c r="O296" s="1">
        <f t="shared" ca="1" si="30"/>
        <v>-1.2577091776393483E-2</v>
      </c>
      <c r="Q296" s="69">
        <f t="shared" si="34"/>
        <v>40800.819199999998</v>
      </c>
      <c r="AA296" s="1" t="s">
        <v>59</v>
      </c>
      <c r="AB296" s="1">
        <v>6</v>
      </c>
    </row>
    <row r="297" spans="1:28" x14ac:dyDescent="0.2">
      <c r="A297" s="26" t="s">
        <v>169</v>
      </c>
      <c r="B297" s="27" t="s">
        <v>45</v>
      </c>
      <c r="C297" s="28">
        <v>55828.997000000003</v>
      </c>
      <c r="E297" s="30">
        <f t="shared" si="32"/>
        <v>11833.982657430044</v>
      </c>
      <c r="F297" s="1">
        <f t="shared" si="33"/>
        <v>11834</v>
      </c>
      <c r="G297" s="1">
        <f t="shared" si="29"/>
        <v>-1.3985939993290231E-2</v>
      </c>
      <c r="I297" s="1">
        <f>+G297</f>
        <v>-1.3985939993290231E-2</v>
      </c>
      <c r="O297" s="1">
        <f t="shared" ca="1" si="30"/>
        <v>-1.2649650980153755E-2</v>
      </c>
      <c r="Q297" s="69">
        <f t="shared" si="34"/>
        <v>40810.497000000003</v>
      </c>
    </row>
    <row r="298" spans="1:28" x14ac:dyDescent="0.2">
      <c r="A298" s="37" t="s">
        <v>170</v>
      </c>
      <c r="B298" s="38" t="s">
        <v>45</v>
      </c>
      <c r="C298" s="34">
        <v>55838.672400000003</v>
      </c>
      <c r="D298" s="34">
        <v>1E-4</v>
      </c>
      <c r="E298" s="30">
        <f t="shared" si="32"/>
        <v>11845.980156448615</v>
      </c>
      <c r="F298" s="1">
        <f t="shared" si="33"/>
        <v>11846</v>
      </c>
      <c r="G298" s="1">
        <f t="shared" si="29"/>
        <v>-1.6002859993022867E-2</v>
      </c>
      <c r="K298" s="1">
        <f>+G298</f>
        <v>-1.6002859993022867E-2</v>
      </c>
      <c r="O298" s="1">
        <f t="shared" ca="1" si="30"/>
        <v>-1.2722210183914041E-2</v>
      </c>
      <c r="Q298" s="69">
        <f t="shared" si="34"/>
        <v>40820.172400000003</v>
      </c>
      <c r="AA298" s="1" t="s">
        <v>59</v>
      </c>
      <c r="AB298" s="1">
        <v>8</v>
      </c>
    </row>
    <row r="299" spans="1:28" x14ac:dyDescent="0.2">
      <c r="A299" s="26" t="s">
        <v>171</v>
      </c>
      <c r="B299" s="27" t="s">
        <v>45</v>
      </c>
      <c r="C299" s="28">
        <v>55851.575700000001</v>
      </c>
      <c r="E299" s="30">
        <f t="shared" si="32"/>
        <v>11861.980252474237</v>
      </c>
      <c r="F299" s="1">
        <f t="shared" si="33"/>
        <v>11862</v>
      </c>
      <c r="G299" s="1">
        <f t="shared" si="29"/>
        <v>-1.5925419997074641E-2</v>
      </c>
      <c r="K299" s="1">
        <f>+G299</f>
        <v>-1.5925419997074641E-2</v>
      </c>
      <c r="O299" s="1">
        <f t="shared" ca="1" si="30"/>
        <v>-1.2818955788927743E-2</v>
      </c>
      <c r="Q299" s="69">
        <f t="shared" si="34"/>
        <v>40833.075700000001</v>
      </c>
      <c r="AA299" s="1" t="s">
        <v>59</v>
      </c>
      <c r="AB299" s="1">
        <v>11</v>
      </c>
    </row>
    <row r="300" spans="1:28" x14ac:dyDescent="0.2">
      <c r="A300" s="37" t="s">
        <v>170</v>
      </c>
      <c r="B300" s="38" t="s">
        <v>45</v>
      </c>
      <c r="C300" s="34">
        <v>55851.575799999999</v>
      </c>
      <c r="D300" s="34">
        <v>1E-4</v>
      </c>
      <c r="E300" s="30">
        <f t="shared" si="32"/>
        <v>11861.980376474266</v>
      </c>
      <c r="F300" s="1">
        <f t="shared" si="33"/>
        <v>11862</v>
      </c>
      <c r="G300" s="1">
        <f t="shared" ref="G300:G331" si="35">+C300-(C$7+F300*C$8)</f>
        <v>-1.5825419999600854E-2</v>
      </c>
      <c r="K300" s="1">
        <f>+G300</f>
        <v>-1.5825419999600854E-2</v>
      </c>
      <c r="O300" s="1">
        <f t="shared" ca="1" si="30"/>
        <v>-1.2818955788927743E-2</v>
      </c>
      <c r="Q300" s="69">
        <f t="shared" si="34"/>
        <v>40833.075799999999</v>
      </c>
      <c r="AB300" s="1">
        <v>16</v>
      </c>
    </row>
    <row r="301" spans="1:28" x14ac:dyDescent="0.2">
      <c r="A301" s="37" t="s">
        <v>170</v>
      </c>
      <c r="B301" s="38" t="s">
        <v>45</v>
      </c>
      <c r="C301" s="34">
        <v>56184.638700000003</v>
      </c>
      <c r="D301" s="34">
        <v>1E-4</v>
      </c>
      <c r="E301" s="30">
        <f t="shared" si="32"/>
        <v>12274.978476384593</v>
      </c>
      <c r="F301" s="1">
        <f t="shared" si="33"/>
        <v>12275</v>
      </c>
      <c r="G301" s="1">
        <f t="shared" si="35"/>
        <v>-1.7357749995426275E-2</v>
      </c>
      <c r="K301" s="1">
        <f>+G301</f>
        <v>-1.7357749995426275E-2</v>
      </c>
      <c r="O301" s="1">
        <f t="shared" ca="1" si="30"/>
        <v>-1.5316201718343921E-2</v>
      </c>
      <c r="Q301" s="69">
        <f t="shared" si="34"/>
        <v>41166.138700000003</v>
      </c>
      <c r="AA301" s="1" t="s">
        <v>59</v>
      </c>
    </row>
    <row r="302" spans="1:28" x14ac:dyDescent="0.2">
      <c r="A302" s="37" t="s">
        <v>172</v>
      </c>
      <c r="B302" s="38" t="s">
        <v>45</v>
      </c>
      <c r="C302" s="34">
        <v>56563.671300000002</v>
      </c>
      <c r="D302" s="34">
        <v>1E-4</v>
      </c>
      <c r="E302" s="30">
        <f t="shared" si="32"/>
        <v>12744.979018636728</v>
      </c>
      <c r="F302" s="1">
        <f t="shared" si="33"/>
        <v>12745</v>
      </c>
      <c r="G302" s="1">
        <f t="shared" si="35"/>
        <v>-1.6920449997996911E-2</v>
      </c>
      <c r="K302" s="1">
        <f>+G302</f>
        <v>-1.6920449997996911E-2</v>
      </c>
      <c r="O302" s="1">
        <f t="shared" ca="1" si="30"/>
        <v>-1.8158103865621424E-2</v>
      </c>
      <c r="Q302" s="69">
        <f t="shared" si="34"/>
        <v>41545.171300000002</v>
      </c>
      <c r="AA302" s="1" t="s">
        <v>59</v>
      </c>
    </row>
    <row r="303" spans="1:28" x14ac:dyDescent="0.2">
      <c r="A303" s="39" t="s">
        <v>173</v>
      </c>
      <c r="B303" s="33" t="s">
        <v>45</v>
      </c>
      <c r="C303" s="39">
        <v>56831.411200000002</v>
      </c>
      <c r="D303" s="39">
        <v>1.4E-3</v>
      </c>
      <c r="E303" s="30">
        <f t="shared" si="32"/>
        <v>13076.976578167314</v>
      </c>
      <c r="F303" s="1">
        <f t="shared" si="33"/>
        <v>13077</v>
      </c>
      <c r="G303" s="1">
        <f t="shared" si="35"/>
        <v>-1.8888569989940152E-2</v>
      </c>
      <c r="J303" s="1">
        <f>+G303</f>
        <v>-1.8888569989940152E-2</v>
      </c>
      <c r="O303" s="1">
        <f t="shared" ca="1" si="30"/>
        <v>-2.0165575169655746E-2</v>
      </c>
      <c r="Q303" s="69">
        <f t="shared" si="34"/>
        <v>41812.911200000002</v>
      </c>
    </row>
    <row r="304" spans="1:28" x14ac:dyDescent="0.2">
      <c r="A304" s="34" t="s">
        <v>174</v>
      </c>
      <c r="B304" s="38"/>
      <c r="C304" s="34">
        <v>57214.472399999999</v>
      </c>
      <c r="D304" s="34">
        <v>1.1000000000000001E-3</v>
      </c>
      <c r="E304" s="30">
        <f t="shared" si="32"/>
        <v>13551.972585676305</v>
      </c>
      <c r="F304" s="1">
        <f t="shared" si="33"/>
        <v>13552</v>
      </c>
      <c r="G304" s="1">
        <f t="shared" si="35"/>
        <v>-2.2108320001279935E-2</v>
      </c>
      <c r="J304" s="1">
        <f>+G304</f>
        <v>-2.2108320001279935E-2</v>
      </c>
      <c r="O304" s="1">
        <f t="shared" ca="1" si="30"/>
        <v>-2.3037710318500028E-2</v>
      </c>
      <c r="Q304" s="69">
        <f t="shared" si="34"/>
        <v>42195.972399999999</v>
      </c>
    </row>
    <row r="305" spans="1:17" x14ac:dyDescent="0.2">
      <c r="A305" s="40" t="s">
        <v>175</v>
      </c>
      <c r="B305" s="41" t="s">
        <v>45</v>
      </c>
      <c r="C305" s="42">
        <v>57256.406900000002</v>
      </c>
      <c r="D305" s="42">
        <v>1.1999999999999999E-3</v>
      </c>
      <c r="E305" s="30">
        <f t="shared" si="32"/>
        <v>13603.971378759206</v>
      </c>
      <c r="F305" s="1">
        <f t="shared" si="33"/>
        <v>13604</v>
      </c>
      <c r="G305" s="1">
        <f t="shared" si="35"/>
        <v>-2.3081639992597047E-2</v>
      </c>
      <c r="K305" s="1">
        <f t="shared" ref="K305:K341" si="36">+G305</f>
        <v>-2.3081639992597047E-2</v>
      </c>
      <c r="O305" s="1">
        <f t="shared" ca="1" si="30"/>
        <v>-2.335213353479456E-2</v>
      </c>
      <c r="Q305" s="69">
        <f t="shared" si="34"/>
        <v>42237.906900000002</v>
      </c>
    </row>
    <row r="306" spans="1:17" x14ac:dyDescent="0.2">
      <c r="A306" s="43" t="s">
        <v>176</v>
      </c>
      <c r="B306" s="44" t="s">
        <v>45</v>
      </c>
      <c r="C306" s="43">
        <v>57280.600299999998</v>
      </c>
      <c r="D306" s="43">
        <v>1E-4</v>
      </c>
      <c r="E306" s="30">
        <f t="shared" si="32"/>
        <v>13633.971202307157</v>
      </c>
      <c r="F306" s="1">
        <f t="shared" si="33"/>
        <v>13634</v>
      </c>
      <c r="G306" s="1">
        <f t="shared" si="35"/>
        <v>-2.3223939999297727E-2</v>
      </c>
      <c r="K306" s="1">
        <f t="shared" si="36"/>
        <v>-2.3223939999297727E-2</v>
      </c>
      <c r="O306" s="1">
        <f t="shared" ca="1" si="30"/>
        <v>-2.3533531544195262E-2</v>
      </c>
      <c r="Q306" s="69">
        <f t="shared" si="34"/>
        <v>42262.100299999998</v>
      </c>
    </row>
    <row r="307" spans="1:17" x14ac:dyDescent="0.2">
      <c r="A307" s="43" t="s">
        <v>176</v>
      </c>
      <c r="B307" s="44" t="s">
        <v>45</v>
      </c>
      <c r="C307" s="43">
        <v>57322.536099999998</v>
      </c>
      <c r="D307" s="43">
        <v>1E-4</v>
      </c>
      <c r="E307" s="30">
        <f t="shared" si="32"/>
        <v>13685.971607390458</v>
      </c>
      <c r="F307" s="1">
        <f t="shared" si="33"/>
        <v>13686</v>
      </c>
      <c r="G307" s="1">
        <f t="shared" si="35"/>
        <v>-2.2897260001627728E-2</v>
      </c>
      <c r="K307" s="1">
        <f t="shared" si="36"/>
        <v>-2.2897260001627728E-2</v>
      </c>
      <c r="O307" s="1">
        <f t="shared" ca="1" si="30"/>
        <v>-2.3847954760489794E-2</v>
      </c>
      <c r="Q307" s="69">
        <f t="shared" si="34"/>
        <v>42304.036099999998</v>
      </c>
    </row>
    <row r="308" spans="1:17" x14ac:dyDescent="0.2">
      <c r="A308" s="40" t="s">
        <v>177</v>
      </c>
      <c r="B308" s="41" t="s">
        <v>45</v>
      </c>
      <c r="C308" s="42">
        <v>57564.469649999999</v>
      </c>
      <c r="D308" s="42">
        <v>4.0000000000000003E-5</v>
      </c>
      <c r="E308" s="30">
        <f t="shared" si="32"/>
        <v>13985.969284869876</v>
      </c>
      <c r="F308" s="1">
        <f t="shared" si="33"/>
        <v>13986</v>
      </c>
      <c r="G308" s="1">
        <f t="shared" si="35"/>
        <v>-2.4770259995420929E-2</v>
      </c>
      <c r="K308" s="1">
        <f t="shared" si="36"/>
        <v>-2.4770259995420929E-2</v>
      </c>
      <c r="O308" s="1">
        <f t="shared" ca="1" si="30"/>
        <v>-2.56619348544967E-2</v>
      </c>
      <c r="Q308" s="69">
        <f t="shared" si="34"/>
        <v>42545.969649999999</v>
      </c>
    </row>
    <row r="309" spans="1:17" x14ac:dyDescent="0.2">
      <c r="A309" s="40" t="s">
        <v>175</v>
      </c>
      <c r="B309" s="41" t="s">
        <v>45</v>
      </c>
      <c r="C309" s="42">
        <v>57568.502500000002</v>
      </c>
      <c r="D309" s="42">
        <v>4.0000000000000002E-4</v>
      </c>
      <c r="E309" s="30">
        <f t="shared" si="32"/>
        <v>13990.970020128065</v>
      </c>
      <c r="F309" s="1">
        <f t="shared" si="33"/>
        <v>13991</v>
      </c>
      <c r="G309" s="1">
        <f t="shared" si="35"/>
        <v>-2.4177309991500806E-2</v>
      </c>
      <c r="K309" s="1">
        <f t="shared" si="36"/>
        <v>-2.4177309991500806E-2</v>
      </c>
      <c r="O309" s="1">
        <f t="shared" ca="1" si="30"/>
        <v>-2.5692167856063493E-2</v>
      </c>
      <c r="Q309" s="69">
        <f t="shared" si="34"/>
        <v>42550.002500000002</v>
      </c>
    </row>
    <row r="310" spans="1:17" x14ac:dyDescent="0.2">
      <c r="A310" s="43" t="s">
        <v>178</v>
      </c>
      <c r="B310" s="44" t="s">
        <v>45</v>
      </c>
      <c r="C310" s="43">
        <v>57579.791899999997</v>
      </c>
      <c r="D310" s="43">
        <v>1E-4</v>
      </c>
      <c r="E310" s="30">
        <f t="shared" si="32"/>
        <v>14004.96887965017</v>
      </c>
      <c r="F310" s="1">
        <f t="shared" si="33"/>
        <v>14005</v>
      </c>
      <c r="G310" s="1">
        <f t="shared" si="35"/>
        <v>-2.5097049998294096E-2</v>
      </c>
      <c r="K310" s="1">
        <f t="shared" si="36"/>
        <v>-2.5097049998294096E-2</v>
      </c>
      <c r="O310" s="1">
        <f t="shared" ca="1" si="30"/>
        <v>-2.577682026045048E-2</v>
      </c>
      <c r="Q310" s="69">
        <f t="shared" si="34"/>
        <v>42561.291899999997</v>
      </c>
    </row>
    <row r="311" spans="1:17" x14ac:dyDescent="0.2">
      <c r="A311" s="43" t="s">
        <v>179</v>
      </c>
      <c r="B311" s="44" t="s">
        <v>45</v>
      </c>
      <c r="C311" s="43">
        <v>57609.630499999999</v>
      </c>
      <c r="D311" s="43">
        <v>1E-4</v>
      </c>
      <c r="E311" s="30">
        <f t="shared" si="32"/>
        <v>14041.968752959343</v>
      </c>
      <c r="F311" s="1">
        <f t="shared" si="33"/>
        <v>14042</v>
      </c>
      <c r="G311" s="1">
        <f t="shared" si="35"/>
        <v>-2.5199219999194611E-2</v>
      </c>
      <c r="K311" s="1">
        <f t="shared" si="36"/>
        <v>-2.5199219999194611E-2</v>
      </c>
      <c r="O311" s="1">
        <f t="shared" ca="1" si="30"/>
        <v>-2.6000544472044661E-2</v>
      </c>
      <c r="Q311" s="69">
        <f t="shared" si="34"/>
        <v>42591.130499999999</v>
      </c>
    </row>
    <row r="312" spans="1:17" x14ac:dyDescent="0.2">
      <c r="A312" s="70" t="s">
        <v>1020</v>
      </c>
      <c r="B312" s="71" t="s">
        <v>45</v>
      </c>
      <c r="C312" s="75">
        <v>57627.372199999998</v>
      </c>
      <c r="D312" s="72">
        <v>2.0999999999999999E-3</v>
      </c>
      <c r="E312" s="30">
        <f t="shared" si="32"/>
        <v>14063.968466494469</v>
      </c>
      <c r="F312" s="1">
        <f t="shared" si="33"/>
        <v>14064</v>
      </c>
      <c r="G312" s="1">
        <f t="shared" si="35"/>
        <v>-2.5430239998968318E-2</v>
      </c>
      <c r="K312" s="1">
        <f t="shared" si="36"/>
        <v>-2.5430239998968318E-2</v>
      </c>
      <c r="O312" s="1">
        <f t="shared" ca="1" si="30"/>
        <v>-2.6133569678938505E-2</v>
      </c>
      <c r="Q312" s="69">
        <f t="shared" si="34"/>
        <v>42608.872199999998</v>
      </c>
    </row>
    <row r="313" spans="1:17" x14ac:dyDescent="0.2">
      <c r="A313" s="43" t="s">
        <v>179</v>
      </c>
      <c r="B313" s="44" t="s">
        <v>45</v>
      </c>
      <c r="C313" s="43">
        <v>57697.532800000001</v>
      </c>
      <c r="D313" s="43">
        <v>1E-4</v>
      </c>
      <c r="E313" s="30">
        <f t="shared" si="32"/>
        <v>14150.967632383463</v>
      </c>
      <c r="F313" s="1">
        <f t="shared" si="33"/>
        <v>14151</v>
      </c>
      <c r="G313" s="1">
        <f t="shared" si="35"/>
        <v>-2.6102909992914647E-2</v>
      </c>
      <c r="K313" s="1">
        <f t="shared" si="36"/>
        <v>-2.6102909992914647E-2</v>
      </c>
      <c r="O313" s="1">
        <f t="shared" ca="1" si="30"/>
        <v>-2.6659623906200504E-2</v>
      </c>
      <c r="Q313" s="69">
        <f t="shared" si="34"/>
        <v>42679.032800000001</v>
      </c>
    </row>
    <row r="314" spans="1:17" x14ac:dyDescent="0.2">
      <c r="A314" s="43" t="s">
        <v>179</v>
      </c>
      <c r="B314" s="44" t="s">
        <v>45</v>
      </c>
      <c r="C314" s="43">
        <v>57697.532899999998</v>
      </c>
      <c r="D314" s="43">
        <v>1E-4</v>
      </c>
      <c r="E314" s="30">
        <f t="shared" si="32"/>
        <v>14150.96775638349</v>
      </c>
      <c r="F314" s="1">
        <f t="shared" si="33"/>
        <v>14151</v>
      </c>
      <c r="G314" s="1">
        <f t="shared" si="35"/>
        <v>-2.6002909995440859E-2</v>
      </c>
      <c r="K314" s="1">
        <f t="shared" si="36"/>
        <v>-2.6002909995440859E-2</v>
      </c>
      <c r="O314" s="1">
        <f t="shared" ca="1" si="30"/>
        <v>-2.6659623906200504E-2</v>
      </c>
      <c r="Q314" s="69">
        <f t="shared" si="34"/>
        <v>42679.032899999998</v>
      </c>
    </row>
    <row r="315" spans="1:17" x14ac:dyDescent="0.2">
      <c r="A315" s="45" t="s">
        <v>180</v>
      </c>
      <c r="B315" s="46" t="s">
        <v>45</v>
      </c>
      <c r="C315" s="45">
        <v>57929.788</v>
      </c>
      <c r="D315" s="45">
        <v>1E-4</v>
      </c>
      <c r="E315" s="30">
        <f t="shared" si="32"/>
        <v>14438.964152843386</v>
      </c>
      <c r="F315" s="1">
        <f t="shared" si="33"/>
        <v>14439</v>
      </c>
      <c r="G315" s="1">
        <f t="shared" si="35"/>
        <v>-2.8908989996125456E-2</v>
      </c>
      <c r="K315" s="1">
        <f t="shared" si="36"/>
        <v>-2.8908989996125456E-2</v>
      </c>
      <c r="O315" s="1">
        <f t="shared" ca="1" si="30"/>
        <v>-2.8401044796447152E-2</v>
      </c>
      <c r="Q315" s="69">
        <f t="shared" si="34"/>
        <v>42911.288</v>
      </c>
    </row>
    <row r="316" spans="1:17" x14ac:dyDescent="0.2">
      <c r="A316" s="45" t="s">
        <v>180</v>
      </c>
      <c r="B316" s="46" t="s">
        <v>45</v>
      </c>
      <c r="C316" s="45">
        <v>57938.660100000001</v>
      </c>
      <c r="D316" s="45">
        <v>1E-4</v>
      </c>
      <c r="E316" s="30">
        <f t="shared" si="32"/>
        <v>14449.965559611341</v>
      </c>
      <c r="F316" s="1">
        <f t="shared" si="33"/>
        <v>14450</v>
      </c>
      <c r="G316" s="1">
        <f t="shared" si="35"/>
        <v>-2.7774499998486135E-2</v>
      </c>
      <c r="K316" s="1">
        <f t="shared" si="36"/>
        <v>-2.7774499998486135E-2</v>
      </c>
      <c r="O316" s="1">
        <f t="shared" ca="1" si="30"/>
        <v>-2.8467557399894074E-2</v>
      </c>
      <c r="Q316" s="69">
        <f t="shared" si="34"/>
        <v>42920.160100000001</v>
      </c>
    </row>
    <row r="317" spans="1:17" x14ac:dyDescent="0.2">
      <c r="A317" s="47" t="s">
        <v>181</v>
      </c>
      <c r="B317" s="48" t="s">
        <v>45</v>
      </c>
      <c r="C317" s="49">
        <v>57939.466399999998</v>
      </c>
      <c r="D317" s="49">
        <v>5.0000000000000001E-4</v>
      </c>
      <c r="E317" s="30">
        <f t="shared" si="32"/>
        <v>14450.965371862889</v>
      </c>
      <c r="F317" s="1">
        <f t="shared" si="33"/>
        <v>14451</v>
      </c>
      <c r="G317" s="1">
        <f t="shared" si="35"/>
        <v>-2.792590999888489E-2</v>
      </c>
      <c r="K317" s="1">
        <f t="shared" si="36"/>
        <v>-2.792590999888489E-2</v>
      </c>
      <c r="O317" s="1">
        <f t="shared" ca="1" si="30"/>
        <v>-2.8473604000207424E-2</v>
      </c>
      <c r="Q317" s="69">
        <f t="shared" si="34"/>
        <v>42920.966399999998</v>
      </c>
    </row>
    <row r="318" spans="1:17" x14ac:dyDescent="0.2">
      <c r="A318" s="47" t="s">
        <v>181</v>
      </c>
      <c r="B318" s="48" t="s">
        <v>45</v>
      </c>
      <c r="C318" s="49">
        <v>57980.595500000003</v>
      </c>
      <c r="D318" s="49">
        <v>1.1999999999999999E-3</v>
      </c>
      <c r="E318" s="30">
        <f t="shared" si="32"/>
        <v>14501.96546869452</v>
      </c>
      <c r="F318" s="1">
        <f t="shared" si="33"/>
        <v>14502</v>
      </c>
      <c r="G318" s="1">
        <f t="shared" si="35"/>
        <v>-2.7847819990711287E-2</v>
      </c>
      <c r="K318" s="1">
        <f t="shared" si="36"/>
        <v>-2.7847819990711287E-2</v>
      </c>
      <c r="O318" s="1">
        <f t="shared" ca="1" si="30"/>
        <v>-2.8781980616188606E-2</v>
      </c>
      <c r="Q318" s="69">
        <f t="shared" si="34"/>
        <v>42962.095500000003</v>
      </c>
    </row>
    <row r="319" spans="1:17" x14ac:dyDescent="0.2">
      <c r="A319" s="70" t="s">
        <v>1020</v>
      </c>
      <c r="B319" s="71" t="s">
        <v>45</v>
      </c>
      <c r="C319" s="75">
        <v>58318.4931</v>
      </c>
      <c r="D319" s="72">
        <v>2.0999999999999999E-3</v>
      </c>
      <c r="E319" s="30">
        <f t="shared" si="32"/>
        <v>14920.958598113188</v>
      </c>
      <c r="F319" s="1">
        <f t="shared" si="33"/>
        <v>14921</v>
      </c>
      <c r="G319" s="1">
        <f t="shared" si="35"/>
        <v>-3.3388609997928143E-2</v>
      </c>
      <c r="K319" s="1">
        <f t="shared" si="36"/>
        <v>-3.3388609997928143E-2</v>
      </c>
      <c r="O319" s="1">
        <f t="shared" ca="1" si="30"/>
        <v>-3.1315506147484927E-2</v>
      </c>
      <c r="Q319" s="69">
        <f t="shared" si="34"/>
        <v>43299.9931</v>
      </c>
    </row>
    <row r="320" spans="1:17" x14ac:dyDescent="0.2">
      <c r="A320" s="51" t="s">
        <v>184</v>
      </c>
      <c r="B320" s="52" t="s">
        <v>45</v>
      </c>
      <c r="C320" s="53">
        <v>58342.686699999998</v>
      </c>
      <c r="D320" s="53">
        <v>2.0000000000000001E-4</v>
      </c>
      <c r="E320" s="30">
        <f t="shared" si="32"/>
        <v>14950.958669661204</v>
      </c>
      <c r="F320" s="1">
        <f t="shared" si="33"/>
        <v>14951</v>
      </c>
      <c r="G320" s="1">
        <f t="shared" si="35"/>
        <v>-3.3330909995129332E-2</v>
      </c>
      <c r="K320" s="1">
        <f t="shared" si="36"/>
        <v>-3.3330909995129332E-2</v>
      </c>
      <c r="O320" s="1">
        <f t="shared" ca="1" si="30"/>
        <v>-3.1496904156885615E-2</v>
      </c>
      <c r="Q320" s="69">
        <f t="shared" si="34"/>
        <v>43324.186699999998</v>
      </c>
    </row>
    <row r="321" spans="1:17" x14ac:dyDescent="0.2">
      <c r="A321" s="51" t="s">
        <v>183</v>
      </c>
      <c r="B321" s="52" t="s">
        <v>45</v>
      </c>
      <c r="C321" s="53">
        <v>58356.395550000001</v>
      </c>
      <c r="D321" s="53">
        <v>8.0000000000000007E-5</v>
      </c>
      <c r="E321" s="30">
        <f t="shared" si="32"/>
        <v>14967.95764793815</v>
      </c>
      <c r="F321" s="1">
        <f t="shared" si="33"/>
        <v>14968</v>
      </c>
      <c r="G321" s="1">
        <f t="shared" si="35"/>
        <v>-3.4154879991547205E-2</v>
      </c>
      <c r="K321" s="1">
        <f t="shared" si="36"/>
        <v>-3.4154879991547205E-2</v>
      </c>
      <c r="O321" s="1">
        <f t="shared" ca="1" si="30"/>
        <v>-3.159969636221268E-2</v>
      </c>
      <c r="Q321" s="69">
        <f t="shared" si="34"/>
        <v>43337.895550000001</v>
      </c>
    </row>
    <row r="322" spans="1:17" x14ac:dyDescent="0.2">
      <c r="A322" s="47" t="s">
        <v>182</v>
      </c>
      <c r="B322" s="50" t="s">
        <v>45</v>
      </c>
      <c r="C322" s="47">
        <v>58388.653100000003</v>
      </c>
      <c r="D322" s="47">
        <v>2.0000000000000001E-4</v>
      </c>
      <c r="E322" s="30">
        <f t="shared" si="32"/>
        <v>15007.957020001995</v>
      </c>
      <c r="F322" s="1">
        <f t="shared" si="33"/>
        <v>15008</v>
      </c>
      <c r="G322" s="1">
        <f t="shared" si="35"/>
        <v>-3.4661279991269112E-2</v>
      </c>
      <c r="K322" s="1">
        <f t="shared" si="36"/>
        <v>-3.4661279991269112E-2</v>
      </c>
      <c r="O322" s="1">
        <f t="shared" ca="1" si="30"/>
        <v>-3.1841560374746926E-2</v>
      </c>
      <c r="Q322" s="69">
        <f t="shared" si="34"/>
        <v>43370.153100000003</v>
      </c>
    </row>
    <row r="323" spans="1:17" x14ac:dyDescent="0.2">
      <c r="A323" s="51" t="s">
        <v>185</v>
      </c>
      <c r="B323" s="52" t="s">
        <v>45</v>
      </c>
      <c r="C323" s="53">
        <v>58637.846599999997</v>
      </c>
      <c r="D323" s="53">
        <v>1E-4</v>
      </c>
      <c r="E323" s="30">
        <f t="shared" si="32"/>
        <v>15316.957037746392</v>
      </c>
      <c r="F323" s="1">
        <f t="shared" si="33"/>
        <v>15317</v>
      </c>
      <c r="G323" s="1">
        <f t="shared" si="35"/>
        <v>-3.4646970001631416E-2</v>
      </c>
      <c r="K323" s="1">
        <f t="shared" si="36"/>
        <v>-3.4646970001631416E-2</v>
      </c>
      <c r="O323" s="1">
        <f t="shared" ca="1" si="30"/>
        <v>-3.3709959871574054E-2</v>
      </c>
      <c r="Q323" s="69">
        <f t="shared" si="34"/>
        <v>43619.346599999997</v>
      </c>
    </row>
    <row r="324" spans="1:17" x14ac:dyDescent="0.2">
      <c r="A324" s="54" t="s">
        <v>186</v>
      </c>
      <c r="B324" s="55" t="s">
        <v>45</v>
      </c>
      <c r="C324" s="56">
        <v>58713.652499999997</v>
      </c>
      <c r="D324" s="56">
        <v>1E-4</v>
      </c>
      <c r="E324" s="30">
        <f t="shared" si="32"/>
        <v>15410.956377396626</v>
      </c>
      <c r="F324" s="1">
        <f t="shared" si="33"/>
        <v>15411</v>
      </c>
      <c r="G324" s="1">
        <f t="shared" si="35"/>
        <v>-3.517950999957975E-2</v>
      </c>
      <c r="K324" s="1">
        <f t="shared" si="36"/>
        <v>-3.517950999957975E-2</v>
      </c>
      <c r="O324" s="1">
        <f t="shared" ca="1" si="30"/>
        <v>-3.427834030102956E-2</v>
      </c>
      <c r="Q324" s="69">
        <f t="shared" si="34"/>
        <v>43695.152499999997</v>
      </c>
    </row>
    <row r="325" spans="1:17" x14ac:dyDescent="0.2">
      <c r="A325" s="54" t="s">
        <v>186</v>
      </c>
      <c r="B325" s="55" t="s">
        <v>45</v>
      </c>
      <c r="C325" s="56">
        <v>58735.4274</v>
      </c>
      <c r="D325" s="56">
        <v>1E-4</v>
      </c>
      <c r="E325" s="30">
        <f t="shared" si="32"/>
        <v>15437.957260190053</v>
      </c>
      <c r="F325" s="1">
        <f t="shared" si="33"/>
        <v>15438</v>
      </c>
      <c r="G325" s="1">
        <f t="shared" si="35"/>
        <v>-3.4467579993361142E-2</v>
      </c>
      <c r="K325" s="1">
        <f t="shared" si="36"/>
        <v>-3.4467579993361142E-2</v>
      </c>
      <c r="O325" s="1">
        <f t="shared" ca="1" si="30"/>
        <v>-3.4441598509490183E-2</v>
      </c>
      <c r="Q325" s="69">
        <f t="shared" si="34"/>
        <v>43716.9274</v>
      </c>
    </row>
    <row r="326" spans="1:17" x14ac:dyDescent="0.2">
      <c r="A326" s="70" t="s">
        <v>1021</v>
      </c>
      <c r="B326" s="71" t="s">
        <v>45</v>
      </c>
      <c r="C326" s="75">
        <v>59008.812400000003</v>
      </c>
      <c r="D326" s="72">
        <v>5.9999999999999995E-4</v>
      </c>
      <c r="E326" s="30">
        <f t="shared" si="32"/>
        <v>15776.954745481822</v>
      </c>
      <c r="F326" s="1">
        <f t="shared" si="33"/>
        <v>15777</v>
      </c>
      <c r="G326" s="1">
        <f t="shared" si="35"/>
        <v>-3.6495569991529919E-2</v>
      </c>
      <c r="K326" s="1">
        <f t="shared" si="36"/>
        <v>-3.6495569991529919E-2</v>
      </c>
      <c r="O326" s="1">
        <f t="shared" ca="1" si="30"/>
        <v>-3.6491396015717999E-2</v>
      </c>
      <c r="Q326" s="69">
        <f t="shared" si="34"/>
        <v>43990.312400000003</v>
      </c>
    </row>
    <row r="327" spans="1:17" x14ac:dyDescent="0.2">
      <c r="A327" s="54" t="s">
        <v>187</v>
      </c>
      <c r="B327" s="55" t="s">
        <v>45</v>
      </c>
      <c r="C327" s="56">
        <v>59012.845699999998</v>
      </c>
      <c r="D327" s="56">
        <v>1E-4</v>
      </c>
      <c r="E327" s="30">
        <f t="shared" si="32"/>
        <v>15781.956038740142</v>
      </c>
      <c r="F327" s="1">
        <f t="shared" si="33"/>
        <v>15782</v>
      </c>
      <c r="G327" s="1">
        <f t="shared" si="35"/>
        <v>-3.5452620002615731E-2</v>
      </c>
      <c r="K327" s="1">
        <f t="shared" si="36"/>
        <v>-3.5452620002615731E-2</v>
      </c>
      <c r="O327" s="1">
        <f t="shared" ca="1" si="30"/>
        <v>-3.6521629017284778E-2</v>
      </c>
      <c r="Q327" s="69">
        <f t="shared" si="34"/>
        <v>43994.345699999998</v>
      </c>
    </row>
    <row r="328" spans="1:17" x14ac:dyDescent="0.2">
      <c r="A328" s="54" t="s">
        <v>187</v>
      </c>
      <c r="B328" s="55" t="s">
        <v>45</v>
      </c>
      <c r="C328" s="56">
        <v>59012.845699999998</v>
      </c>
      <c r="D328" s="56">
        <v>1E-4</v>
      </c>
      <c r="E328" s="30">
        <f t="shared" si="32"/>
        <v>15781.956038740142</v>
      </c>
      <c r="F328" s="1">
        <f t="shared" si="33"/>
        <v>15782</v>
      </c>
      <c r="G328" s="1">
        <f t="shared" si="35"/>
        <v>-3.5452620002615731E-2</v>
      </c>
      <c r="K328" s="1">
        <f t="shared" si="36"/>
        <v>-3.5452620002615731E-2</v>
      </c>
      <c r="O328" s="1">
        <f t="shared" ca="1" si="30"/>
        <v>-3.6521629017284778E-2</v>
      </c>
      <c r="Q328" s="69">
        <f t="shared" si="34"/>
        <v>43994.345699999998</v>
      </c>
    </row>
    <row r="329" spans="1:17" x14ac:dyDescent="0.2">
      <c r="A329" s="54" t="s">
        <v>187</v>
      </c>
      <c r="B329" s="55" t="s">
        <v>45</v>
      </c>
      <c r="C329" s="56">
        <v>59012.845699999998</v>
      </c>
      <c r="D329" s="56">
        <v>1E-4</v>
      </c>
      <c r="E329" s="30">
        <f t="shared" si="32"/>
        <v>15781.956038740142</v>
      </c>
      <c r="F329" s="1">
        <f t="shared" si="33"/>
        <v>15782</v>
      </c>
      <c r="G329" s="1">
        <f t="shared" si="35"/>
        <v>-3.5452620002615731E-2</v>
      </c>
      <c r="K329" s="1">
        <f t="shared" si="36"/>
        <v>-3.5452620002615731E-2</v>
      </c>
      <c r="O329" s="1">
        <f t="shared" ca="1" si="30"/>
        <v>-3.6521629017284778E-2</v>
      </c>
      <c r="Q329" s="69">
        <f t="shared" si="34"/>
        <v>43994.345699999998</v>
      </c>
    </row>
    <row r="330" spans="1:17" x14ac:dyDescent="0.2">
      <c r="A330" s="54" t="s">
        <v>187</v>
      </c>
      <c r="B330" s="55" t="s">
        <v>45</v>
      </c>
      <c r="C330" s="56">
        <v>59012.845699999998</v>
      </c>
      <c r="D330" s="56">
        <v>1E-4</v>
      </c>
      <c r="E330" s="30">
        <f t="shared" si="32"/>
        <v>15781.956038740142</v>
      </c>
      <c r="F330" s="1">
        <f t="shared" si="33"/>
        <v>15782</v>
      </c>
      <c r="G330" s="1">
        <f t="shared" si="35"/>
        <v>-3.5452620002615731E-2</v>
      </c>
      <c r="K330" s="1">
        <f t="shared" si="36"/>
        <v>-3.5452620002615731E-2</v>
      </c>
      <c r="O330" s="1">
        <f t="shared" ca="1" si="30"/>
        <v>-3.6521629017284778E-2</v>
      </c>
      <c r="Q330" s="69">
        <f t="shared" si="34"/>
        <v>43994.345699999998</v>
      </c>
    </row>
    <row r="331" spans="1:17" x14ac:dyDescent="0.2">
      <c r="A331" s="54" t="s">
        <v>187</v>
      </c>
      <c r="B331" s="55" t="s">
        <v>45</v>
      </c>
      <c r="C331" s="56">
        <v>59012.845699999998</v>
      </c>
      <c r="D331" s="56">
        <v>1E-4</v>
      </c>
      <c r="E331" s="30">
        <f t="shared" si="32"/>
        <v>15781.956038740142</v>
      </c>
      <c r="F331" s="1">
        <f t="shared" si="33"/>
        <v>15782</v>
      </c>
      <c r="G331" s="1">
        <f t="shared" si="35"/>
        <v>-3.5452620002615731E-2</v>
      </c>
      <c r="K331" s="1">
        <f t="shared" si="36"/>
        <v>-3.5452620002615731E-2</v>
      </c>
      <c r="O331" s="1">
        <f t="shared" ca="1" si="30"/>
        <v>-3.6521629017284778E-2</v>
      </c>
      <c r="Q331" s="69">
        <f t="shared" si="34"/>
        <v>43994.345699999998</v>
      </c>
    </row>
    <row r="332" spans="1:17" x14ac:dyDescent="0.2">
      <c r="A332" s="70" t="s">
        <v>1020</v>
      </c>
      <c r="B332" s="71" t="s">
        <v>45</v>
      </c>
      <c r="C332" s="75">
        <v>59060.426099999997</v>
      </c>
      <c r="D332" s="72">
        <v>6.9999999999999999E-4</v>
      </c>
      <c r="E332" s="30">
        <f t="shared" si="32"/>
        <v>15840.955749584467</v>
      </c>
      <c r="F332" s="1">
        <f t="shared" si="33"/>
        <v>15841</v>
      </c>
      <c r="G332" s="1">
        <f t="shared" ref="G332:G341" si="37">+C332-(C$7+F332*C$8)</f>
        <v>-3.5685809998540208E-2</v>
      </c>
      <c r="K332" s="1">
        <f t="shared" si="36"/>
        <v>-3.5685809998540208E-2</v>
      </c>
      <c r="O332" s="1">
        <f t="shared" ca="1" si="30"/>
        <v>-3.6878378435772803E-2</v>
      </c>
      <c r="Q332" s="69">
        <f t="shared" si="34"/>
        <v>44041.926099999997</v>
      </c>
    </row>
    <row r="333" spans="1:17" x14ac:dyDescent="0.2">
      <c r="A333" s="70" t="s">
        <v>1021</v>
      </c>
      <c r="B333" s="71" t="s">
        <v>45</v>
      </c>
      <c r="C333" s="75">
        <v>59085.425600000002</v>
      </c>
      <c r="D333" s="72">
        <v>1E-4</v>
      </c>
      <c r="E333" s="30">
        <f t="shared" si="32"/>
        <v>15871.95513738392</v>
      </c>
      <c r="F333" s="1">
        <f t="shared" si="33"/>
        <v>15872</v>
      </c>
      <c r="G333" s="1">
        <f t="shared" si="37"/>
        <v>-3.617951999331126E-2</v>
      </c>
      <c r="K333" s="1">
        <f t="shared" si="36"/>
        <v>-3.617951999331126E-2</v>
      </c>
      <c r="O333" s="1">
        <f t="shared" ca="1" si="30"/>
        <v>-3.7065823045486855E-2</v>
      </c>
      <c r="Q333" s="69">
        <f t="shared" si="34"/>
        <v>44066.925600000002</v>
      </c>
    </row>
    <row r="334" spans="1:17" x14ac:dyDescent="0.2">
      <c r="A334" s="70" t="s">
        <v>1022</v>
      </c>
      <c r="B334" s="71" t="s">
        <v>45</v>
      </c>
      <c r="C334" s="75">
        <v>59375.744299999998</v>
      </c>
      <c r="D334" s="72">
        <v>5.0000000000000001E-4</v>
      </c>
      <c r="E334" s="30">
        <f t="shared" si="32"/>
        <v>16231.950415958727</v>
      </c>
      <c r="F334" s="1">
        <f t="shared" si="33"/>
        <v>16232</v>
      </c>
      <c r="G334" s="1">
        <f t="shared" si="37"/>
        <v>-3.9987119998841081E-2</v>
      </c>
      <c r="K334" s="1">
        <f t="shared" si="36"/>
        <v>-3.9987119998841081E-2</v>
      </c>
      <c r="O334" s="1">
        <f t="shared" ref="O334:O341" ca="1" si="38">+C$11+C$12*$F334</f>
        <v>-3.9242599158295151E-2</v>
      </c>
      <c r="Q334" s="69">
        <f t="shared" si="34"/>
        <v>44357.244299999998</v>
      </c>
    </row>
    <row r="335" spans="1:17" x14ac:dyDescent="0.2">
      <c r="A335" s="70" t="s">
        <v>1022</v>
      </c>
      <c r="B335" s="71" t="s">
        <v>45</v>
      </c>
      <c r="C335" s="75">
        <v>59404.777199999997</v>
      </c>
      <c r="D335" s="72">
        <v>1E-4</v>
      </c>
      <c r="E335" s="30">
        <f t="shared" si="32"/>
        <v>16267.951221016529</v>
      </c>
      <c r="F335" s="1">
        <f t="shared" si="33"/>
        <v>16268</v>
      </c>
      <c r="G335" s="1">
        <f t="shared" si="37"/>
        <v>-3.93378799999482E-2</v>
      </c>
      <c r="K335" s="1">
        <f t="shared" si="36"/>
        <v>-3.93378799999482E-2</v>
      </c>
      <c r="O335" s="1">
        <f t="shared" ca="1" si="38"/>
        <v>-3.9460276769575982E-2</v>
      </c>
      <c r="Q335" s="69">
        <f t="shared" si="34"/>
        <v>44386.277199999997</v>
      </c>
    </row>
    <row r="336" spans="1:17" x14ac:dyDescent="0.2">
      <c r="A336" s="73" t="s">
        <v>1025</v>
      </c>
      <c r="B336" s="74" t="s">
        <v>45</v>
      </c>
      <c r="C336" s="75">
        <v>59433.8079</v>
      </c>
      <c r="D336" s="72">
        <v>8.9999999999999998E-4</v>
      </c>
      <c r="E336" s="30">
        <f t="shared" si="32"/>
        <v>16303.949298073649</v>
      </c>
      <c r="F336" s="1">
        <f t="shared" si="33"/>
        <v>16304</v>
      </c>
      <c r="G336" s="1">
        <f t="shared" si="37"/>
        <v>-4.0888639996410348E-2</v>
      </c>
      <c r="K336" s="1">
        <f t="shared" si="36"/>
        <v>-4.0888639996410348E-2</v>
      </c>
      <c r="O336" s="1">
        <f t="shared" ca="1" si="38"/>
        <v>-3.9677954380856813E-2</v>
      </c>
      <c r="Q336" s="69">
        <f t="shared" si="34"/>
        <v>44415.3079</v>
      </c>
    </row>
    <row r="337" spans="1:17" x14ac:dyDescent="0.2">
      <c r="A337" s="72" t="s">
        <v>1023</v>
      </c>
      <c r="B337" s="71" t="s">
        <v>45</v>
      </c>
      <c r="C337" s="75">
        <v>59447.518700000001</v>
      </c>
      <c r="D337" s="72">
        <v>1E-4</v>
      </c>
      <c r="E337" s="30">
        <f t="shared" si="32"/>
        <v>16320.950694351201</v>
      </c>
      <c r="F337" s="1">
        <f t="shared" si="33"/>
        <v>16321</v>
      </c>
      <c r="G337" s="1">
        <f t="shared" si="37"/>
        <v>-3.9762609994795639E-2</v>
      </c>
      <c r="K337" s="1">
        <f t="shared" si="36"/>
        <v>-3.9762609994795639E-2</v>
      </c>
      <c r="O337" s="1">
        <f t="shared" ca="1" si="38"/>
        <v>-3.9780746586183864E-2</v>
      </c>
      <c r="Q337" s="69">
        <f t="shared" si="34"/>
        <v>44429.018700000001</v>
      </c>
    </row>
    <row r="338" spans="1:17" x14ac:dyDescent="0.2">
      <c r="A338" s="70" t="s">
        <v>1026</v>
      </c>
      <c r="B338" s="71" t="s">
        <v>45</v>
      </c>
      <c r="C338" s="76">
        <v>59498.3246</v>
      </c>
      <c r="D338" s="72">
        <v>2.8E-3</v>
      </c>
      <c r="E338" s="30">
        <f t="shared" si="32"/>
        <v>16383.950026201832</v>
      </c>
      <c r="F338" s="1">
        <f t="shared" si="33"/>
        <v>16384</v>
      </c>
      <c r="G338" s="1">
        <f t="shared" si="37"/>
        <v>-4.0301439999893773E-2</v>
      </c>
      <c r="K338" s="1">
        <f t="shared" si="36"/>
        <v>-4.0301439999893773E-2</v>
      </c>
      <c r="O338" s="1">
        <f t="shared" ca="1" si="38"/>
        <v>-4.0161682405925318E-2</v>
      </c>
      <c r="Q338" s="69">
        <f t="shared" si="34"/>
        <v>44479.8246</v>
      </c>
    </row>
    <row r="339" spans="1:17" x14ac:dyDescent="0.2">
      <c r="A339" s="70" t="s">
        <v>1024</v>
      </c>
      <c r="B339" s="71" t="s">
        <v>45</v>
      </c>
      <c r="C339" s="75">
        <v>59758.806299999997</v>
      </c>
      <c r="D339" s="72">
        <v>1E-4</v>
      </c>
      <c r="E339" s="30">
        <f t="shared" si="32"/>
        <v>16706.94741546797</v>
      </c>
      <c r="F339" s="1">
        <f t="shared" si="33"/>
        <v>16707</v>
      </c>
      <c r="G339" s="1">
        <f t="shared" si="37"/>
        <v>-4.2406870001286734E-2</v>
      </c>
      <c r="K339" s="1">
        <f t="shared" si="36"/>
        <v>-4.2406870001286734E-2</v>
      </c>
      <c r="O339" s="1">
        <f t="shared" ca="1" si="38"/>
        <v>-4.2114734307139433E-2</v>
      </c>
      <c r="Q339" s="69">
        <f t="shared" si="34"/>
        <v>44740.306299999997</v>
      </c>
    </row>
    <row r="340" spans="1:17" x14ac:dyDescent="0.2">
      <c r="A340" s="70" t="s">
        <v>1024</v>
      </c>
      <c r="B340" s="71" t="s">
        <v>45</v>
      </c>
      <c r="C340" s="75">
        <v>59767.676899999999</v>
      </c>
      <c r="D340" s="72">
        <v>2.9999999999999997E-4</v>
      </c>
      <c r="E340" s="30">
        <f t="shared" si="32"/>
        <v>16717.946962235459</v>
      </c>
      <c r="F340" s="1">
        <f t="shared" si="33"/>
        <v>16718</v>
      </c>
      <c r="G340" s="1">
        <f t="shared" si="37"/>
        <v>-4.2772380002134014E-2</v>
      </c>
      <c r="K340" s="1">
        <f t="shared" si="36"/>
        <v>-4.2772380002134014E-2</v>
      </c>
      <c r="O340" s="1">
        <f t="shared" ca="1" si="38"/>
        <v>-4.2181246910586355E-2</v>
      </c>
      <c r="Q340" s="69">
        <f t="shared" si="34"/>
        <v>44749.176899999999</v>
      </c>
    </row>
    <row r="341" spans="1:17" x14ac:dyDescent="0.2">
      <c r="A341" s="73" t="s">
        <v>1025</v>
      </c>
      <c r="B341" s="74" t="s">
        <v>45</v>
      </c>
      <c r="C341" s="75">
        <v>59842.676399999997</v>
      </c>
      <c r="D341" s="72">
        <v>2.0000000000000001E-4</v>
      </c>
      <c r="E341" s="30">
        <f t="shared" si="32"/>
        <v>16810.946365634107</v>
      </c>
      <c r="F341" s="1">
        <f t="shared" ref="F341" si="39">ROUND(2*E341,0)/2</f>
        <v>16811</v>
      </c>
      <c r="G341" s="1">
        <f t="shared" si="37"/>
        <v>-4.325350999715738E-2</v>
      </c>
      <c r="K341" s="1">
        <f t="shared" si="36"/>
        <v>-4.325350999715738E-2</v>
      </c>
      <c r="O341" s="1">
        <f t="shared" ca="1" si="38"/>
        <v>-4.2743580739728497E-2</v>
      </c>
      <c r="Q341" s="69">
        <f t="shared" si="34"/>
        <v>44824.176399999997</v>
      </c>
    </row>
    <row r="342" spans="1:17" x14ac:dyDescent="0.2">
      <c r="A342" s="73" t="s">
        <v>1032</v>
      </c>
      <c r="B342" s="87" t="s">
        <v>45</v>
      </c>
      <c r="C342" s="88">
        <v>60176.544600000001</v>
      </c>
      <c r="D342" s="88">
        <v>1E-4</v>
      </c>
      <c r="E342" s="30">
        <f t="shared" ref="E342" si="40">+(C342-C$7)/C$8</f>
        <v>17224.943037795674</v>
      </c>
      <c r="F342" s="1">
        <f t="shared" ref="F342" si="41">ROUND(2*E342,0)/2</f>
        <v>17225</v>
      </c>
      <c r="G342" s="1">
        <f t="shared" ref="G342" si="42">+C342-(C$7+F342*C$8)</f>
        <v>-4.5937249997223262E-2</v>
      </c>
      <c r="K342" s="1">
        <f t="shared" ref="K342" si="43">+G342</f>
        <v>-4.5937249997223262E-2</v>
      </c>
      <c r="O342" s="1">
        <f t="shared" ref="O342" ca="1" si="44">+C$11+C$12*$F342</f>
        <v>-4.5246873269458039E-2</v>
      </c>
      <c r="Q342" s="69">
        <f t="shared" ref="Q342" si="45">+C342-15018.5</f>
        <v>45158.044600000001</v>
      </c>
    </row>
    <row r="343" spans="1:17" x14ac:dyDescent="0.2">
      <c r="A343" s="70" t="s">
        <v>1033</v>
      </c>
      <c r="B343" s="89" t="s">
        <v>45</v>
      </c>
      <c r="C343" s="76">
        <v>60516.865599999997</v>
      </c>
      <c r="D343" s="90">
        <v>1E-4</v>
      </c>
      <c r="E343" s="30">
        <f t="shared" ref="E343" si="46">+(C343-C$7)/C$8</f>
        <v>17646.941183970404</v>
      </c>
      <c r="F343" s="1">
        <f t="shared" ref="F343" si="47">ROUND(2*E343,0)/2</f>
        <v>17647</v>
      </c>
      <c r="G343" s="1">
        <f t="shared" ref="G343" si="48">+C343-(C$7+F343*C$8)</f>
        <v>-4.7432269995624665E-2</v>
      </c>
      <c r="K343" s="1">
        <f t="shared" ref="K343" si="49">+G343</f>
        <v>-4.7432269995624665E-2</v>
      </c>
      <c r="O343" s="1">
        <f t="shared" ref="O343" ca="1" si="50">+C$11+C$12*$F343</f>
        <v>-4.7798538601694439E-2</v>
      </c>
      <c r="Q343" s="69">
        <f t="shared" ref="Q343" si="51">+C343-15018.5</f>
        <v>45498.365599999997</v>
      </c>
    </row>
  </sheetData>
  <sheetProtection selectLockedCells="1" selectUnlockedCells="1"/>
  <sortState xmlns:xlrd2="http://schemas.microsoft.com/office/spreadsheetml/2017/richdata2" ref="A21:V341">
    <sortCondition ref="C21:C34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8"/>
  <sheetViews>
    <sheetView topLeftCell="A244" workbookViewId="0">
      <selection activeCell="A192" sqref="A192"/>
    </sheetView>
  </sheetViews>
  <sheetFormatPr defaultRowHeight="12.75" x14ac:dyDescent="0.2"/>
  <cols>
    <col min="1" max="1" width="19.7109375" style="29" customWidth="1"/>
    <col min="2" max="2" width="4.42578125" customWidth="1"/>
    <col min="3" max="3" width="12.7109375" style="29" customWidth="1"/>
    <col min="4" max="4" width="5.42578125" customWidth="1"/>
    <col min="5" max="5" width="14.85546875" customWidth="1"/>
    <col min="7" max="7" width="12" customWidth="1"/>
    <col min="8" max="8" width="14.140625" style="2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7" t="s">
        <v>188</v>
      </c>
      <c r="I1" s="58" t="s">
        <v>189</v>
      </c>
      <c r="J1" s="59" t="s">
        <v>36</v>
      </c>
    </row>
    <row r="2" spans="1:16" x14ac:dyDescent="0.2">
      <c r="I2" s="60" t="s">
        <v>190</v>
      </c>
      <c r="J2" s="61" t="s">
        <v>35</v>
      </c>
    </row>
    <row r="3" spans="1:16" x14ac:dyDescent="0.2">
      <c r="A3" s="62" t="s">
        <v>191</v>
      </c>
      <c r="I3" s="60" t="s">
        <v>192</v>
      </c>
      <c r="J3" s="61" t="s">
        <v>33</v>
      </c>
    </row>
    <row r="4" spans="1:16" x14ac:dyDescent="0.2">
      <c r="I4" s="60" t="s">
        <v>193</v>
      </c>
      <c r="J4" s="61" t="s">
        <v>33</v>
      </c>
    </row>
    <row r="5" spans="1:16" x14ac:dyDescent="0.2">
      <c r="I5" s="63" t="s">
        <v>194</v>
      </c>
      <c r="J5" s="64" t="s">
        <v>34</v>
      </c>
    </row>
    <row r="11" spans="1:16" ht="12.75" customHeight="1" x14ac:dyDescent="0.2">
      <c r="A11" s="29" t="str">
        <f t="shared" ref="A11:A74" si="0">P11</f>
        <v>IBVS 180 </v>
      </c>
      <c r="B11" s="17" t="str">
        <f t="shared" ref="B11:B74" si="1">IF(H11=INT(H11),"I","II")</f>
        <v>I</v>
      </c>
      <c r="C11" s="29">
        <f t="shared" ref="C11:C74" si="2">1*G11</f>
        <v>39376.6</v>
      </c>
      <c r="D11" t="str">
        <f t="shared" ref="D11:D74" si="3">VLOOKUP(F11,I$1:J$5,2,FALSE)</f>
        <v>vis</v>
      </c>
      <c r="E11">
        <f>VLOOKUP(C11,Active!C$21:E$960,3,FALSE)</f>
        <v>-8566.9947554558785</v>
      </c>
      <c r="F11" s="17" t="s">
        <v>194</v>
      </c>
      <c r="G11" t="str">
        <f t="shared" ref="G11:G74" si="4">MID(I11,3,LEN(I11)-3)</f>
        <v>39376.600</v>
      </c>
      <c r="H11" s="29">
        <f t="shared" ref="H11:H74" si="5">1*K11</f>
        <v>-8567</v>
      </c>
      <c r="I11" s="65" t="s">
        <v>195</v>
      </c>
      <c r="J11" s="66" t="s">
        <v>196</v>
      </c>
      <c r="K11" s="65">
        <v>-8567</v>
      </c>
      <c r="L11" s="65" t="s">
        <v>197</v>
      </c>
      <c r="M11" s="66" t="s">
        <v>198</v>
      </c>
      <c r="N11" s="66"/>
      <c r="O11" s="67" t="s">
        <v>199</v>
      </c>
      <c r="P11" s="68" t="s">
        <v>200</v>
      </c>
    </row>
    <row r="12" spans="1:16" ht="12.75" customHeight="1" x14ac:dyDescent="0.2">
      <c r="A12" s="29" t="str">
        <f t="shared" si="0"/>
        <v>IBVS 221 </v>
      </c>
      <c r="B12" s="17" t="str">
        <f t="shared" si="1"/>
        <v>I</v>
      </c>
      <c r="C12" s="29">
        <f t="shared" si="2"/>
        <v>39443.533000000003</v>
      </c>
      <c r="D12" t="str">
        <f t="shared" si="3"/>
        <v>vis</v>
      </c>
      <c r="E12">
        <f>VLOOKUP(C12,Active!C$21:E$960,3,FALSE)</f>
        <v>-8483.9978145738423</v>
      </c>
      <c r="F12" s="17" t="s">
        <v>194</v>
      </c>
      <c r="G12" t="str">
        <f t="shared" si="4"/>
        <v>39443.533</v>
      </c>
      <c r="H12" s="29">
        <f t="shared" si="5"/>
        <v>-8484</v>
      </c>
      <c r="I12" s="65" t="s">
        <v>201</v>
      </c>
      <c r="J12" s="66" t="s">
        <v>202</v>
      </c>
      <c r="K12" s="65">
        <v>-8484</v>
      </c>
      <c r="L12" s="65" t="s">
        <v>203</v>
      </c>
      <c r="M12" s="66" t="s">
        <v>198</v>
      </c>
      <c r="N12" s="66"/>
      <c r="O12" s="67" t="s">
        <v>199</v>
      </c>
      <c r="P12" s="68" t="s">
        <v>204</v>
      </c>
    </row>
    <row r="13" spans="1:16" ht="12.75" customHeight="1" x14ac:dyDescent="0.2">
      <c r="A13" s="29" t="str">
        <f t="shared" si="0"/>
        <v>IBVS 247 </v>
      </c>
      <c r="B13" s="17" t="str">
        <f t="shared" si="1"/>
        <v>I</v>
      </c>
      <c r="C13" s="29">
        <f t="shared" si="2"/>
        <v>39734.660000000003</v>
      </c>
      <c r="D13" t="str">
        <f t="shared" si="3"/>
        <v>vis</v>
      </c>
      <c r="E13">
        <f>VLOOKUP(C13,Active!C$21:E$960,3,FALSE)</f>
        <v>-8123.0002437468529</v>
      </c>
      <c r="F13" s="17" t="s">
        <v>194</v>
      </c>
      <c r="G13" t="str">
        <f t="shared" si="4"/>
        <v>39734.660</v>
      </c>
      <c r="H13" s="29">
        <f t="shared" si="5"/>
        <v>-8123</v>
      </c>
      <c r="I13" s="65" t="s">
        <v>205</v>
      </c>
      <c r="J13" s="66" t="s">
        <v>206</v>
      </c>
      <c r="K13" s="65">
        <v>-8123</v>
      </c>
      <c r="L13" s="65" t="s">
        <v>207</v>
      </c>
      <c r="M13" s="66" t="s">
        <v>198</v>
      </c>
      <c r="N13" s="66"/>
      <c r="O13" s="67" t="s">
        <v>199</v>
      </c>
      <c r="P13" s="68" t="s">
        <v>208</v>
      </c>
    </row>
    <row r="14" spans="1:16" ht="12.75" customHeight="1" x14ac:dyDescent="0.2">
      <c r="A14" s="29" t="str">
        <f t="shared" si="0"/>
        <v> ORI 121 </v>
      </c>
      <c r="B14" s="17" t="str">
        <f t="shared" si="1"/>
        <v>I</v>
      </c>
      <c r="C14" s="29">
        <f t="shared" si="2"/>
        <v>40865.302000000003</v>
      </c>
      <c r="D14" t="str">
        <f t="shared" si="3"/>
        <v>vis</v>
      </c>
      <c r="E14">
        <f>VLOOKUP(C14,Active!C$21:E$960,3,FALSE)</f>
        <v>-6721.0038110045507</v>
      </c>
      <c r="F14" s="17" t="s">
        <v>194</v>
      </c>
      <c r="G14" t="str">
        <f t="shared" si="4"/>
        <v>40865.302</v>
      </c>
      <c r="H14" s="29">
        <f t="shared" si="5"/>
        <v>-6721</v>
      </c>
      <c r="I14" s="65" t="s">
        <v>209</v>
      </c>
      <c r="J14" s="66" t="s">
        <v>210</v>
      </c>
      <c r="K14" s="65">
        <v>-6721</v>
      </c>
      <c r="L14" s="65" t="s">
        <v>211</v>
      </c>
      <c r="M14" s="66" t="s">
        <v>198</v>
      </c>
      <c r="N14" s="66"/>
      <c r="O14" s="67" t="s">
        <v>212</v>
      </c>
      <c r="P14" s="67" t="s">
        <v>213</v>
      </c>
    </row>
    <row r="15" spans="1:16" ht="12.75" customHeight="1" x14ac:dyDescent="0.2">
      <c r="A15" s="29" t="str">
        <f t="shared" si="0"/>
        <v> ORI 122 </v>
      </c>
      <c r="B15" s="17" t="str">
        <f t="shared" si="1"/>
        <v>I</v>
      </c>
      <c r="C15" s="29">
        <f t="shared" si="2"/>
        <v>40911.267999999996</v>
      </c>
      <c r="D15" t="str">
        <f t="shared" si="3"/>
        <v>vis</v>
      </c>
      <c r="E15">
        <f>VLOOKUP(C15,Active!C$21:E$960,3,FALSE)</f>
        <v>-6664.0059566638993</v>
      </c>
      <c r="F15" s="17" t="s">
        <v>194</v>
      </c>
      <c r="G15" t="str">
        <f t="shared" si="4"/>
        <v>40911.268</v>
      </c>
      <c r="H15" s="29">
        <f t="shared" si="5"/>
        <v>-6664</v>
      </c>
      <c r="I15" s="65" t="s">
        <v>214</v>
      </c>
      <c r="J15" s="66" t="s">
        <v>215</v>
      </c>
      <c r="K15" s="65">
        <v>-6664</v>
      </c>
      <c r="L15" s="65" t="s">
        <v>216</v>
      </c>
      <c r="M15" s="66" t="s">
        <v>198</v>
      </c>
      <c r="N15" s="66"/>
      <c r="O15" s="67" t="s">
        <v>212</v>
      </c>
      <c r="P15" s="67" t="s">
        <v>217</v>
      </c>
    </row>
    <row r="16" spans="1:16" ht="12.75" customHeight="1" x14ac:dyDescent="0.2">
      <c r="A16" s="29" t="str">
        <f t="shared" si="0"/>
        <v> BRNO 20 </v>
      </c>
      <c r="B16" s="17" t="str">
        <f t="shared" si="1"/>
        <v>I</v>
      </c>
      <c r="C16" s="29">
        <f t="shared" si="2"/>
        <v>42631.436000000002</v>
      </c>
      <c r="D16" t="str">
        <f t="shared" si="3"/>
        <v>vis</v>
      </c>
      <c r="E16">
        <f>VLOOKUP(C16,Active!C$21:E$960,3,FALSE)</f>
        <v>-4530.9970999988645</v>
      </c>
      <c r="F16" s="17" t="s">
        <v>194</v>
      </c>
      <c r="G16" t="str">
        <f t="shared" si="4"/>
        <v>42631.436</v>
      </c>
      <c r="H16" s="29">
        <f t="shared" si="5"/>
        <v>-4531</v>
      </c>
      <c r="I16" s="65" t="s">
        <v>218</v>
      </c>
      <c r="J16" s="66" t="s">
        <v>219</v>
      </c>
      <c r="K16" s="65">
        <v>-4531</v>
      </c>
      <c r="L16" s="65" t="s">
        <v>203</v>
      </c>
      <c r="M16" s="66" t="s">
        <v>198</v>
      </c>
      <c r="N16" s="66"/>
      <c r="O16" s="67" t="s">
        <v>220</v>
      </c>
      <c r="P16" s="67" t="s">
        <v>65</v>
      </c>
    </row>
    <row r="17" spans="1:16" ht="12.75" customHeight="1" x14ac:dyDescent="0.2">
      <c r="A17" s="29" t="str">
        <f t="shared" si="0"/>
        <v> BRNO 20 </v>
      </c>
      <c r="B17" s="17" t="str">
        <f t="shared" si="1"/>
        <v>I</v>
      </c>
      <c r="C17" s="29">
        <f t="shared" si="2"/>
        <v>42631.436999999998</v>
      </c>
      <c r="D17" t="str">
        <f t="shared" si="3"/>
        <v>vis</v>
      </c>
      <c r="E17">
        <f>VLOOKUP(C17,Active!C$21:E$960,3,FALSE)</f>
        <v>-4530.9958599985566</v>
      </c>
      <c r="F17" s="17" t="s">
        <v>194</v>
      </c>
      <c r="G17" t="str">
        <f t="shared" si="4"/>
        <v>42631.437</v>
      </c>
      <c r="H17" s="29">
        <f t="shared" si="5"/>
        <v>-4531</v>
      </c>
      <c r="I17" s="65" t="s">
        <v>221</v>
      </c>
      <c r="J17" s="66" t="s">
        <v>222</v>
      </c>
      <c r="K17" s="65">
        <v>-4531</v>
      </c>
      <c r="L17" s="65" t="s">
        <v>223</v>
      </c>
      <c r="M17" s="66" t="s">
        <v>198</v>
      </c>
      <c r="N17" s="66"/>
      <c r="O17" s="67" t="s">
        <v>224</v>
      </c>
      <c r="P17" s="67" t="s">
        <v>65</v>
      </c>
    </row>
    <row r="18" spans="1:16" ht="12.75" customHeight="1" x14ac:dyDescent="0.2">
      <c r="A18" s="29" t="str">
        <f t="shared" si="0"/>
        <v> BBS 24 </v>
      </c>
      <c r="B18" s="17" t="str">
        <f t="shared" si="1"/>
        <v>I</v>
      </c>
      <c r="C18" s="29">
        <f t="shared" si="2"/>
        <v>42740.294000000002</v>
      </c>
      <c r="D18" t="str">
        <f t="shared" si="3"/>
        <v>vis</v>
      </c>
      <c r="E18">
        <f>VLOOKUP(C18,Active!C$21:E$960,3,FALSE)</f>
        <v>-4396.0131460369012</v>
      </c>
      <c r="F18" s="17" t="s">
        <v>194</v>
      </c>
      <c r="G18" t="str">
        <f t="shared" si="4"/>
        <v>42740.294</v>
      </c>
      <c r="H18" s="29">
        <f t="shared" si="5"/>
        <v>-4396</v>
      </c>
      <c r="I18" s="65" t="s">
        <v>225</v>
      </c>
      <c r="J18" s="66" t="s">
        <v>226</v>
      </c>
      <c r="K18" s="65">
        <v>-4396</v>
      </c>
      <c r="L18" s="65" t="s">
        <v>227</v>
      </c>
      <c r="M18" s="66" t="s">
        <v>198</v>
      </c>
      <c r="N18" s="66"/>
      <c r="O18" s="67" t="s">
        <v>228</v>
      </c>
      <c r="P18" s="67" t="s">
        <v>229</v>
      </c>
    </row>
    <row r="19" spans="1:16" ht="12.75" customHeight="1" x14ac:dyDescent="0.2">
      <c r="A19" s="29" t="str">
        <f t="shared" si="0"/>
        <v> BRNO 21 </v>
      </c>
      <c r="B19" s="17" t="str">
        <f t="shared" si="1"/>
        <v>I</v>
      </c>
      <c r="C19" s="29">
        <f t="shared" si="2"/>
        <v>42956.453000000001</v>
      </c>
      <c r="D19" t="str">
        <f t="shared" si="3"/>
        <v>vis</v>
      </c>
      <c r="E19">
        <f>VLOOKUP(C19,Active!C$21:E$960,3,FALSE)</f>
        <v>-4127.975918598735</v>
      </c>
      <c r="F19" s="17" t="s">
        <v>194</v>
      </c>
      <c r="G19" t="str">
        <f t="shared" si="4"/>
        <v>42956.453</v>
      </c>
      <c r="H19" s="29">
        <f t="shared" si="5"/>
        <v>-4128</v>
      </c>
      <c r="I19" s="65" t="s">
        <v>230</v>
      </c>
      <c r="J19" s="66" t="s">
        <v>231</v>
      </c>
      <c r="K19" s="65">
        <v>-4128</v>
      </c>
      <c r="L19" s="65" t="s">
        <v>232</v>
      </c>
      <c r="M19" s="66" t="s">
        <v>198</v>
      </c>
      <c r="N19" s="66"/>
      <c r="O19" s="67" t="s">
        <v>233</v>
      </c>
      <c r="P19" s="67" t="s">
        <v>234</v>
      </c>
    </row>
    <row r="20" spans="1:16" ht="12.75" customHeight="1" x14ac:dyDescent="0.2">
      <c r="A20" s="29" t="str">
        <f t="shared" si="0"/>
        <v> AOEB 5 </v>
      </c>
      <c r="B20" s="17" t="str">
        <f t="shared" si="1"/>
        <v>I</v>
      </c>
      <c r="C20" s="29">
        <f t="shared" si="2"/>
        <v>43034.652000000002</v>
      </c>
      <c r="D20" t="str">
        <f t="shared" si="3"/>
        <v>vis</v>
      </c>
      <c r="E20">
        <f>VLOOKUP(C20,Active!C$21:E$960,3,FALSE)</f>
        <v>-4031.0091342018918</v>
      </c>
      <c r="F20" s="17" t="s">
        <v>194</v>
      </c>
      <c r="G20" t="str">
        <f t="shared" si="4"/>
        <v>43034.652</v>
      </c>
      <c r="H20" s="29">
        <f t="shared" si="5"/>
        <v>-4031</v>
      </c>
      <c r="I20" s="65" t="s">
        <v>235</v>
      </c>
      <c r="J20" s="66" t="s">
        <v>236</v>
      </c>
      <c r="K20" s="65">
        <v>-4031</v>
      </c>
      <c r="L20" s="65" t="s">
        <v>237</v>
      </c>
      <c r="M20" s="66" t="s">
        <v>198</v>
      </c>
      <c r="N20" s="66"/>
      <c r="O20" s="67" t="s">
        <v>238</v>
      </c>
      <c r="P20" s="67" t="s">
        <v>239</v>
      </c>
    </row>
    <row r="21" spans="1:16" ht="12.75" customHeight="1" x14ac:dyDescent="0.2">
      <c r="A21" s="29" t="str">
        <f t="shared" si="0"/>
        <v> BBS 32 </v>
      </c>
      <c r="B21" s="17" t="str">
        <f t="shared" si="1"/>
        <v>I</v>
      </c>
      <c r="C21" s="29">
        <f t="shared" si="2"/>
        <v>43188.686000000002</v>
      </c>
      <c r="D21" t="str">
        <f t="shared" si="3"/>
        <v>vis</v>
      </c>
      <c r="E21">
        <f>VLOOKUP(C21,Active!C$21:E$960,3,FALSE)</f>
        <v>-3840.0069261457365</v>
      </c>
      <c r="F21" s="17" t="s">
        <v>194</v>
      </c>
      <c r="G21" t="str">
        <f t="shared" si="4"/>
        <v>43188.686</v>
      </c>
      <c r="H21" s="29">
        <f t="shared" si="5"/>
        <v>-3840</v>
      </c>
      <c r="I21" s="65" t="s">
        <v>240</v>
      </c>
      <c r="J21" s="66" t="s">
        <v>241</v>
      </c>
      <c r="K21" s="65">
        <v>-3840</v>
      </c>
      <c r="L21" s="65" t="s">
        <v>242</v>
      </c>
      <c r="M21" s="66" t="s">
        <v>198</v>
      </c>
      <c r="N21" s="66"/>
      <c r="O21" s="67" t="s">
        <v>212</v>
      </c>
      <c r="P21" s="67" t="s">
        <v>243</v>
      </c>
    </row>
    <row r="22" spans="1:16" ht="12.75" customHeight="1" x14ac:dyDescent="0.2">
      <c r="A22" s="29" t="str">
        <f t="shared" si="0"/>
        <v> BBS 34 </v>
      </c>
      <c r="B22" s="17" t="str">
        <f t="shared" si="1"/>
        <v>I</v>
      </c>
      <c r="C22" s="29">
        <f t="shared" si="2"/>
        <v>43327.394999999997</v>
      </c>
      <c r="D22" t="str">
        <f t="shared" si="3"/>
        <v>vis</v>
      </c>
      <c r="E22">
        <f>VLOOKUP(C22,Active!C$21:E$960,3,FALSE)</f>
        <v>-3668.0077228707428</v>
      </c>
      <c r="F22" s="17" t="str">
        <f>LEFT(M22,1)</f>
        <v>V</v>
      </c>
      <c r="G22" t="str">
        <f t="shared" si="4"/>
        <v>43327.395</v>
      </c>
      <c r="H22" s="29">
        <f t="shared" si="5"/>
        <v>-3668</v>
      </c>
      <c r="I22" s="65" t="s">
        <v>244</v>
      </c>
      <c r="J22" s="66" t="s">
        <v>245</v>
      </c>
      <c r="K22" s="65">
        <v>-3668</v>
      </c>
      <c r="L22" s="65" t="s">
        <v>242</v>
      </c>
      <c r="M22" s="66" t="s">
        <v>198</v>
      </c>
      <c r="N22" s="66"/>
      <c r="O22" s="67" t="s">
        <v>212</v>
      </c>
      <c r="P22" s="67" t="s">
        <v>246</v>
      </c>
    </row>
    <row r="23" spans="1:16" ht="12.75" customHeight="1" x14ac:dyDescent="0.2">
      <c r="A23" s="29" t="str">
        <f t="shared" si="0"/>
        <v> BBS 34 </v>
      </c>
      <c r="B23" s="17" t="str">
        <f t="shared" si="1"/>
        <v>I</v>
      </c>
      <c r="C23" s="29">
        <f t="shared" si="2"/>
        <v>43331.425999999999</v>
      </c>
      <c r="D23" t="str">
        <f t="shared" si="3"/>
        <v>vis</v>
      </c>
      <c r="E23">
        <f>VLOOKUP(C23,Active!C$21:E$960,3,FALSE)</f>
        <v>-3663.0092816131319</v>
      </c>
      <c r="F23" s="17" t="str">
        <f>LEFT(M23,1)</f>
        <v>V</v>
      </c>
      <c r="G23" t="str">
        <f t="shared" si="4"/>
        <v>43331.426</v>
      </c>
      <c r="H23" s="29">
        <f t="shared" si="5"/>
        <v>-3663</v>
      </c>
      <c r="I23" s="65" t="s">
        <v>247</v>
      </c>
      <c r="J23" s="66" t="s">
        <v>248</v>
      </c>
      <c r="K23" s="65">
        <v>-3663</v>
      </c>
      <c r="L23" s="65" t="s">
        <v>237</v>
      </c>
      <c r="M23" s="66" t="s">
        <v>198</v>
      </c>
      <c r="N23" s="66"/>
      <c r="O23" s="67" t="s">
        <v>212</v>
      </c>
      <c r="P23" s="67" t="s">
        <v>246</v>
      </c>
    </row>
    <row r="24" spans="1:16" ht="12.75" customHeight="1" x14ac:dyDescent="0.2">
      <c r="A24" s="29" t="str">
        <f t="shared" si="0"/>
        <v> AOEB 5 </v>
      </c>
      <c r="B24" s="17" t="str">
        <f t="shared" si="1"/>
        <v>I</v>
      </c>
      <c r="C24" s="29">
        <f t="shared" si="2"/>
        <v>43346.743000000002</v>
      </c>
      <c r="D24" t="str">
        <f t="shared" si="3"/>
        <v>vis</v>
      </c>
      <c r="E24">
        <f>VLOOKUP(C24,Active!C$21:E$960,3,FALSE)</f>
        <v>-3644.0161968344682</v>
      </c>
      <c r="F24" s="17" t="str">
        <f>LEFT(M24,1)</f>
        <v>V</v>
      </c>
      <c r="G24" t="str">
        <f t="shared" si="4"/>
        <v>43346.743</v>
      </c>
      <c r="H24" s="29">
        <f t="shared" si="5"/>
        <v>-3644</v>
      </c>
      <c r="I24" s="65" t="s">
        <v>249</v>
      </c>
      <c r="J24" s="66" t="s">
        <v>250</v>
      </c>
      <c r="K24" s="65">
        <v>-3644</v>
      </c>
      <c r="L24" s="65" t="s">
        <v>251</v>
      </c>
      <c r="M24" s="66" t="s">
        <v>198</v>
      </c>
      <c r="N24" s="66"/>
      <c r="O24" s="67" t="s">
        <v>252</v>
      </c>
      <c r="P24" s="67" t="s">
        <v>239</v>
      </c>
    </row>
    <row r="25" spans="1:16" ht="12.75" customHeight="1" x14ac:dyDescent="0.2">
      <c r="A25" s="29" t="str">
        <f t="shared" si="0"/>
        <v> BBS 34 </v>
      </c>
      <c r="B25" s="17" t="str">
        <f t="shared" si="1"/>
        <v>I</v>
      </c>
      <c r="C25" s="29">
        <f t="shared" si="2"/>
        <v>43347.55</v>
      </c>
      <c r="D25" t="str">
        <f t="shared" si="3"/>
        <v>vis</v>
      </c>
      <c r="E25">
        <f>VLOOKUP(C25,Active!C$21:E$960,3,FALSE)</f>
        <v>-3643.0155165826959</v>
      </c>
      <c r="F25" s="17" t="str">
        <f>LEFT(M25,1)</f>
        <v>V</v>
      </c>
      <c r="G25" t="str">
        <f t="shared" si="4"/>
        <v>43347.550</v>
      </c>
      <c r="H25" s="29">
        <f t="shared" si="5"/>
        <v>-3643</v>
      </c>
      <c r="I25" s="65" t="s">
        <v>253</v>
      </c>
      <c r="J25" s="66" t="s">
        <v>254</v>
      </c>
      <c r="K25" s="65">
        <v>-3643</v>
      </c>
      <c r="L25" s="65" t="s">
        <v>251</v>
      </c>
      <c r="M25" s="66" t="s">
        <v>198</v>
      </c>
      <c r="N25" s="66"/>
      <c r="O25" s="67" t="s">
        <v>212</v>
      </c>
      <c r="P25" s="67" t="s">
        <v>246</v>
      </c>
    </row>
    <row r="26" spans="1:16" ht="12.75" customHeight="1" x14ac:dyDescent="0.2">
      <c r="A26" s="29" t="str">
        <f t="shared" si="0"/>
        <v> BBS 34 </v>
      </c>
      <c r="B26" s="17" t="str">
        <f t="shared" si="1"/>
        <v>I</v>
      </c>
      <c r="C26" s="29">
        <f t="shared" si="2"/>
        <v>43348.362000000001</v>
      </c>
      <c r="D26" t="str">
        <f t="shared" si="3"/>
        <v>vis</v>
      </c>
      <c r="E26">
        <f>VLOOKUP(C26,Active!C$21:E$960,3,FALSE)</f>
        <v>-3642.0086363293676</v>
      </c>
      <c r="F26" s="17" t="str">
        <f>LEFT(M26,1)</f>
        <v>V</v>
      </c>
      <c r="G26" t="str">
        <f t="shared" si="4"/>
        <v>43348.362</v>
      </c>
      <c r="H26" s="29">
        <f t="shared" si="5"/>
        <v>-3642</v>
      </c>
      <c r="I26" s="65" t="s">
        <v>255</v>
      </c>
      <c r="J26" s="66" t="s">
        <v>256</v>
      </c>
      <c r="K26" s="65">
        <v>-3642</v>
      </c>
      <c r="L26" s="65" t="s">
        <v>237</v>
      </c>
      <c r="M26" s="66" t="s">
        <v>198</v>
      </c>
      <c r="N26" s="66"/>
      <c r="O26" s="67" t="s">
        <v>212</v>
      </c>
      <c r="P26" s="67" t="s">
        <v>246</v>
      </c>
    </row>
    <row r="27" spans="1:16" ht="12.75" customHeight="1" x14ac:dyDescent="0.2">
      <c r="A27" s="29" t="str">
        <f t="shared" si="0"/>
        <v> AOEB 5 </v>
      </c>
      <c r="B27" s="17" t="str">
        <f t="shared" si="1"/>
        <v>I</v>
      </c>
      <c r="C27" s="29">
        <f t="shared" si="2"/>
        <v>43380.63</v>
      </c>
      <c r="D27" t="str">
        <f t="shared" si="3"/>
        <v>vis</v>
      </c>
      <c r="E27">
        <f>VLOOKUP(C27,Active!C$21:E$960,3,FALSE)</f>
        <v>-3601.9963062622696</v>
      </c>
      <c r="F27" s="17" t="s">
        <v>194</v>
      </c>
      <c r="G27" t="str">
        <f t="shared" si="4"/>
        <v>43380.630</v>
      </c>
      <c r="H27" s="29">
        <f t="shared" si="5"/>
        <v>-3602</v>
      </c>
      <c r="I27" s="65" t="s">
        <v>257</v>
      </c>
      <c r="J27" s="66" t="s">
        <v>258</v>
      </c>
      <c r="K27" s="65">
        <v>-3602</v>
      </c>
      <c r="L27" s="65" t="s">
        <v>223</v>
      </c>
      <c r="M27" s="66" t="s">
        <v>198</v>
      </c>
      <c r="N27" s="66"/>
      <c r="O27" s="67" t="s">
        <v>238</v>
      </c>
      <c r="P27" s="67" t="s">
        <v>239</v>
      </c>
    </row>
    <row r="28" spans="1:16" ht="12.75" customHeight="1" x14ac:dyDescent="0.2">
      <c r="A28" s="29" t="str">
        <f t="shared" si="0"/>
        <v> BBS 35 </v>
      </c>
      <c r="B28" s="17" t="str">
        <f t="shared" si="1"/>
        <v>I</v>
      </c>
      <c r="C28" s="29">
        <f t="shared" si="2"/>
        <v>43394.326999999997</v>
      </c>
      <c r="D28" t="str">
        <f t="shared" si="3"/>
        <v>vis</v>
      </c>
      <c r="E28">
        <f>VLOOKUP(C28,Active!C$21:E$960,3,FALSE)</f>
        <v>-3585.0120219890237</v>
      </c>
      <c r="F28" s="17" t="s">
        <v>194</v>
      </c>
      <c r="G28" t="str">
        <f t="shared" si="4"/>
        <v>43394.327</v>
      </c>
      <c r="H28" s="29">
        <f t="shared" si="5"/>
        <v>-3585</v>
      </c>
      <c r="I28" s="65" t="s">
        <v>259</v>
      </c>
      <c r="J28" s="66" t="s">
        <v>260</v>
      </c>
      <c r="K28" s="65">
        <v>-3585</v>
      </c>
      <c r="L28" s="65" t="s">
        <v>261</v>
      </c>
      <c r="M28" s="66" t="s">
        <v>198</v>
      </c>
      <c r="N28" s="66"/>
      <c r="O28" s="67" t="s">
        <v>212</v>
      </c>
      <c r="P28" s="67" t="s">
        <v>262</v>
      </c>
    </row>
    <row r="29" spans="1:16" ht="12.75" customHeight="1" x14ac:dyDescent="0.2">
      <c r="A29" s="29" t="str">
        <f t="shared" si="0"/>
        <v> BBS 37 </v>
      </c>
      <c r="B29" s="17" t="str">
        <f t="shared" si="1"/>
        <v>I</v>
      </c>
      <c r="C29" s="29">
        <f t="shared" si="2"/>
        <v>43689.495999999999</v>
      </c>
      <c r="D29" t="str">
        <f t="shared" si="3"/>
        <v>vis</v>
      </c>
      <c r="E29">
        <f>VLOOKUP(C29,Active!C$21:E$960,3,FALSE)</f>
        <v>-3219.002369900993</v>
      </c>
      <c r="F29" s="17" t="s">
        <v>194</v>
      </c>
      <c r="G29" t="str">
        <f t="shared" si="4"/>
        <v>43689.496</v>
      </c>
      <c r="H29" s="29">
        <f t="shared" si="5"/>
        <v>-3219</v>
      </c>
      <c r="I29" s="65" t="s">
        <v>263</v>
      </c>
      <c r="J29" s="66" t="s">
        <v>264</v>
      </c>
      <c r="K29" s="65">
        <v>-3219</v>
      </c>
      <c r="L29" s="65" t="s">
        <v>265</v>
      </c>
      <c r="M29" s="66" t="s">
        <v>198</v>
      </c>
      <c r="N29" s="66"/>
      <c r="O29" s="67" t="s">
        <v>266</v>
      </c>
      <c r="P29" s="67" t="s">
        <v>267</v>
      </c>
    </row>
    <row r="30" spans="1:16" ht="12.75" customHeight="1" x14ac:dyDescent="0.2">
      <c r="A30" s="29" t="str">
        <f t="shared" si="0"/>
        <v> BBS 38 </v>
      </c>
      <c r="B30" s="17" t="str">
        <f t="shared" si="1"/>
        <v>I</v>
      </c>
      <c r="C30" s="29">
        <f t="shared" si="2"/>
        <v>43735.462</v>
      </c>
      <c r="D30" t="str">
        <f t="shared" si="3"/>
        <v>vis</v>
      </c>
      <c r="E30">
        <f>VLOOKUP(C30,Active!C$21:E$960,3,FALSE)</f>
        <v>-3162.0045155603325</v>
      </c>
      <c r="F30" s="17" t="s">
        <v>194</v>
      </c>
      <c r="G30" t="str">
        <f t="shared" si="4"/>
        <v>43735.462</v>
      </c>
      <c r="H30" s="29">
        <f t="shared" si="5"/>
        <v>-3162</v>
      </c>
      <c r="I30" s="65" t="s">
        <v>268</v>
      </c>
      <c r="J30" s="66" t="s">
        <v>269</v>
      </c>
      <c r="K30" s="65">
        <v>-3162</v>
      </c>
      <c r="L30" s="65" t="s">
        <v>270</v>
      </c>
      <c r="M30" s="66" t="s">
        <v>198</v>
      </c>
      <c r="N30" s="66"/>
      <c r="O30" s="67" t="s">
        <v>266</v>
      </c>
      <c r="P30" s="67" t="s">
        <v>271</v>
      </c>
    </row>
    <row r="31" spans="1:16" ht="12.75" customHeight="1" x14ac:dyDescent="0.2">
      <c r="A31" s="29" t="str">
        <f t="shared" si="0"/>
        <v> BBS 39 </v>
      </c>
      <c r="B31" s="17" t="str">
        <f t="shared" si="1"/>
        <v>I</v>
      </c>
      <c r="C31" s="29">
        <f t="shared" si="2"/>
        <v>43790.303</v>
      </c>
      <c r="D31" t="str">
        <f t="shared" si="3"/>
        <v>vis</v>
      </c>
      <c r="E31">
        <f>VLOOKUP(C31,Active!C$21:E$960,3,FALSE)</f>
        <v>-3094.001658450813</v>
      </c>
      <c r="F31" s="17" t="s">
        <v>194</v>
      </c>
      <c r="G31" t="str">
        <f t="shared" si="4"/>
        <v>43790.303</v>
      </c>
      <c r="H31" s="29">
        <f t="shared" si="5"/>
        <v>-3094</v>
      </c>
      <c r="I31" s="65" t="s">
        <v>272</v>
      </c>
      <c r="J31" s="66" t="s">
        <v>273</v>
      </c>
      <c r="K31" s="65">
        <v>-3094</v>
      </c>
      <c r="L31" s="65" t="s">
        <v>274</v>
      </c>
      <c r="M31" s="66" t="s">
        <v>198</v>
      </c>
      <c r="N31" s="66"/>
      <c r="O31" s="67" t="s">
        <v>266</v>
      </c>
      <c r="P31" s="67" t="s">
        <v>275</v>
      </c>
    </row>
    <row r="32" spans="1:16" ht="12.75" customHeight="1" x14ac:dyDescent="0.2">
      <c r="A32" s="29" t="str">
        <f t="shared" si="0"/>
        <v> AOEB 5 </v>
      </c>
      <c r="B32" s="17" t="str">
        <f t="shared" si="1"/>
        <v>I</v>
      </c>
      <c r="C32" s="29">
        <f t="shared" si="2"/>
        <v>43822.559999999998</v>
      </c>
      <c r="D32" t="str">
        <f t="shared" si="3"/>
        <v>vis</v>
      </c>
      <c r="E32">
        <f>VLOOKUP(C32,Active!C$21:E$960,3,FALSE)</f>
        <v>-3054.0029683871453</v>
      </c>
      <c r="F32" s="17" t="s">
        <v>194</v>
      </c>
      <c r="G32" t="str">
        <f t="shared" si="4"/>
        <v>43822.560</v>
      </c>
      <c r="H32" s="29">
        <f t="shared" si="5"/>
        <v>-3054</v>
      </c>
      <c r="I32" s="65" t="s">
        <v>276</v>
      </c>
      <c r="J32" s="66" t="s">
        <v>277</v>
      </c>
      <c r="K32" s="65">
        <v>-3054</v>
      </c>
      <c r="L32" s="65" t="s">
        <v>265</v>
      </c>
      <c r="M32" s="66" t="s">
        <v>198</v>
      </c>
      <c r="N32" s="66"/>
      <c r="O32" s="67" t="s">
        <v>238</v>
      </c>
      <c r="P32" s="67" t="s">
        <v>239</v>
      </c>
    </row>
    <row r="33" spans="1:16" ht="12.75" customHeight="1" x14ac:dyDescent="0.2">
      <c r="A33" s="29" t="str">
        <f t="shared" si="0"/>
        <v> BRNO 23 </v>
      </c>
      <c r="B33" s="17" t="str">
        <f t="shared" si="1"/>
        <v>I</v>
      </c>
      <c r="C33" s="29">
        <f t="shared" si="2"/>
        <v>44077.404000000002</v>
      </c>
      <c r="D33" t="str">
        <f t="shared" si="3"/>
        <v>vis</v>
      </c>
      <c r="E33">
        <f>VLOOKUP(C33,Active!C$21:E$960,3,FALSE)</f>
        <v>-2737.9963288798695</v>
      </c>
      <c r="F33" s="17" t="s">
        <v>194</v>
      </c>
      <c r="G33" t="str">
        <f t="shared" si="4"/>
        <v>44077.404</v>
      </c>
      <c r="H33" s="29">
        <f t="shared" si="5"/>
        <v>-2738</v>
      </c>
      <c r="I33" s="65" t="s">
        <v>278</v>
      </c>
      <c r="J33" s="66" t="s">
        <v>279</v>
      </c>
      <c r="K33" s="65">
        <v>-2738</v>
      </c>
      <c r="L33" s="65" t="s">
        <v>223</v>
      </c>
      <c r="M33" s="66" t="s">
        <v>198</v>
      </c>
      <c r="N33" s="66"/>
      <c r="O33" s="67" t="s">
        <v>280</v>
      </c>
      <c r="P33" s="67" t="s">
        <v>281</v>
      </c>
    </row>
    <row r="34" spans="1:16" ht="12.75" customHeight="1" x14ac:dyDescent="0.2">
      <c r="A34" s="29" t="str">
        <f t="shared" si="0"/>
        <v> BRNO 23 </v>
      </c>
      <c r="B34" s="17" t="str">
        <f t="shared" si="1"/>
        <v>I</v>
      </c>
      <c r="C34" s="29">
        <f t="shared" si="2"/>
        <v>44102.394</v>
      </c>
      <c r="D34" t="str">
        <f t="shared" si="3"/>
        <v>vis</v>
      </c>
      <c r="E34">
        <f>VLOOKUP(C34,Active!C$21:E$960,3,FALSE)</f>
        <v>-2707.0087210833899</v>
      </c>
      <c r="F34" s="17" t="s">
        <v>194</v>
      </c>
      <c r="G34" t="str">
        <f t="shared" si="4"/>
        <v>44102.394</v>
      </c>
      <c r="H34" s="29">
        <f t="shared" si="5"/>
        <v>-2707</v>
      </c>
      <c r="I34" s="65" t="s">
        <v>282</v>
      </c>
      <c r="J34" s="66" t="s">
        <v>283</v>
      </c>
      <c r="K34" s="65">
        <v>-2707</v>
      </c>
      <c r="L34" s="65" t="s">
        <v>237</v>
      </c>
      <c r="M34" s="66" t="s">
        <v>198</v>
      </c>
      <c r="N34" s="66"/>
      <c r="O34" s="67" t="s">
        <v>284</v>
      </c>
      <c r="P34" s="67" t="s">
        <v>281</v>
      </c>
    </row>
    <row r="35" spans="1:16" ht="12.75" customHeight="1" x14ac:dyDescent="0.2">
      <c r="A35" s="29" t="str">
        <f t="shared" si="0"/>
        <v> BRNO 23 </v>
      </c>
      <c r="B35" s="17" t="str">
        <f t="shared" si="1"/>
        <v>I</v>
      </c>
      <c r="C35" s="29">
        <f t="shared" si="2"/>
        <v>44102.394999999997</v>
      </c>
      <c r="D35" t="str">
        <f t="shared" si="3"/>
        <v>vis</v>
      </c>
      <c r="E35">
        <f>VLOOKUP(C35,Active!C$21:E$960,3,FALSE)</f>
        <v>-2707.007481083082</v>
      </c>
      <c r="F35" s="17" t="s">
        <v>194</v>
      </c>
      <c r="G35" t="str">
        <f t="shared" si="4"/>
        <v>44102.395</v>
      </c>
      <c r="H35" s="29">
        <f t="shared" si="5"/>
        <v>-2707</v>
      </c>
      <c r="I35" s="65" t="s">
        <v>285</v>
      </c>
      <c r="J35" s="66" t="s">
        <v>286</v>
      </c>
      <c r="K35" s="65">
        <v>-2707</v>
      </c>
      <c r="L35" s="65" t="s">
        <v>242</v>
      </c>
      <c r="M35" s="66" t="s">
        <v>198</v>
      </c>
      <c r="N35" s="66"/>
      <c r="O35" s="67" t="s">
        <v>287</v>
      </c>
      <c r="P35" s="67" t="s">
        <v>281</v>
      </c>
    </row>
    <row r="36" spans="1:16" ht="12.75" customHeight="1" x14ac:dyDescent="0.2">
      <c r="A36" s="29" t="str">
        <f t="shared" si="0"/>
        <v> BBS 45 </v>
      </c>
      <c r="B36" s="17" t="str">
        <f t="shared" si="1"/>
        <v>I</v>
      </c>
      <c r="C36" s="29">
        <f t="shared" si="2"/>
        <v>44114.491999999998</v>
      </c>
      <c r="D36" t="str">
        <f t="shared" si="3"/>
        <v>vis</v>
      </c>
      <c r="E36">
        <f>VLOOKUP(C36,Active!C$21:E$960,3,FALSE)</f>
        <v>-2692.0071973090085</v>
      </c>
      <c r="F36" s="17" t="s">
        <v>194</v>
      </c>
      <c r="G36" t="str">
        <f t="shared" si="4"/>
        <v>44114.492</v>
      </c>
      <c r="H36" s="29">
        <f t="shared" si="5"/>
        <v>-2692</v>
      </c>
      <c r="I36" s="65" t="s">
        <v>288</v>
      </c>
      <c r="J36" s="66" t="s">
        <v>289</v>
      </c>
      <c r="K36" s="65">
        <v>-2692</v>
      </c>
      <c r="L36" s="65" t="s">
        <v>242</v>
      </c>
      <c r="M36" s="66" t="s">
        <v>198</v>
      </c>
      <c r="N36" s="66"/>
      <c r="O36" s="67" t="s">
        <v>266</v>
      </c>
      <c r="P36" s="67" t="s">
        <v>290</v>
      </c>
    </row>
    <row r="37" spans="1:16" ht="12.75" customHeight="1" x14ac:dyDescent="0.2">
      <c r="A37" s="29" t="str">
        <f t="shared" si="0"/>
        <v> BBS 45 </v>
      </c>
      <c r="B37" s="17" t="str">
        <f t="shared" si="1"/>
        <v>I</v>
      </c>
      <c r="C37" s="29">
        <f t="shared" si="2"/>
        <v>44135.464</v>
      </c>
      <c r="D37" t="str">
        <f t="shared" si="3"/>
        <v>vis</v>
      </c>
      <c r="E37">
        <f>VLOOKUP(C37,Active!C$21:E$960,3,FALSE)</f>
        <v>-2666.0019107660764</v>
      </c>
      <c r="F37" s="17" t="s">
        <v>194</v>
      </c>
      <c r="G37" t="str">
        <f t="shared" si="4"/>
        <v>44135.464</v>
      </c>
      <c r="H37" s="29">
        <f t="shared" si="5"/>
        <v>-2666</v>
      </c>
      <c r="I37" s="65" t="s">
        <v>291</v>
      </c>
      <c r="J37" s="66" t="s">
        <v>292</v>
      </c>
      <c r="K37" s="65">
        <v>-2666</v>
      </c>
      <c r="L37" s="65" t="s">
        <v>265</v>
      </c>
      <c r="M37" s="66" t="s">
        <v>198</v>
      </c>
      <c r="N37" s="66"/>
      <c r="O37" s="67" t="s">
        <v>266</v>
      </c>
      <c r="P37" s="67" t="s">
        <v>290</v>
      </c>
    </row>
    <row r="38" spans="1:16" ht="12.75" customHeight="1" x14ac:dyDescent="0.2">
      <c r="A38" s="29" t="str">
        <f t="shared" si="0"/>
        <v> BBS 45 </v>
      </c>
      <c r="B38" s="17" t="str">
        <f t="shared" si="1"/>
        <v>I</v>
      </c>
      <c r="C38" s="29">
        <f t="shared" si="2"/>
        <v>44194.336000000003</v>
      </c>
      <c r="D38" t="str">
        <f t="shared" si="3"/>
        <v>vis</v>
      </c>
      <c r="E38">
        <f>VLOOKUP(C38,Active!C$21:E$960,3,FALSE)</f>
        <v>-2593.000612398946</v>
      </c>
      <c r="F38" s="17" t="s">
        <v>194</v>
      </c>
      <c r="G38" t="str">
        <f t="shared" si="4"/>
        <v>44194.336</v>
      </c>
      <c r="H38" s="29">
        <f t="shared" si="5"/>
        <v>-2593</v>
      </c>
      <c r="I38" s="65" t="s">
        <v>293</v>
      </c>
      <c r="J38" s="66" t="s">
        <v>294</v>
      </c>
      <c r="K38" s="65">
        <v>-2593</v>
      </c>
      <c r="L38" s="65" t="s">
        <v>207</v>
      </c>
      <c r="M38" s="66" t="s">
        <v>198</v>
      </c>
      <c r="N38" s="66"/>
      <c r="O38" s="67" t="s">
        <v>266</v>
      </c>
      <c r="P38" s="67" t="s">
        <v>290</v>
      </c>
    </row>
    <row r="39" spans="1:16" ht="12.75" customHeight="1" x14ac:dyDescent="0.2">
      <c r="A39" s="29" t="str">
        <f t="shared" si="0"/>
        <v> BBS 46 </v>
      </c>
      <c r="B39" s="17" t="str">
        <f t="shared" si="1"/>
        <v>I</v>
      </c>
      <c r="C39" s="29">
        <f t="shared" si="2"/>
        <v>44215.300999999999</v>
      </c>
      <c r="D39" t="str">
        <f t="shared" si="3"/>
        <v>vis</v>
      </c>
      <c r="E39">
        <f>VLOOKUP(C39,Active!C$21:E$960,3,FALSE)</f>
        <v>-2567.0040058582044</v>
      </c>
      <c r="F39" s="17" t="s">
        <v>194</v>
      </c>
      <c r="G39" t="str">
        <f t="shared" si="4"/>
        <v>44215.301</v>
      </c>
      <c r="H39" s="29">
        <f t="shared" si="5"/>
        <v>-2567</v>
      </c>
      <c r="I39" s="65" t="s">
        <v>295</v>
      </c>
      <c r="J39" s="66" t="s">
        <v>296</v>
      </c>
      <c r="K39" s="65">
        <v>-2567</v>
      </c>
      <c r="L39" s="65" t="s">
        <v>211</v>
      </c>
      <c r="M39" s="66" t="s">
        <v>198</v>
      </c>
      <c r="N39" s="66"/>
      <c r="O39" s="67" t="s">
        <v>266</v>
      </c>
      <c r="P39" s="67" t="s">
        <v>297</v>
      </c>
    </row>
    <row r="40" spans="1:16" ht="12.75" customHeight="1" x14ac:dyDescent="0.2">
      <c r="A40" s="29" t="str">
        <f t="shared" si="0"/>
        <v> AOEB 5 </v>
      </c>
      <c r="B40" s="17" t="str">
        <f t="shared" si="1"/>
        <v>I</v>
      </c>
      <c r="C40" s="29">
        <f t="shared" si="2"/>
        <v>44222.553999999996</v>
      </c>
      <c r="D40" t="str">
        <f t="shared" si="3"/>
        <v>vis</v>
      </c>
      <c r="E40">
        <f>VLOOKUP(C40,Active!C$21:E$960,3,FALSE)</f>
        <v>-2558.0102835953876</v>
      </c>
      <c r="F40" s="17" t="s">
        <v>194</v>
      </c>
      <c r="G40" t="str">
        <f t="shared" si="4"/>
        <v>44222.554</v>
      </c>
      <c r="H40" s="29">
        <f t="shared" si="5"/>
        <v>-2558</v>
      </c>
      <c r="I40" s="65" t="s">
        <v>298</v>
      </c>
      <c r="J40" s="66" t="s">
        <v>299</v>
      </c>
      <c r="K40" s="65">
        <v>-2558</v>
      </c>
      <c r="L40" s="65" t="s">
        <v>300</v>
      </c>
      <c r="M40" s="66" t="s">
        <v>198</v>
      </c>
      <c r="N40" s="66"/>
      <c r="O40" s="67" t="s">
        <v>238</v>
      </c>
      <c r="P40" s="67" t="s">
        <v>239</v>
      </c>
    </row>
    <row r="41" spans="1:16" ht="12.75" customHeight="1" x14ac:dyDescent="0.2">
      <c r="A41" s="29" t="str">
        <f t="shared" si="0"/>
        <v> BBS 48 </v>
      </c>
      <c r="B41" s="17" t="str">
        <f t="shared" si="1"/>
        <v>I</v>
      </c>
      <c r="C41" s="29">
        <f t="shared" si="2"/>
        <v>44385.472000000002</v>
      </c>
      <c r="D41" t="str">
        <f t="shared" si="3"/>
        <v>vis</v>
      </c>
      <c r="E41">
        <f>VLOOKUP(C41,Active!C$21:E$960,3,FALSE)</f>
        <v>-2355.9919127675589</v>
      </c>
      <c r="F41" s="17" t="s">
        <v>194</v>
      </c>
      <c r="G41" t="str">
        <f t="shared" si="4"/>
        <v>44385.472</v>
      </c>
      <c r="H41" s="29">
        <f t="shared" si="5"/>
        <v>-2356</v>
      </c>
      <c r="I41" s="65" t="s">
        <v>301</v>
      </c>
      <c r="J41" s="66" t="s">
        <v>302</v>
      </c>
      <c r="K41" s="65">
        <v>-2356</v>
      </c>
      <c r="L41" s="65" t="s">
        <v>303</v>
      </c>
      <c r="M41" s="66" t="s">
        <v>198</v>
      </c>
      <c r="N41" s="66"/>
      <c r="O41" s="67" t="s">
        <v>212</v>
      </c>
      <c r="P41" s="67" t="s">
        <v>304</v>
      </c>
    </row>
    <row r="42" spans="1:16" ht="12.75" customHeight="1" x14ac:dyDescent="0.2">
      <c r="A42" s="29" t="str">
        <f t="shared" si="0"/>
        <v> BBS 48 </v>
      </c>
      <c r="B42" s="17" t="str">
        <f t="shared" si="1"/>
        <v>I</v>
      </c>
      <c r="C42" s="29">
        <f t="shared" si="2"/>
        <v>44402.400999999998</v>
      </c>
      <c r="D42" t="str">
        <f t="shared" si="3"/>
        <v>vis</v>
      </c>
      <c r="E42">
        <f>VLOOKUP(C42,Active!C$21:E$960,3,FALSE)</f>
        <v>-2334.9999474859851</v>
      </c>
      <c r="F42" s="17" t="s">
        <v>194</v>
      </c>
      <c r="G42" t="str">
        <f t="shared" si="4"/>
        <v>44402.401</v>
      </c>
      <c r="H42" s="29">
        <f t="shared" si="5"/>
        <v>-2335</v>
      </c>
      <c r="I42" s="65" t="s">
        <v>305</v>
      </c>
      <c r="J42" s="66" t="s">
        <v>306</v>
      </c>
      <c r="K42" s="65">
        <v>-2335</v>
      </c>
      <c r="L42" s="65" t="s">
        <v>307</v>
      </c>
      <c r="M42" s="66" t="s">
        <v>198</v>
      </c>
      <c r="N42" s="66"/>
      <c r="O42" s="67" t="s">
        <v>212</v>
      </c>
      <c r="P42" s="67" t="s">
        <v>304</v>
      </c>
    </row>
    <row r="43" spans="1:16" ht="12.75" customHeight="1" x14ac:dyDescent="0.2">
      <c r="A43" s="29" t="str">
        <f t="shared" si="0"/>
        <v> BBS 49 </v>
      </c>
      <c r="B43" s="17" t="str">
        <f t="shared" si="1"/>
        <v>I</v>
      </c>
      <c r="C43" s="29">
        <f t="shared" si="2"/>
        <v>44452.4</v>
      </c>
      <c r="D43" t="str">
        <f t="shared" si="3"/>
        <v>vis</v>
      </c>
      <c r="E43">
        <f>VLOOKUP(C43,Active!C$21:E$960,3,FALSE)</f>
        <v>-2273.0011718870887</v>
      </c>
      <c r="F43" s="17" t="s">
        <v>194</v>
      </c>
      <c r="G43" t="str">
        <f t="shared" si="4"/>
        <v>44452.400</v>
      </c>
      <c r="H43" s="29">
        <f t="shared" si="5"/>
        <v>-2273</v>
      </c>
      <c r="I43" s="65" t="s">
        <v>308</v>
      </c>
      <c r="J43" s="66" t="s">
        <v>309</v>
      </c>
      <c r="K43" s="65">
        <v>-2273</v>
      </c>
      <c r="L43" s="65" t="s">
        <v>274</v>
      </c>
      <c r="M43" s="66" t="s">
        <v>198</v>
      </c>
      <c r="N43" s="66"/>
      <c r="O43" s="67" t="s">
        <v>212</v>
      </c>
      <c r="P43" s="67" t="s">
        <v>310</v>
      </c>
    </row>
    <row r="44" spans="1:16" ht="12.75" customHeight="1" x14ac:dyDescent="0.2">
      <c r="A44" s="29" t="str">
        <f t="shared" si="0"/>
        <v> BRNO 23 </v>
      </c>
      <c r="B44" s="17" t="str">
        <f t="shared" si="1"/>
        <v>I</v>
      </c>
      <c r="C44" s="29">
        <f t="shared" si="2"/>
        <v>44461.288</v>
      </c>
      <c r="D44" t="str">
        <f t="shared" si="3"/>
        <v>vis</v>
      </c>
      <c r="E44">
        <f>VLOOKUP(C44,Active!C$21:E$960,3,FALSE)</f>
        <v>-2261.9800491141755</v>
      </c>
      <c r="F44" s="17" t="s">
        <v>194</v>
      </c>
      <c r="G44" t="str">
        <f t="shared" si="4"/>
        <v>44461.288</v>
      </c>
      <c r="H44" s="29">
        <f t="shared" si="5"/>
        <v>-2262</v>
      </c>
      <c r="I44" s="65" t="s">
        <v>311</v>
      </c>
      <c r="J44" s="66" t="s">
        <v>312</v>
      </c>
      <c r="K44" s="65">
        <v>-2262</v>
      </c>
      <c r="L44" s="65" t="s">
        <v>313</v>
      </c>
      <c r="M44" s="66" t="s">
        <v>198</v>
      </c>
      <c r="N44" s="66"/>
      <c r="O44" s="67" t="s">
        <v>314</v>
      </c>
      <c r="P44" s="67" t="s">
        <v>281</v>
      </c>
    </row>
    <row r="45" spans="1:16" ht="12.75" customHeight="1" x14ac:dyDescent="0.2">
      <c r="A45" s="29" t="str">
        <f t="shared" si="0"/>
        <v> AOEB 5 </v>
      </c>
      <c r="B45" s="17" t="str">
        <f t="shared" si="1"/>
        <v>I</v>
      </c>
      <c r="C45" s="29">
        <f t="shared" si="2"/>
        <v>44463.688999999998</v>
      </c>
      <c r="D45" t="str">
        <f t="shared" si="3"/>
        <v>vis</v>
      </c>
      <c r="E45">
        <f>VLOOKUP(C45,Active!C$21:E$960,3,FALSE)</f>
        <v>-2259.0028083651041</v>
      </c>
      <c r="F45" s="17" t="s">
        <v>194</v>
      </c>
      <c r="G45" t="str">
        <f t="shared" si="4"/>
        <v>44463.689</v>
      </c>
      <c r="H45" s="29">
        <f t="shared" si="5"/>
        <v>-2259</v>
      </c>
      <c r="I45" s="65" t="s">
        <v>315</v>
      </c>
      <c r="J45" s="66" t="s">
        <v>316</v>
      </c>
      <c r="K45" s="65">
        <v>-2259</v>
      </c>
      <c r="L45" s="65" t="s">
        <v>265</v>
      </c>
      <c r="M45" s="66" t="s">
        <v>198</v>
      </c>
      <c r="N45" s="66"/>
      <c r="O45" s="67" t="s">
        <v>317</v>
      </c>
      <c r="P45" s="67" t="s">
        <v>239</v>
      </c>
    </row>
    <row r="46" spans="1:16" ht="12.75" customHeight="1" x14ac:dyDescent="0.2">
      <c r="A46" s="29" t="str">
        <f t="shared" si="0"/>
        <v> BBS 49 </v>
      </c>
      <c r="B46" s="17" t="str">
        <f t="shared" si="1"/>
        <v>I</v>
      </c>
      <c r="C46" s="29">
        <f t="shared" si="2"/>
        <v>44472.56</v>
      </c>
      <c r="D46" t="str">
        <f t="shared" si="3"/>
        <v>vis</v>
      </c>
      <c r="E46">
        <f>VLOOKUP(C46,Active!C$21:E$960,3,FALSE)</f>
        <v>-2248.0027655974945</v>
      </c>
      <c r="F46" s="17" t="s">
        <v>194</v>
      </c>
      <c r="G46" t="str">
        <f t="shared" si="4"/>
        <v>44472.560</v>
      </c>
      <c r="H46" s="29">
        <f t="shared" si="5"/>
        <v>-2248</v>
      </c>
      <c r="I46" s="65" t="s">
        <v>318</v>
      </c>
      <c r="J46" s="66" t="s">
        <v>319</v>
      </c>
      <c r="K46" s="65">
        <v>-2248</v>
      </c>
      <c r="L46" s="65" t="s">
        <v>265</v>
      </c>
      <c r="M46" s="66" t="s">
        <v>198</v>
      </c>
      <c r="N46" s="66"/>
      <c r="O46" s="67" t="s">
        <v>212</v>
      </c>
      <c r="P46" s="67" t="s">
        <v>310</v>
      </c>
    </row>
    <row r="47" spans="1:16" ht="12.75" customHeight="1" x14ac:dyDescent="0.2">
      <c r="A47" s="29" t="str">
        <f t="shared" si="0"/>
        <v> BRNO 23 </v>
      </c>
      <c r="B47" s="17" t="str">
        <f t="shared" si="1"/>
        <v>I</v>
      </c>
      <c r="C47" s="29">
        <f t="shared" si="2"/>
        <v>44485.457999999999</v>
      </c>
      <c r="D47" t="str">
        <f t="shared" si="3"/>
        <v>vis</v>
      </c>
      <c r="E47">
        <f>VLOOKUP(C47,Active!C$21:E$960,3,FALSE)</f>
        <v>-2232.0092415735226</v>
      </c>
      <c r="F47" s="17" t="s">
        <v>194</v>
      </c>
      <c r="G47" t="str">
        <f t="shared" si="4"/>
        <v>44485.458</v>
      </c>
      <c r="H47" s="29">
        <f t="shared" si="5"/>
        <v>-2232</v>
      </c>
      <c r="I47" s="65" t="s">
        <v>320</v>
      </c>
      <c r="J47" s="66" t="s">
        <v>321</v>
      </c>
      <c r="K47" s="65">
        <v>-2232</v>
      </c>
      <c r="L47" s="65" t="s">
        <v>237</v>
      </c>
      <c r="M47" s="66" t="s">
        <v>198</v>
      </c>
      <c r="N47" s="66"/>
      <c r="O47" s="67" t="s">
        <v>287</v>
      </c>
      <c r="P47" s="67" t="s">
        <v>281</v>
      </c>
    </row>
    <row r="48" spans="1:16" ht="12.75" customHeight="1" x14ac:dyDescent="0.2">
      <c r="A48" s="29" t="str">
        <f t="shared" si="0"/>
        <v> BBS 50 </v>
      </c>
      <c r="B48" s="17" t="str">
        <f t="shared" si="1"/>
        <v>I</v>
      </c>
      <c r="C48" s="29">
        <f t="shared" si="2"/>
        <v>44498.362000000001</v>
      </c>
      <c r="D48" t="str">
        <f t="shared" si="3"/>
        <v>vis</v>
      </c>
      <c r="E48">
        <f>VLOOKUP(C48,Active!C$21:E$960,3,FALSE)</f>
        <v>-2216.0082775476772</v>
      </c>
      <c r="F48" s="17" t="s">
        <v>194</v>
      </c>
      <c r="G48" t="str">
        <f t="shared" si="4"/>
        <v>44498.362</v>
      </c>
      <c r="H48" s="29">
        <f t="shared" si="5"/>
        <v>-2216</v>
      </c>
      <c r="I48" s="65" t="s">
        <v>322</v>
      </c>
      <c r="J48" s="66" t="s">
        <v>323</v>
      </c>
      <c r="K48" s="65">
        <v>-2216</v>
      </c>
      <c r="L48" s="65" t="s">
        <v>237</v>
      </c>
      <c r="M48" s="66" t="s">
        <v>198</v>
      </c>
      <c r="N48" s="66"/>
      <c r="O48" s="67" t="s">
        <v>228</v>
      </c>
      <c r="P48" s="67" t="s">
        <v>324</v>
      </c>
    </row>
    <row r="49" spans="1:16" ht="12.75" customHeight="1" x14ac:dyDescent="0.2">
      <c r="A49" s="29" t="str">
        <f t="shared" si="0"/>
        <v> BBS 50 </v>
      </c>
      <c r="B49" s="17" t="str">
        <f t="shared" si="1"/>
        <v>I</v>
      </c>
      <c r="C49" s="29">
        <f t="shared" si="2"/>
        <v>44502.398999999998</v>
      </c>
      <c r="D49" t="str">
        <f t="shared" si="3"/>
        <v>vis</v>
      </c>
      <c r="E49">
        <f>VLOOKUP(C49,Active!C$21:E$960,3,FALSE)</f>
        <v>-2211.0023962882015</v>
      </c>
      <c r="F49" s="17" t="s">
        <v>194</v>
      </c>
      <c r="G49" t="str">
        <f t="shared" si="4"/>
        <v>44502.399</v>
      </c>
      <c r="H49" s="29">
        <f t="shared" si="5"/>
        <v>-2211</v>
      </c>
      <c r="I49" s="65" t="s">
        <v>325</v>
      </c>
      <c r="J49" s="66" t="s">
        <v>326</v>
      </c>
      <c r="K49" s="65">
        <v>-2211</v>
      </c>
      <c r="L49" s="65" t="s">
        <v>265</v>
      </c>
      <c r="M49" s="66" t="s">
        <v>198</v>
      </c>
      <c r="N49" s="66"/>
      <c r="O49" s="67" t="s">
        <v>266</v>
      </c>
      <c r="P49" s="67" t="s">
        <v>324</v>
      </c>
    </row>
    <row r="50" spans="1:16" ht="12.75" customHeight="1" x14ac:dyDescent="0.2">
      <c r="A50" s="29" t="str">
        <f t="shared" si="0"/>
        <v> BBS 51 </v>
      </c>
      <c r="B50" s="17" t="str">
        <f t="shared" si="1"/>
        <v>I</v>
      </c>
      <c r="C50" s="29">
        <f t="shared" si="2"/>
        <v>44540.300999999999</v>
      </c>
      <c r="D50" t="str">
        <f t="shared" si="3"/>
        <v>vis</v>
      </c>
      <c r="E50">
        <f>VLOOKUP(C50,Active!C$21:E$960,3,FALSE)</f>
        <v>-2164.0039044633786</v>
      </c>
      <c r="F50" s="17" t="s">
        <v>194</v>
      </c>
      <c r="G50" t="str">
        <f t="shared" si="4"/>
        <v>44540.301</v>
      </c>
      <c r="H50" s="29">
        <f t="shared" si="5"/>
        <v>-2164</v>
      </c>
      <c r="I50" s="65" t="s">
        <v>327</v>
      </c>
      <c r="J50" s="66" t="s">
        <v>328</v>
      </c>
      <c r="K50" s="65">
        <v>-2164</v>
      </c>
      <c r="L50" s="65" t="s">
        <v>211</v>
      </c>
      <c r="M50" s="66" t="s">
        <v>198</v>
      </c>
      <c r="N50" s="66"/>
      <c r="O50" s="67" t="s">
        <v>228</v>
      </c>
      <c r="P50" s="67" t="s">
        <v>329</v>
      </c>
    </row>
    <row r="51" spans="1:16" ht="12.75" customHeight="1" x14ac:dyDescent="0.2">
      <c r="A51" s="29" t="str">
        <f t="shared" si="0"/>
        <v> BBS 52 </v>
      </c>
      <c r="B51" s="17" t="str">
        <f t="shared" si="1"/>
        <v>I</v>
      </c>
      <c r="C51" s="29">
        <f t="shared" si="2"/>
        <v>44582.245000000003</v>
      </c>
      <c r="D51" t="str">
        <f t="shared" si="3"/>
        <v>vis</v>
      </c>
      <c r="E51">
        <f>VLOOKUP(C51,Active!C$21:E$960,3,FALSE)</f>
        <v>-2111.9933313775146</v>
      </c>
      <c r="F51" s="17" t="s">
        <v>194</v>
      </c>
      <c r="G51" t="str">
        <f t="shared" si="4"/>
        <v>44582.245</v>
      </c>
      <c r="H51" s="29">
        <f t="shared" si="5"/>
        <v>-2112</v>
      </c>
      <c r="I51" s="65" t="s">
        <v>330</v>
      </c>
      <c r="J51" s="66" t="s">
        <v>331</v>
      </c>
      <c r="K51" s="65">
        <v>-2112</v>
      </c>
      <c r="L51" s="65" t="s">
        <v>332</v>
      </c>
      <c r="M51" s="66" t="s">
        <v>198</v>
      </c>
      <c r="N51" s="66"/>
      <c r="O51" s="67" t="s">
        <v>266</v>
      </c>
      <c r="P51" s="67" t="s">
        <v>333</v>
      </c>
    </row>
    <row r="52" spans="1:16" ht="12.75" customHeight="1" x14ac:dyDescent="0.2">
      <c r="A52" s="29" t="str">
        <f t="shared" si="0"/>
        <v> BBS 52 </v>
      </c>
      <c r="B52" s="17" t="str">
        <f t="shared" si="1"/>
        <v>I</v>
      </c>
      <c r="C52" s="29">
        <f t="shared" si="2"/>
        <v>44582.245999999999</v>
      </c>
      <c r="D52" t="str">
        <f t="shared" si="3"/>
        <v>vis</v>
      </c>
      <c r="E52">
        <f>VLOOKUP(C52,Active!C$21:E$960,3,FALSE)</f>
        <v>-2111.9920913772071</v>
      </c>
      <c r="F52" s="17" t="s">
        <v>194</v>
      </c>
      <c r="G52" t="str">
        <f t="shared" si="4"/>
        <v>44582.246</v>
      </c>
      <c r="H52" s="29">
        <f t="shared" si="5"/>
        <v>-2112</v>
      </c>
      <c r="I52" s="65" t="s">
        <v>334</v>
      </c>
      <c r="J52" s="66" t="s">
        <v>335</v>
      </c>
      <c r="K52" s="65">
        <v>-2112</v>
      </c>
      <c r="L52" s="65" t="s">
        <v>336</v>
      </c>
      <c r="M52" s="66" t="s">
        <v>198</v>
      </c>
      <c r="N52" s="66"/>
      <c r="O52" s="67" t="s">
        <v>212</v>
      </c>
      <c r="P52" s="67" t="s">
        <v>333</v>
      </c>
    </row>
    <row r="53" spans="1:16" ht="12.75" customHeight="1" x14ac:dyDescent="0.2">
      <c r="A53" s="29" t="str">
        <f t="shared" si="0"/>
        <v> BBS 52 </v>
      </c>
      <c r="B53" s="17" t="str">
        <f t="shared" si="1"/>
        <v>I</v>
      </c>
      <c r="C53" s="29">
        <f t="shared" si="2"/>
        <v>44586.273000000001</v>
      </c>
      <c r="D53" t="str">
        <f t="shared" si="3"/>
        <v>vis</v>
      </c>
      <c r="E53">
        <f>VLOOKUP(C53,Active!C$21:E$960,3,FALSE)</f>
        <v>-2106.9986101208447</v>
      </c>
      <c r="F53" s="17" t="s">
        <v>194</v>
      </c>
      <c r="G53" t="str">
        <f t="shared" si="4"/>
        <v>44586.273</v>
      </c>
      <c r="H53" s="29">
        <f t="shared" si="5"/>
        <v>-2107</v>
      </c>
      <c r="I53" s="65" t="s">
        <v>337</v>
      </c>
      <c r="J53" s="66" t="s">
        <v>338</v>
      </c>
      <c r="K53" s="65">
        <v>-2107</v>
      </c>
      <c r="L53" s="65" t="s">
        <v>339</v>
      </c>
      <c r="M53" s="66" t="s">
        <v>198</v>
      </c>
      <c r="N53" s="66"/>
      <c r="O53" s="67" t="s">
        <v>266</v>
      </c>
      <c r="P53" s="67" t="s">
        <v>333</v>
      </c>
    </row>
    <row r="54" spans="1:16" ht="12.75" customHeight="1" x14ac:dyDescent="0.2">
      <c r="A54" s="29" t="str">
        <f t="shared" si="0"/>
        <v> BBS 54 </v>
      </c>
      <c r="B54" s="17" t="str">
        <f t="shared" si="1"/>
        <v>I</v>
      </c>
      <c r="C54" s="29">
        <f t="shared" si="2"/>
        <v>44705.625999999997</v>
      </c>
      <c r="D54" t="str">
        <f t="shared" si="3"/>
        <v>vis</v>
      </c>
      <c r="E54">
        <f>VLOOKUP(C54,Active!C$21:E$960,3,FALSE)</f>
        <v>-1959.0008528846145</v>
      </c>
      <c r="F54" s="17" t="s">
        <v>194</v>
      </c>
      <c r="G54" t="str">
        <f t="shared" si="4"/>
        <v>44705.626</v>
      </c>
      <c r="H54" s="29">
        <f t="shared" si="5"/>
        <v>-1959</v>
      </c>
      <c r="I54" s="65" t="s">
        <v>340</v>
      </c>
      <c r="J54" s="66" t="s">
        <v>341</v>
      </c>
      <c r="K54" s="65">
        <v>-1959</v>
      </c>
      <c r="L54" s="65" t="s">
        <v>274</v>
      </c>
      <c r="M54" s="66" t="s">
        <v>198</v>
      </c>
      <c r="N54" s="66"/>
      <c r="O54" s="67" t="s">
        <v>212</v>
      </c>
      <c r="P54" s="67" t="s">
        <v>342</v>
      </c>
    </row>
    <row r="55" spans="1:16" ht="12.75" customHeight="1" x14ac:dyDescent="0.2">
      <c r="A55" s="29" t="str">
        <f t="shared" si="0"/>
        <v> AOEB 5 </v>
      </c>
      <c r="B55" s="17" t="str">
        <f t="shared" si="1"/>
        <v>I</v>
      </c>
      <c r="C55" s="29">
        <f t="shared" si="2"/>
        <v>44792.722000000002</v>
      </c>
      <c r="D55" t="str">
        <f t="shared" si="3"/>
        <v>vis</v>
      </c>
      <c r="E55">
        <f>VLOOKUP(C55,Active!C$21:E$960,3,FALSE)</f>
        <v>-1851.0017857120431</v>
      </c>
      <c r="F55" s="17" t="s">
        <v>194</v>
      </c>
      <c r="G55" t="str">
        <f t="shared" si="4"/>
        <v>44792.722</v>
      </c>
      <c r="H55" s="29">
        <f t="shared" si="5"/>
        <v>-1851</v>
      </c>
      <c r="I55" s="65" t="s">
        <v>343</v>
      </c>
      <c r="J55" s="66" t="s">
        <v>344</v>
      </c>
      <c r="K55" s="65">
        <v>-1851</v>
      </c>
      <c r="L55" s="65" t="s">
        <v>274</v>
      </c>
      <c r="M55" s="66" t="s">
        <v>198</v>
      </c>
      <c r="N55" s="66"/>
      <c r="O55" s="67" t="s">
        <v>238</v>
      </c>
      <c r="P55" s="67" t="s">
        <v>239</v>
      </c>
    </row>
    <row r="56" spans="1:16" ht="12.75" customHeight="1" x14ac:dyDescent="0.2">
      <c r="A56" s="29" t="str">
        <f t="shared" si="0"/>
        <v> BBS 56 </v>
      </c>
      <c r="B56" s="17" t="str">
        <f t="shared" si="1"/>
        <v>I</v>
      </c>
      <c r="C56" s="29">
        <f t="shared" si="2"/>
        <v>44793.529000000002</v>
      </c>
      <c r="D56" t="str">
        <f t="shared" si="3"/>
        <v>vis</v>
      </c>
      <c r="E56">
        <f>VLOOKUP(C56,Active!C$21:E$960,3,FALSE)</f>
        <v>-1850.001105460271</v>
      </c>
      <c r="F56" s="17" t="s">
        <v>194</v>
      </c>
      <c r="G56" t="str">
        <f t="shared" si="4"/>
        <v>44793.529</v>
      </c>
      <c r="H56" s="29">
        <f t="shared" si="5"/>
        <v>-1850</v>
      </c>
      <c r="I56" s="65" t="s">
        <v>345</v>
      </c>
      <c r="J56" s="66" t="s">
        <v>346</v>
      </c>
      <c r="K56" s="65">
        <v>-1850</v>
      </c>
      <c r="L56" s="65" t="s">
        <v>274</v>
      </c>
      <c r="M56" s="66" t="s">
        <v>198</v>
      </c>
      <c r="N56" s="66"/>
      <c r="O56" s="67" t="s">
        <v>212</v>
      </c>
      <c r="P56" s="67" t="s">
        <v>347</v>
      </c>
    </row>
    <row r="57" spans="1:16" ht="12.75" customHeight="1" x14ac:dyDescent="0.2">
      <c r="A57" s="29" t="str">
        <f t="shared" si="0"/>
        <v> BBS 56 </v>
      </c>
      <c r="B57" s="17" t="str">
        <f t="shared" si="1"/>
        <v>I</v>
      </c>
      <c r="C57" s="29">
        <f t="shared" si="2"/>
        <v>44793.534</v>
      </c>
      <c r="D57" t="str">
        <f t="shared" si="3"/>
        <v>vis</v>
      </c>
      <c r="E57">
        <f>VLOOKUP(C57,Active!C$21:E$960,3,FALSE)</f>
        <v>-1849.9949054587144</v>
      </c>
      <c r="F57" s="17" t="s">
        <v>194</v>
      </c>
      <c r="G57" t="str">
        <f t="shared" si="4"/>
        <v>44793.534</v>
      </c>
      <c r="H57" s="29">
        <f t="shared" si="5"/>
        <v>-1850</v>
      </c>
      <c r="I57" s="65" t="s">
        <v>348</v>
      </c>
      <c r="J57" s="66" t="s">
        <v>349</v>
      </c>
      <c r="K57" s="65">
        <v>-1850</v>
      </c>
      <c r="L57" s="65" t="s">
        <v>197</v>
      </c>
      <c r="M57" s="66" t="s">
        <v>198</v>
      </c>
      <c r="N57" s="66"/>
      <c r="O57" s="67" t="s">
        <v>228</v>
      </c>
      <c r="P57" s="67" t="s">
        <v>347</v>
      </c>
    </row>
    <row r="58" spans="1:16" ht="12.75" customHeight="1" x14ac:dyDescent="0.2">
      <c r="A58" s="29" t="str">
        <f t="shared" si="0"/>
        <v> BBS 56 </v>
      </c>
      <c r="B58" s="17" t="str">
        <f t="shared" si="1"/>
        <v>I</v>
      </c>
      <c r="C58" s="29">
        <f t="shared" si="2"/>
        <v>44847.563999999998</v>
      </c>
      <c r="D58" t="str">
        <f t="shared" si="3"/>
        <v>vis</v>
      </c>
      <c r="E58">
        <f>VLOOKUP(C58,Active!C$21:E$960,3,FALSE)</f>
        <v>-1782.9976886022159</v>
      </c>
      <c r="F58" s="17" t="s">
        <v>194</v>
      </c>
      <c r="G58" t="str">
        <f t="shared" si="4"/>
        <v>44847.564</v>
      </c>
      <c r="H58" s="29">
        <f t="shared" si="5"/>
        <v>-1783</v>
      </c>
      <c r="I58" s="65" t="s">
        <v>350</v>
      </c>
      <c r="J58" s="66" t="s">
        <v>351</v>
      </c>
      <c r="K58" s="65">
        <v>-1783</v>
      </c>
      <c r="L58" s="65" t="s">
        <v>203</v>
      </c>
      <c r="M58" s="66" t="s">
        <v>198</v>
      </c>
      <c r="N58" s="66"/>
      <c r="O58" s="67" t="s">
        <v>212</v>
      </c>
      <c r="P58" s="67" t="s">
        <v>347</v>
      </c>
    </row>
    <row r="59" spans="1:16" ht="12.75" customHeight="1" x14ac:dyDescent="0.2">
      <c r="A59" s="29" t="str">
        <f t="shared" si="0"/>
        <v> BBS 56 </v>
      </c>
      <c r="B59" s="17" t="str">
        <f t="shared" si="1"/>
        <v>I</v>
      </c>
      <c r="C59" s="29">
        <f t="shared" si="2"/>
        <v>44877.398999999998</v>
      </c>
      <c r="D59" t="str">
        <f t="shared" si="3"/>
        <v>vis</v>
      </c>
      <c r="E59">
        <f>VLOOKUP(C59,Active!C$21:E$960,3,FALSE)</f>
        <v>-1746.0022792941722</v>
      </c>
      <c r="F59" s="17" t="s">
        <v>194</v>
      </c>
      <c r="G59" t="str">
        <f t="shared" si="4"/>
        <v>44877.399</v>
      </c>
      <c r="H59" s="29">
        <f t="shared" si="5"/>
        <v>-1746</v>
      </c>
      <c r="I59" s="65" t="s">
        <v>352</v>
      </c>
      <c r="J59" s="66" t="s">
        <v>353</v>
      </c>
      <c r="K59" s="65">
        <v>-1746</v>
      </c>
      <c r="L59" s="65" t="s">
        <v>265</v>
      </c>
      <c r="M59" s="66" t="s">
        <v>198</v>
      </c>
      <c r="N59" s="66"/>
      <c r="O59" s="67" t="s">
        <v>266</v>
      </c>
      <c r="P59" s="67" t="s">
        <v>347</v>
      </c>
    </row>
    <row r="60" spans="1:16" ht="12.75" customHeight="1" x14ac:dyDescent="0.2">
      <c r="A60" s="29" t="str">
        <f t="shared" si="0"/>
        <v> BBS 57 </v>
      </c>
      <c r="B60" s="17" t="str">
        <f t="shared" si="1"/>
        <v>I</v>
      </c>
      <c r="C60" s="29">
        <f t="shared" si="2"/>
        <v>44915.298999999999</v>
      </c>
      <c r="D60" t="str">
        <f t="shared" si="3"/>
        <v>vis</v>
      </c>
      <c r="E60">
        <f>VLOOKUP(C60,Active!C$21:E$960,3,FALSE)</f>
        <v>-1699.0062674699739</v>
      </c>
      <c r="F60" s="17" t="s">
        <v>194</v>
      </c>
      <c r="G60" t="str">
        <f t="shared" si="4"/>
        <v>44915.299</v>
      </c>
      <c r="H60" s="29">
        <f t="shared" si="5"/>
        <v>-1699</v>
      </c>
      <c r="I60" s="65" t="s">
        <v>354</v>
      </c>
      <c r="J60" s="66" t="s">
        <v>355</v>
      </c>
      <c r="K60" s="65">
        <v>-1699</v>
      </c>
      <c r="L60" s="65" t="s">
        <v>216</v>
      </c>
      <c r="M60" s="66" t="s">
        <v>198</v>
      </c>
      <c r="N60" s="66"/>
      <c r="O60" s="67" t="s">
        <v>266</v>
      </c>
      <c r="P60" s="67" t="s">
        <v>356</v>
      </c>
    </row>
    <row r="61" spans="1:16" ht="12.75" customHeight="1" x14ac:dyDescent="0.2">
      <c r="A61" s="29" t="str">
        <f t="shared" si="0"/>
        <v> BBS 57 </v>
      </c>
      <c r="B61" s="17" t="str">
        <f t="shared" si="1"/>
        <v>I</v>
      </c>
      <c r="C61" s="29">
        <f t="shared" si="2"/>
        <v>44919.334000000003</v>
      </c>
      <c r="D61" t="str">
        <f t="shared" si="3"/>
        <v>vis</v>
      </c>
      <c r="E61">
        <f>VLOOKUP(C61,Active!C$21:E$960,3,FALSE)</f>
        <v>-1694.0028662111138</v>
      </c>
      <c r="F61" s="17" t="s">
        <v>194</v>
      </c>
      <c r="G61" t="str">
        <f t="shared" si="4"/>
        <v>44919.334</v>
      </c>
      <c r="H61" s="29">
        <f t="shared" si="5"/>
        <v>-1694</v>
      </c>
      <c r="I61" s="65" t="s">
        <v>357</v>
      </c>
      <c r="J61" s="66" t="s">
        <v>358</v>
      </c>
      <c r="K61" s="65">
        <v>-1694</v>
      </c>
      <c r="L61" s="65" t="s">
        <v>265</v>
      </c>
      <c r="M61" s="66" t="s">
        <v>198</v>
      </c>
      <c r="N61" s="66"/>
      <c r="O61" s="67" t="s">
        <v>266</v>
      </c>
      <c r="P61" s="67" t="s">
        <v>356</v>
      </c>
    </row>
    <row r="62" spans="1:16" ht="12.75" customHeight="1" x14ac:dyDescent="0.2">
      <c r="A62" s="29" t="str">
        <f t="shared" si="0"/>
        <v> BBS 60 </v>
      </c>
      <c r="B62" s="17" t="str">
        <f t="shared" si="1"/>
        <v>I</v>
      </c>
      <c r="C62" s="29">
        <f t="shared" si="2"/>
        <v>45093.52</v>
      </c>
      <c r="D62" t="str">
        <f t="shared" si="3"/>
        <v>vis</v>
      </c>
      <c r="E62">
        <f>VLOOKUP(C62,Active!C$21:E$960,3,FALSE)</f>
        <v>-1478.0121718678622</v>
      </c>
      <c r="F62" s="17" t="s">
        <v>194</v>
      </c>
      <c r="G62" t="str">
        <f t="shared" si="4"/>
        <v>45093.520</v>
      </c>
      <c r="H62" s="29">
        <f t="shared" si="5"/>
        <v>-1478</v>
      </c>
      <c r="I62" s="65" t="s">
        <v>359</v>
      </c>
      <c r="J62" s="66" t="s">
        <v>360</v>
      </c>
      <c r="K62" s="65">
        <v>-1478</v>
      </c>
      <c r="L62" s="65" t="s">
        <v>261</v>
      </c>
      <c r="M62" s="66" t="s">
        <v>198</v>
      </c>
      <c r="N62" s="66"/>
      <c r="O62" s="67" t="s">
        <v>212</v>
      </c>
      <c r="P62" s="67" t="s">
        <v>361</v>
      </c>
    </row>
    <row r="63" spans="1:16" ht="12.75" customHeight="1" x14ac:dyDescent="0.2">
      <c r="A63" s="29" t="str">
        <f t="shared" si="0"/>
        <v> AOEB 5 </v>
      </c>
      <c r="B63" s="17" t="str">
        <f t="shared" si="1"/>
        <v>I</v>
      </c>
      <c r="C63" s="29">
        <f t="shared" si="2"/>
        <v>45167.722999999998</v>
      </c>
      <c r="D63" t="str">
        <f t="shared" si="3"/>
        <v>vis</v>
      </c>
      <c r="E63">
        <f>VLOOKUP(C63,Active!C$21:E$960,3,FALSE)</f>
        <v>-1386.000428717706</v>
      </c>
      <c r="F63" s="17" t="s">
        <v>194</v>
      </c>
      <c r="G63" t="str">
        <f t="shared" si="4"/>
        <v>45167.723</v>
      </c>
      <c r="H63" s="29">
        <f t="shared" si="5"/>
        <v>-1386</v>
      </c>
      <c r="I63" s="65" t="s">
        <v>362</v>
      </c>
      <c r="J63" s="66" t="s">
        <v>363</v>
      </c>
      <c r="K63" s="65">
        <v>-1386</v>
      </c>
      <c r="L63" s="65" t="s">
        <v>207</v>
      </c>
      <c r="M63" s="66" t="s">
        <v>198</v>
      </c>
      <c r="N63" s="66"/>
      <c r="O63" s="67" t="s">
        <v>364</v>
      </c>
      <c r="P63" s="67" t="s">
        <v>239</v>
      </c>
    </row>
    <row r="64" spans="1:16" ht="12.75" customHeight="1" x14ac:dyDescent="0.2">
      <c r="A64" s="29" t="str">
        <f t="shared" si="0"/>
        <v> BBS 62 </v>
      </c>
      <c r="B64" s="17" t="str">
        <f t="shared" si="1"/>
        <v>I</v>
      </c>
      <c r="C64" s="29">
        <f t="shared" si="2"/>
        <v>45193.529000000002</v>
      </c>
      <c r="D64" t="str">
        <f t="shared" si="3"/>
        <v>vis</v>
      </c>
      <c r="E64">
        <f>VLOOKUP(C64,Active!C$21:E$960,3,FALSE)</f>
        <v>-1354.0009806666396</v>
      </c>
      <c r="F64" s="17" t="s">
        <v>194</v>
      </c>
      <c r="G64" t="str">
        <f t="shared" si="4"/>
        <v>45193.529</v>
      </c>
      <c r="H64" s="29">
        <f t="shared" si="5"/>
        <v>-1354</v>
      </c>
      <c r="I64" s="65" t="s">
        <v>365</v>
      </c>
      <c r="J64" s="66" t="s">
        <v>366</v>
      </c>
      <c r="K64" s="65">
        <v>-1354</v>
      </c>
      <c r="L64" s="65" t="s">
        <v>274</v>
      </c>
      <c r="M64" s="66" t="s">
        <v>198</v>
      </c>
      <c r="N64" s="66"/>
      <c r="O64" s="67" t="s">
        <v>367</v>
      </c>
      <c r="P64" s="67" t="s">
        <v>368</v>
      </c>
    </row>
    <row r="65" spans="1:16" ht="12.75" customHeight="1" x14ac:dyDescent="0.2">
      <c r="A65" s="29" t="str">
        <f t="shared" si="0"/>
        <v> BBS 62 </v>
      </c>
      <c r="B65" s="17" t="str">
        <f t="shared" si="1"/>
        <v>I</v>
      </c>
      <c r="C65" s="29">
        <f t="shared" si="2"/>
        <v>45193.531999999999</v>
      </c>
      <c r="D65" t="str">
        <f t="shared" si="3"/>
        <v>vis</v>
      </c>
      <c r="E65">
        <f>VLOOKUP(C65,Active!C$21:E$960,3,FALSE)</f>
        <v>-1353.9972606657075</v>
      </c>
      <c r="F65" s="17" t="s">
        <v>194</v>
      </c>
      <c r="G65" t="str">
        <f t="shared" si="4"/>
        <v>45193.532</v>
      </c>
      <c r="H65" s="29">
        <f t="shared" si="5"/>
        <v>-1354</v>
      </c>
      <c r="I65" s="65" t="s">
        <v>369</v>
      </c>
      <c r="J65" s="66" t="s">
        <v>370</v>
      </c>
      <c r="K65" s="65">
        <v>-1354</v>
      </c>
      <c r="L65" s="65" t="s">
        <v>203</v>
      </c>
      <c r="M65" s="66" t="s">
        <v>198</v>
      </c>
      <c r="N65" s="66"/>
      <c r="O65" s="67" t="s">
        <v>212</v>
      </c>
      <c r="P65" s="67" t="s">
        <v>368</v>
      </c>
    </row>
    <row r="66" spans="1:16" ht="12.75" customHeight="1" x14ac:dyDescent="0.2">
      <c r="A66" s="29" t="str">
        <f t="shared" si="0"/>
        <v> BBS 62 </v>
      </c>
      <c r="B66" s="17" t="str">
        <f t="shared" si="1"/>
        <v>I</v>
      </c>
      <c r="C66" s="29">
        <f t="shared" si="2"/>
        <v>45194.337</v>
      </c>
      <c r="D66" t="str">
        <f t="shared" si="3"/>
        <v>vis</v>
      </c>
      <c r="E66">
        <f>VLOOKUP(C66,Active!C$21:E$960,3,FALSE)</f>
        <v>-1352.9990604145598</v>
      </c>
      <c r="F66" s="17" t="s">
        <v>194</v>
      </c>
      <c r="G66" t="str">
        <f t="shared" si="4"/>
        <v>45194.337</v>
      </c>
      <c r="H66" s="29">
        <f t="shared" si="5"/>
        <v>-1353</v>
      </c>
      <c r="I66" s="65" t="s">
        <v>371</v>
      </c>
      <c r="J66" s="66" t="s">
        <v>372</v>
      </c>
      <c r="K66" s="65">
        <v>-1353</v>
      </c>
      <c r="L66" s="65" t="s">
        <v>339</v>
      </c>
      <c r="M66" s="66" t="s">
        <v>198</v>
      </c>
      <c r="N66" s="66"/>
      <c r="O66" s="67" t="s">
        <v>212</v>
      </c>
      <c r="P66" s="67" t="s">
        <v>368</v>
      </c>
    </row>
    <row r="67" spans="1:16" ht="12.75" customHeight="1" x14ac:dyDescent="0.2">
      <c r="A67" s="29" t="str">
        <f t="shared" si="0"/>
        <v> AOEB 5 </v>
      </c>
      <c r="B67" s="17" t="str">
        <f t="shared" si="1"/>
        <v>I</v>
      </c>
      <c r="C67" s="29">
        <f t="shared" si="2"/>
        <v>45221.752</v>
      </c>
      <c r="D67" t="str">
        <f t="shared" si="3"/>
        <v>vis</v>
      </c>
      <c r="E67">
        <f>VLOOKUP(C67,Active!C$21:E$960,3,FALSE)</f>
        <v>-1319.0044518615152</v>
      </c>
      <c r="F67" s="17" t="s">
        <v>194</v>
      </c>
      <c r="G67" t="str">
        <f t="shared" si="4"/>
        <v>45221.752</v>
      </c>
      <c r="H67" s="29">
        <f t="shared" si="5"/>
        <v>-1319</v>
      </c>
      <c r="I67" s="65" t="s">
        <v>373</v>
      </c>
      <c r="J67" s="66" t="s">
        <v>374</v>
      </c>
      <c r="K67" s="65">
        <v>-1319</v>
      </c>
      <c r="L67" s="65" t="s">
        <v>270</v>
      </c>
      <c r="M67" s="66" t="s">
        <v>198</v>
      </c>
      <c r="N67" s="66"/>
      <c r="O67" s="67" t="s">
        <v>238</v>
      </c>
      <c r="P67" s="67" t="s">
        <v>239</v>
      </c>
    </row>
    <row r="68" spans="1:16" ht="12.75" customHeight="1" x14ac:dyDescent="0.2">
      <c r="A68" s="29" t="str">
        <f t="shared" si="0"/>
        <v> BBS 62 </v>
      </c>
      <c r="B68" s="17" t="str">
        <f t="shared" si="1"/>
        <v>I</v>
      </c>
      <c r="C68" s="29">
        <f t="shared" si="2"/>
        <v>45227.4</v>
      </c>
      <c r="D68" t="str">
        <f t="shared" si="3"/>
        <v>vis</v>
      </c>
      <c r="E68">
        <f>VLOOKUP(C68,Active!C$21:E$960,3,FALSE)</f>
        <v>-1312.0009300994279</v>
      </c>
      <c r="F68" s="17" t="s">
        <v>194</v>
      </c>
      <c r="G68" t="str">
        <f t="shared" si="4"/>
        <v>45227.400</v>
      </c>
      <c r="H68" s="29">
        <f t="shared" si="5"/>
        <v>-1312</v>
      </c>
      <c r="I68" s="65" t="s">
        <v>375</v>
      </c>
      <c r="J68" s="66" t="s">
        <v>376</v>
      </c>
      <c r="K68" s="65">
        <v>-1312</v>
      </c>
      <c r="L68" s="65" t="s">
        <v>274</v>
      </c>
      <c r="M68" s="66" t="s">
        <v>198</v>
      </c>
      <c r="N68" s="66"/>
      <c r="O68" s="67" t="s">
        <v>212</v>
      </c>
      <c r="P68" s="67" t="s">
        <v>368</v>
      </c>
    </row>
    <row r="69" spans="1:16" ht="12.75" customHeight="1" x14ac:dyDescent="0.2">
      <c r="A69" s="29" t="str">
        <f t="shared" si="0"/>
        <v> BRNO 26 </v>
      </c>
      <c r="B69" s="17" t="str">
        <f t="shared" si="1"/>
        <v>I</v>
      </c>
      <c r="C69" s="29">
        <f t="shared" si="2"/>
        <v>45231.421999999999</v>
      </c>
      <c r="D69" t="str">
        <f t="shared" si="3"/>
        <v>vis</v>
      </c>
      <c r="E69">
        <f>VLOOKUP(C69,Active!C$21:E$960,3,FALSE)</f>
        <v>-1307.0136488446315</v>
      </c>
      <c r="F69" s="17" t="s">
        <v>194</v>
      </c>
      <c r="G69" t="str">
        <f t="shared" si="4"/>
        <v>45231.422</v>
      </c>
      <c r="H69" s="29">
        <f t="shared" si="5"/>
        <v>-1307</v>
      </c>
      <c r="I69" s="65" t="s">
        <v>377</v>
      </c>
      <c r="J69" s="66" t="s">
        <v>378</v>
      </c>
      <c r="K69" s="65">
        <v>-1307</v>
      </c>
      <c r="L69" s="65" t="s">
        <v>227</v>
      </c>
      <c r="M69" s="66" t="s">
        <v>198</v>
      </c>
      <c r="N69" s="66"/>
      <c r="O69" s="67" t="s">
        <v>379</v>
      </c>
      <c r="P69" s="67" t="s">
        <v>380</v>
      </c>
    </row>
    <row r="70" spans="1:16" ht="12.75" customHeight="1" x14ac:dyDescent="0.2">
      <c r="A70" s="29" t="str">
        <f t="shared" si="0"/>
        <v> BRNO 26 </v>
      </c>
      <c r="B70" s="17" t="str">
        <f t="shared" si="1"/>
        <v>I</v>
      </c>
      <c r="C70" s="29">
        <f t="shared" si="2"/>
        <v>45231.428</v>
      </c>
      <c r="D70" t="str">
        <f t="shared" si="3"/>
        <v>vis</v>
      </c>
      <c r="E70">
        <f>VLOOKUP(C70,Active!C$21:E$960,3,FALSE)</f>
        <v>-1307.006208842758</v>
      </c>
      <c r="F70" s="17" t="s">
        <v>194</v>
      </c>
      <c r="G70" t="str">
        <f t="shared" si="4"/>
        <v>45231.428</v>
      </c>
      <c r="H70" s="29">
        <f t="shared" si="5"/>
        <v>-1307</v>
      </c>
      <c r="I70" s="65" t="s">
        <v>381</v>
      </c>
      <c r="J70" s="66" t="s">
        <v>382</v>
      </c>
      <c r="K70" s="65">
        <v>-1307</v>
      </c>
      <c r="L70" s="65" t="s">
        <v>216</v>
      </c>
      <c r="M70" s="66" t="s">
        <v>198</v>
      </c>
      <c r="N70" s="66"/>
      <c r="O70" s="67" t="s">
        <v>383</v>
      </c>
      <c r="P70" s="67" t="s">
        <v>380</v>
      </c>
    </row>
    <row r="71" spans="1:16" ht="12.75" customHeight="1" x14ac:dyDescent="0.2">
      <c r="A71" s="29" t="str">
        <f t="shared" si="0"/>
        <v> BRNO 26 </v>
      </c>
      <c r="B71" s="17" t="str">
        <f t="shared" si="1"/>
        <v>I</v>
      </c>
      <c r="C71" s="29">
        <f t="shared" si="2"/>
        <v>45231.434000000001</v>
      </c>
      <c r="D71" t="str">
        <f t="shared" si="3"/>
        <v>vis</v>
      </c>
      <c r="E71">
        <f>VLOOKUP(C71,Active!C$21:E$960,3,FALSE)</f>
        <v>-1306.9987688408846</v>
      </c>
      <c r="F71" s="17" t="s">
        <v>194</v>
      </c>
      <c r="G71" t="str">
        <f t="shared" si="4"/>
        <v>45231.434</v>
      </c>
      <c r="H71" s="29">
        <f t="shared" si="5"/>
        <v>-1307</v>
      </c>
      <c r="I71" s="65" t="s">
        <v>384</v>
      </c>
      <c r="J71" s="66" t="s">
        <v>385</v>
      </c>
      <c r="K71" s="65">
        <v>-1307</v>
      </c>
      <c r="L71" s="65" t="s">
        <v>339</v>
      </c>
      <c r="M71" s="66" t="s">
        <v>198</v>
      </c>
      <c r="N71" s="66"/>
      <c r="O71" s="67" t="s">
        <v>386</v>
      </c>
      <c r="P71" s="67" t="s">
        <v>380</v>
      </c>
    </row>
    <row r="72" spans="1:16" ht="12.75" customHeight="1" x14ac:dyDescent="0.2">
      <c r="A72" s="29" t="str">
        <f t="shared" si="0"/>
        <v> BBS 63 </v>
      </c>
      <c r="B72" s="17" t="str">
        <f t="shared" si="1"/>
        <v>I</v>
      </c>
      <c r="C72" s="29">
        <f t="shared" si="2"/>
        <v>45244.336000000003</v>
      </c>
      <c r="D72" t="str">
        <f t="shared" si="3"/>
        <v>vis</v>
      </c>
      <c r="E72">
        <f>VLOOKUP(C72,Active!C$21:E$960,3,FALSE)</f>
        <v>-1291.0002848156637</v>
      </c>
      <c r="F72" s="17" t="s">
        <v>194</v>
      </c>
      <c r="G72" t="str">
        <f t="shared" si="4"/>
        <v>45244.336</v>
      </c>
      <c r="H72" s="29">
        <f t="shared" si="5"/>
        <v>-1291</v>
      </c>
      <c r="I72" s="65" t="s">
        <v>387</v>
      </c>
      <c r="J72" s="66" t="s">
        <v>388</v>
      </c>
      <c r="K72" s="65">
        <v>-1291</v>
      </c>
      <c r="L72" s="65" t="s">
        <v>207</v>
      </c>
      <c r="M72" s="66" t="s">
        <v>198</v>
      </c>
      <c r="N72" s="66"/>
      <c r="O72" s="67" t="s">
        <v>212</v>
      </c>
      <c r="P72" s="67" t="s">
        <v>389</v>
      </c>
    </row>
    <row r="73" spans="1:16" ht="12.75" customHeight="1" x14ac:dyDescent="0.2">
      <c r="A73" s="29" t="str">
        <f t="shared" si="0"/>
        <v> BBS 63 </v>
      </c>
      <c r="B73" s="17" t="str">
        <f t="shared" si="1"/>
        <v>I</v>
      </c>
      <c r="C73" s="29">
        <f t="shared" si="2"/>
        <v>45269.338000000003</v>
      </c>
      <c r="D73" t="str">
        <f t="shared" si="3"/>
        <v>vis</v>
      </c>
      <c r="E73">
        <f>VLOOKUP(C73,Active!C$21:E$960,3,FALSE)</f>
        <v>-1259.9977970154373</v>
      </c>
      <c r="F73" s="17" t="s">
        <v>194</v>
      </c>
      <c r="G73" t="str">
        <f t="shared" si="4"/>
        <v>45269.338</v>
      </c>
      <c r="H73" s="29">
        <f t="shared" si="5"/>
        <v>-1260</v>
      </c>
      <c r="I73" s="65" t="s">
        <v>390</v>
      </c>
      <c r="J73" s="66" t="s">
        <v>391</v>
      </c>
      <c r="K73" s="65">
        <v>-1260</v>
      </c>
      <c r="L73" s="65" t="s">
        <v>203</v>
      </c>
      <c r="M73" s="66" t="s">
        <v>198</v>
      </c>
      <c r="N73" s="66"/>
      <c r="O73" s="67" t="s">
        <v>212</v>
      </c>
      <c r="P73" s="67" t="s">
        <v>389</v>
      </c>
    </row>
    <row r="74" spans="1:16" ht="12.75" customHeight="1" x14ac:dyDescent="0.2">
      <c r="A74" s="29" t="str">
        <f t="shared" si="0"/>
        <v> BBS 66 </v>
      </c>
      <c r="B74" s="17" t="str">
        <f t="shared" si="1"/>
        <v>I</v>
      </c>
      <c r="C74" s="29">
        <f t="shared" si="2"/>
        <v>45447.567999999999</v>
      </c>
      <c r="D74" t="str">
        <f t="shared" si="3"/>
        <v>vis</v>
      </c>
      <c r="E74">
        <f>VLOOKUP(C74,Active!C$21:E$960,3,FALSE)</f>
        <v>-1038.9925414105201</v>
      </c>
      <c r="F74" s="17" t="s">
        <v>194</v>
      </c>
      <c r="G74" t="str">
        <f t="shared" si="4"/>
        <v>45447.568</v>
      </c>
      <c r="H74" s="29">
        <f t="shared" si="5"/>
        <v>-1039</v>
      </c>
      <c r="I74" s="65" t="s">
        <v>392</v>
      </c>
      <c r="J74" s="66" t="s">
        <v>393</v>
      </c>
      <c r="K74" s="65">
        <v>-1039</v>
      </c>
      <c r="L74" s="65" t="s">
        <v>336</v>
      </c>
      <c r="M74" s="66" t="s">
        <v>198</v>
      </c>
      <c r="N74" s="66"/>
      <c r="O74" s="67" t="s">
        <v>212</v>
      </c>
      <c r="P74" s="67" t="s">
        <v>394</v>
      </c>
    </row>
    <row r="75" spans="1:16" ht="12.75" customHeight="1" x14ac:dyDescent="0.2">
      <c r="A75" s="29" t="str">
        <f t="shared" ref="A75:A138" si="6">P75</f>
        <v> BBS 67 </v>
      </c>
      <c r="B75" s="17" t="str">
        <f t="shared" ref="B75:B138" si="7">IF(H75=INT(H75),"I","II")</f>
        <v>I</v>
      </c>
      <c r="C75" s="29">
        <f t="shared" ref="C75:C138" si="8">1*G75</f>
        <v>45527.398999999998</v>
      </c>
      <c r="D75" t="str">
        <f t="shared" ref="D75:D138" si="9">VLOOKUP(F75,I$1:J$5,2,FALSE)</f>
        <v>vis</v>
      </c>
      <c r="E75">
        <f>VLOOKUP(C75,Active!C$21:E$960,3,FALSE)</f>
        <v>-940.00207650452114</v>
      </c>
      <c r="F75" s="17" t="s">
        <v>194</v>
      </c>
      <c r="G75" t="str">
        <f t="shared" ref="G75:G138" si="10">MID(I75,3,LEN(I75)-3)</f>
        <v>45527.399</v>
      </c>
      <c r="H75" s="29">
        <f t="shared" ref="H75:H138" si="11">1*K75</f>
        <v>-940</v>
      </c>
      <c r="I75" s="65" t="s">
        <v>395</v>
      </c>
      <c r="J75" s="66" t="s">
        <v>396</v>
      </c>
      <c r="K75" s="65">
        <v>-940</v>
      </c>
      <c r="L75" s="65" t="s">
        <v>265</v>
      </c>
      <c r="M75" s="66" t="s">
        <v>198</v>
      </c>
      <c r="N75" s="66"/>
      <c r="O75" s="67" t="s">
        <v>397</v>
      </c>
      <c r="P75" s="67" t="s">
        <v>398</v>
      </c>
    </row>
    <row r="76" spans="1:16" ht="12.75" customHeight="1" x14ac:dyDescent="0.2">
      <c r="A76" s="29" t="str">
        <f t="shared" si="6"/>
        <v> BBS 67 </v>
      </c>
      <c r="B76" s="17" t="str">
        <f t="shared" si="7"/>
        <v>I</v>
      </c>
      <c r="C76" s="29">
        <f t="shared" si="8"/>
        <v>45531.425999999999</v>
      </c>
      <c r="D76" t="str">
        <f t="shared" si="9"/>
        <v>vis</v>
      </c>
      <c r="E76">
        <f>VLOOKUP(C76,Active!C$21:E$960,3,FALSE)</f>
        <v>-935.00859524815894</v>
      </c>
      <c r="F76" s="17" t="s">
        <v>194</v>
      </c>
      <c r="G76" t="str">
        <f t="shared" si="10"/>
        <v>45531.426</v>
      </c>
      <c r="H76" s="29">
        <f t="shared" si="11"/>
        <v>-935</v>
      </c>
      <c r="I76" s="65" t="s">
        <v>399</v>
      </c>
      <c r="J76" s="66" t="s">
        <v>400</v>
      </c>
      <c r="K76" s="65">
        <v>-935</v>
      </c>
      <c r="L76" s="65" t="s">
        <v>237</v>
      </c>
      <c r="M76" s="66" t="s">
        <v>198</v>
      </c>
      <c r="N76" s="66"/>
      <c r="O76" s="67" t="s">
        <v>367</v>
      </c>
      <c r="P76" s="67" t="s">
        <v>398</v>
      </c>
    </row>
    <row r="77" spans="1:16" ht="12.75" customHeight="1" x14ac:dyDescent="0.2">
      <c r="A77" s="29" t="str">
        <f t="shared" si="6"/>
        <v> BRNO 26 </v>
      </c>
      <c r="B77" s="17" t="str">
        <f t="shared" si="7"/>
        <v>I</v>
      </c>
      <c r="C77" s="29">
        <f t="shared" si="8"/>
        <v>45556.428</v>
      </c>
      <c r="D77" t="str">
        <f t="shared" si="9"/>
        <v>vis</v>
      </c>
      <c r="E77">
        <f>VLOOKUP(C77,Active!C$21:E$960,3,FALSE)</f>
        <v>-904.00610744793244</v>
      </c>
      <c r="F77" s="17" t="s">
        <v>194</v>
      </c>
      <c r="G77" t="str">
        <f t="shared" si="10"/>
        <v>45556.428</v>
      </c>
      <c r="H77" s="29">
        <f t="shared" si="11"/>
        <v>-904</v>
      </c>
      <c r="I77" s="65" t="s">
        <v>401</v>
      </c>
      <c r="J77" s="66" t="s">
        <v>402</v>
      </c>
      <c r="K77" s="65">
        <v>-904</v>
      </c>
      <c r="L77" s="65" t="s">
        <v>216</v>
      </c>
      <c r="M77" s="66" t="s">
        <v>198</v>
      </c>
      <c r="N77" s="66"/>
      <c r="O77" s="67" t="s">
        <v>403</v>
      </c>
      <c r="P77" s="67" t="s">
        <v>380</v>
      </c>
    </row>
    <row r="78" spans="1:16" ht="12.75" customHeight="1" x14ac:dyDescent="0.2">
      <c r="A78" s="29" t="str">
        <f t="shared" si="6"/>
        <v> BRNO 26 </v>
      </c>
      <c r="B78" s="17" t="str">
        <f t="shared" si="7"/>
        <v>I</v>
      </c>
      <c r="C78" s="29">
        <f t="shared" si="8"/>
        <v>45556.43</v>
      </c>
      <c r="D78" t="str">
        <f t="shared" si="9"/>
        <v>vis</v>
      </c>
      <c r="E78">
        <f>VLOOKUP(C78,Active!C$21:E$960,3,FALSE)</f>
        <v>-904.00362744730796</v>
      </c>
      <c r="F78" s="17" t="s">
        <v>194</v>
      </c>
      <c r="G78" t="str">
        <f t="shared" si="10"/>
        <v>45556.430</v>
      </c>
      <c r="H78" s="29">
        <f t="shared" si="11"/>
        <v>-904</v>
      </c>
      <c r="I78" s="65" t="s">
        <v>404</v>
      </c>
      <c r="J78" s="66" t="s">
        <v>405</v>
      </c>
      <c r="K78" s="65">
        <v>-904</v>
      </c>
      <c r="L78" s="65" t="s">
        <v>211</v>
      </c>
      <c r="M78" s="66" t="s">
        <v>198</v>
      </c>
      <c r="N78" s="66"/>
      <c r="O78" s="67" t="s">
        <v>406</v>
      </c>
      <c r="P78" s="67" t="s">
        <v>380</v>
      </c>
    </row>
    <row r="79" spans="1:16" ht="12.75" customHeight="1" x14ac:dyDescent="0.2">
      <c r="A79" s="29" t="str">
        <f t="shared" si="6"/>
        <v> BRNO 26 </v>
      </c>
      <c r="B79" s="17" t="str">
        <f t="shared" si="7"/>
        <v>I</v>
      </c>
      <c r="C79" s="29">
        <f t="shared" si="8"/>
        <v>45556.432999999997</v>
      </c>
      <c r="D79" t="str">
        <f t="shared" si="9"/>
        <v>vis</v>
      </c>
      <c r="E79">
        <f>VLOOKUP(C79,Active!C$21:E$960,3,FALSE)</f>
        <v>-903.9999074463758</v>
      </c>
      <c r="F79" s="17" t="s">
        <v>194</v>
      </c>
      <c r="G79" t="str">
        <f t="shared" si="10"/>
        <v>45556.433</v>
      </c>
      <c r="H79" s="29">
        <f t="shared" si="11"/>
        <v>-904</v>
      </c>
      <c r="I79" s="65" t="s">
        <v>407</v>
      </c>
      <c r="J79" s="66" t="s">
        <v>408</v>
      </c>
      <c r="K79" s="65">
        <v>-904</v>
      </c>
      <c r="L79" s="65" t="s">
        <v>307</v>
      </c>
      <c r="M79" s="66" t="s">
        <v>198</v>
      </c>
      <c r="N79" s="66"/>
      <c r="O79" s="67" t="s">
        <v>409</v>
      </c>
      <c r="P79" s="67" t="s">
        <v>380</v>
      </c>
    </row>
    <row r="80" spans="1:16" ht="12.75" customHeight="1" x14ac:dyDescent="0.2">
      <c r="A80" s="29" t="str">
        <f t="shared" si="6"/>
        <v> BRNO 26 </v>
      </c>
      <c r="B80" s="17" t="str">
        <f t="shared" si="7"/>
        <v>I</v>
      </c>
      <c r="C80" s="29">
        <f t="shared" si="8"/>
        <v>45556.438000000002</v>
      </c>
      <c r="D80" t="str">
        <f t="shared" si="9"/>
        <v>vis</v>
      </c>
      <c r="E80">
        <f>VLOOKUP(C80,Active!C$21:E$960,3,FALSE)</f>
        <v>-903.99370744481007</v>
      </c>
      <c r="F80" s="17" t="s">
        <v>194</v>
      </c>
      <c r="G80" t="str">
        <f t="shared" si="10"/>
        <v>45556.438</v>
      </c>
      <c r="H80" s="29">
        <f t="shared" si="11"/>
        <v>-904</v>
      </c>
      <c r="I80" s="65" t="s">
        <v>410</v>
      </c>
      <c r="J80" s="66" t="s">
        <v>411</v>
      </c>
      <c r="K80" s="65">
        <v>-904</v>
      </c>
      <c r="L80" s="65" t="s">
        <v>332</v>
      </c>
      <c r="M80" s="66" t="s">
        <v>198</v>
      </c>
      <c r="N80" s="66"/>
      <c r="O80" s="67" t="s">
        <v>412</v>
      </c>
      <c r="P80" s="67" t="s">
        <v>380</v>
      </c>
    </row>
    <row r="81" spans="1:16" ht="12.75" customHeight="1" x14ac:dyDescent="0.2">
      <c r="A81" s="29" t="str">
        <f t="shared" si="6"/>
        <v> BBS 68 </v>
      </c>
      <c r="B81" s="17" t="str">
        <f t="shared" si="7"/>
        <v>I</v>
      </c>
      <c r="C81" s="29">
        <f t="shared" si="8"/>
        <v>45573.364000000001</v>
      </c>
      <c r="D81" t="str">
        <f t="shared" si="9"/>
        <v>vis</v>
      </c>
      <c r="E81">
        <f>VLOOKUP(C81,Active!C$21:E$960,3,FALSE)</f>
        <v>-883.00546216416819</v>
      </c>
      <c r="F81" s="17" t="s">
        <v>194</v>
      </c>
      <c r="G81" t="str">
        <f t="shared" si="10"/>
        <v>45573.364</v>
      </c>
      <c r="H81" s="29">
        <f t="shared" si="11"/>
        <v>-883</v>
      </c>
      <c r="I81" s="65" t="s">
        <v>413</v>
      </c>
      <c r="J81" s="66" t="s">
        <v>414</v>
      </c>
      <c r="K81" s="65">
        <v>-883</v>
      </c>
      <c r="L81" s="65" t="s">
        <v>270</v>
      </c>
      <c r="M81" s="66" t="s">
        <v>198</v>
      </c>
      <c r="N81" s="66"/>
      <c r="O81" s="67" t="s">
        <v>212</v>
      </c>
      <c r="P81" s="67" t="s">
        <v>415</v>
      </c>
    </row>
    <row r="82" spans="1:16" ht="12.75" customHeight="1" x14ac:dyDescent="0.2">
      <c r="A82" s="29" t="str">
        <f t="shared" si="6"/>
        <v> BBS 68 </v>
      </c>
      <c r="B82" s="17" t="str">
        <f t="shared" si="7"/>
        <v>I</v>
      </c>
      <c r="C82" s="29">
        <f t="shared" si="8"/>
        <v>45577.400999999998</v>
      </c>
      <c r="D82" t="str">
        <f t="shared" si="9"/>
        <v>vis</v>
      </c>
      <c r="E82">
        <f>VLOOKUP(C82,Active!C$21:E$960,3,FALSE)</f>
        <v>-877.99958090469272</v>
      </c>
      <c r="F82" s="17" t="s">
        <v>194</v>
      </c>
      <c r="G82" t="str">
        <f t="shared" si="10"/>
        <v>45577.401</v>
      </c>
      <c r="H82" s="29">
        <f t="shared" si="11"/>
        <v>-878</v>
      </c>
      <c r="I82" s="65" t="s">
        <v>416</v>
      </c>
      <c r="J82" s="66" t="s">
        <v>417</v>
      </c>
      <c r="K82" s="65">
        <v>-878</v>
      </c>
      <c r="L82" s="65" t="s">
        <v>307</v>
      </c>
      <c r="M82" s="66" t="s">
        <v>198</v>
      </c>
      <c r="N82" s="66"/>
      <c r="O82" s="67" t="s">
        <v>418</v>
      </c>
      <c r="P82" s="67" t="s">
        <v>415</v>
      </c>
    </row>
    <row r="83" spans="1:16" ht="12.75" customHeight="1" x14ac:dyDescent="0.2">
      <c r="A83" s="29" t="str">
        <f t="shared" si="6"/>
        <v> BBS 68 </v>
      </c>
      <c r="B83" s="17" t="str">
        <f t="shared" si="7"/>
        <v>I</v>
      </c>
      <c r="C83" s="29">
        <f t="shared" si="8"/>
        <v>45577.402000000002</v>
      </c>
      <c r="D83" t="str">
        <f t="shared" si="9"/>
        <v>vis</v>
      </c>
      <c r="E83">
        <f>VLOOKUP(C83,Active!C$21:E$960,3,FALSE)</f>
        <v>-877.99834090437594</v>
      </c>
      <c r="F83" s="17" t="s">
        <v>194</v>
      </c>
      <c r="G83" t="str">
        <f t="shared" si="10"/>
        <v>45577.402</v>
      </c>
      <c r="H83" s="29">
        <f t="shared" si="11"/>
        <v>-878</v>
      </c>
      <c r="I83" s="65" t="s">
        <v>419</v>
      </c>
      <c r="J83" s="66" t="s">
        <v>420</v>
      </c>
      <c r="K83" s="65">
        <v>-878</v>
      </c>
      <c r="L83" s="65" t="s">
        <v>339</v>
      </c>
      <c r="M83" s="66" t="s">
        <v>198</v>
      </c>
      <c r="N83" s="66"/>
      <c r="O83" s="67" t="s">
        <v>212</v>
      </c>
      <c r="P83" s="67" t="s">
        <v>415</v>
      </c>
    </row>
    <row r="84" spans="1:16" ht="12.75" customHeight="1" x14ac:dyDescent="0.2">
      <c r="A84" s="29" t="str">
        <f t="shared" si="6"/>
        <v> BBS 68 </v>
      </c>
      <c r="B84" s="17" t="str">
        <f t="shared" si="7"/>
        <v>I</v>
      </c>
      <c r="C84" s="29">
        <f t="shared" si="8"/>
        <v>45606.430999999997</v>
      </c>
      <c r="D84" t="str">
        <f t="shared" si="9"/>
        <v>vis</v>
      </c>
      <c r="E84">
        <f>VLOOKUP(C84,Active!C$21:E$960,3,FALSE)</f>
        <v>-842.00237184779633</v>
      </c>
      <c r="F84" s="17" t="s">
        <v>194</v>
      </c>
      <c r="G84" t="str">
        <f t="shared" si="10"/>
        <v>45606.431</v>
      </c>
      <c r="H84" s="29">
        <f t="shared" si="11"/>
        <v>-842</v>
      </c>
      <c r="I84" s="65" t="s">
        <v>421</v>
      </c>
      <c r="J84" s="66" t="s">
        <v>422</v>
      </c>
      <c r="K84" s="65">
        <v>-842</v>
      </c>
      <c r="L84" s="65" t="s">
        <v>265</v>
      </c>
      <c r="M84" s="66" t="s">
        <v>198</v>
      </c>
      <c r="N84" s="66"/>
      <c r="O84" s="67" t="s">
        <v>266</v>
      </c>
      <c r="P84" s="67" t="s">
        <v>415</v>
      </c>
    </row>
    <row r="85" spans="1:16" ht="12.75" customHeight="1" x14ac:dyDescent="0.2">
      <c r="A85" s="29" t="str">
        <f t="shared" si="6"/>
        <v> BBS 69 </v>
      </c>
      <c r="B85" s="17" t="str">
        <f t="shared" si="7"/>
        <v>I</v>
      </c>
      <c r="C85" s="29">
        <f t="shared" si="8"/>
        <v>45623.37</v>
      </c>
      <c r="D85" t="str">
        <f t="shared" si="9"/>
        <v>vis</v>
      </c>
      <c r="E85">
        <f>VLOOKUP(C85,Active!C$21:E$960,3,FALSE)</f>
        <v>-820.99800656309094</v>
      </c>
      <c r="F85" s="17" t="s">
        <v>194</v>
      </c>
      <c r="G85" t="str">
        <f t="shared" si="10"/>
        <v>45623.370</v>
      </c>
      <c r="H85" s="29">
        <f t="shared" si="11"/>
        <v>-821</v>
      </c>
      <c r="I85" s="65" t="s">
        <v>423</v>
      </c>
      <c r="J85" s="66" t="s">
        <v>424</v>
      </c>
      <c r="K85" s="65">
        <v>-821</v>
      </c>
      <c r="L85" s="65" t="s">
        <v>203</v>
      </c>
      <c r="M85" s="66" t="s">
        <v>198</v>
      </c>
      <c r="N85" s="66"/>
      <c r="O85" s="67" t="s">
        <v>266</v>
      </c>
      <c r="P85" s="67" t="s">
        <v>425</v>
      </c>
    </row>
    <row r="86" spans="1:16" ht="12.75" customHeight="1" x14ac:dyDescent="0.2">
      <c r="A86" s="29" t="str">
        <f t="shared" si="6"/>
        <v> BBS 69 </v>
      </c>
      <c r="B86" s="17" t="str">
        <f t="shared" si="7"/>
        <v>I</v>
      </c>
      <c r="C86" s="29">
        <f t="shared" si="8"/>
        <v>45636.267999999996</v>
      </c>
      <c r="D86" t="str">
        <f t="shared" si="9"/>
        <v>vis</v>
      </c>
      <c r="E86">
        <f>VLOOKUP(C86,Active!C$21:E$960,3,FALSE)</f>
        <v>-805.00448253912793</v>
      </c>
      <c r="F86" s="17" t="s">
        <v>194</v>
      </c>
      <c r="G86" t="str">
        <f t="shared" si="10"/>
        <v>45636.268</v>
      </c>
      <c r="H86" s="29">
        <f t="shared" si="11"/>
        <v>-805</v>
      </c>
      <c r="I86" s="65" t="s">
        <v>426</v>
      </c>
      <c r="J86" s="66" t="s">
        <v>427</v>
      </c>
      <c r="K86" s="65">
        <v>-805</v>
      </c>
      <c r="L86" s="65" t="s">
        <v>270</v>
      </c>
      <c r="M86" s="66" t="s">
        <v>198</v>
      </c>
      <c r="N86" s="66"/>
      <c r="O86" s="67" t="s">
        <v>212</v>
      </c>
      <c r="P86" s="67" t="s">
        <v>425</v>
      </c>
    </row>
    <row r="87" spans="1:16" ht="12.75" customHeight="1" x14ac:dyDescent="0.2">
      <c r="A87" s="29" t="str">
        <f t="shared" si="6"/>
        <v> BBS 69 </v>
      </c>
      <c r="B87" s="17" t="str">
        <f t="shared" si="7"/>
        <v>I</v>
      </c>
      <c r="C87" s="29">
        <f t="shared" si="8"/>
        <v>45644.336000000003</v>
      </c>
      <c r="D87" t="str">
        <f t="shared" si="9"/>
        <v>vis</v>
      </c>
      <c r="E87">
        <f>VLOOKUP(C87,Active!C$21:E$960,3,FALSE)</f>
        <v>-795.00016002203222</v>
      </c>
      <c r="F87" s="17" t="s">
        <v>194</v>
      </c>
      <c r="G87" t="str">
        <f t="shared" si="10"/>
        <v>45644.336</v>
      </c>
      <c r="H87" s="29">
        <f t="shared" si="11"/>
        <v>-795</v>
      </c>
      <c r="I87" s="65" t="s">
        <v>428</v>
      </c>
      <c r="J87" s="66" t="s">
        <v>429</v>
      </c>
      <c r="K87" s="65">
        <v>-795</v>
      </c>
      <c r="L87" s="65" t="s">
        <v>207</v>
      </c>
      <c r="M87" s="66" t="s">
        <v>198</v>
      </c>
      <c r="N87" s="66"/>
      <c r="O87" s="67" t="s">
        <v>266</v>
      </c>
      <c r="P87" s="67" t="s">
        <v>425</v>
      </c>
    </row>
    <row r="88" spans="1:16" ht="12.75" customHeight="1" x14ac:dyDescent="0.2">
      <c r="A88" s="29" t="str">
        <f t="shared" si="6"/>
        <v> BBS 71 </v>
      </c>
      <c r="B88" s="17" t="str">
        <f t="shared" si="7"/>
        <v>I</v>
      </c>
      <c r="C88" s="29">
        <f t="shared" si="8"/>
        <v>45818.525000000001</v>
      </c>
      <c r="D88" t="str">
        <f t="shared" si="9"/>
        <v>vis</v>
      </c>
      <c r="E88">
        <f>VLOOKUP(C88,Active!C$21:E$960,3,FALSE)</f>
        <v>-579.00574567783951</v>
      </c>
      <c r="F88" s="17" t="s">
        <v>194</v>
      </c>
      <c r="G88" t="str">
        <f t="shared" si="10"/>
        <v>45818.525</v>
      </c>
      <c r="H88" s="29">
        <f t="shared" si="11"/>
        <v>-579</v>
      </c>
      <c r="I88" s="65" t="s">
        <v>430</v>
      </c>
      <c r="J88" s="66" t="s">
        <v>431</v>
      </c>
      <c r="K88" s="65">
        <v>-579</v>
      </c>
      <c r="L88" s="65" t="s">
        <v>216</v>
      </c>
      <c r="M88" s="66" t="s">
        <v>198</v>
      </c>
      <c r="N88" s="66"/>
      <c r="O88" s="67" t="s">
        <v>367</v>
      </c>
      <c r="P88" s="67" t="s">
        <v>432</v>
      </c>
    </row>
    <row r="89" spans="1:16" ht="12.75" customHeight="1" x14ac:dyDescent="0.2">
      <c r="A89" s="29" t="str">
        <f t="shared" si="6"/>
        <v> BBS 72 </v>
      </c>
      <c r="B89" s="17" t="str">
        <f t="shared" si="7"/>
        <v>I</v>
      </c>
      <c r="C89" s="29">
        <f t="shared" si="8"/>
        <v>45826.593999999997</v>
      </c>
      <c r="D89" t="str">
        <f t="shared" si="9"/>
        <v>vis</v>
      </c>
      <c r="E89">
        <f>VLOOKUP(C89,Active!C$21:E$960,3,FALSE)</f>
        <v>-569.00018316044509</v>
      </c>
      <c r="F89" s="17" t="s">
        <v>194</v>
      </c>
      <c r="G89" t="str">
        <f t="shared" si="10"/>
        <v>45826.594</v>
      </c>
      <c r="H89" s="29">
        <f t="shared" si="11"/>
        <v>-569</v>
      </c>
      <c r="I89" s="65" t="s">
        <v>433</v>
      </c>
      <c r="J89" s="66" t="s">
        <v>434</v>
      </c>
      <c r="K89" s="65">
        <v>-569</v>
      </c>
      <c r="L89" s="65" t="s">
        <v>207</v>
      </c>
      <c r="M89" s="66" t="s">
        <v>198</v>
      </c>
      <c r="N89" s="66"/>
      <c r="O89" s="67" t="s">
        <v>212</v>
      </c>
      <c r="P89" s="67" t="s">
        <v>435</v>
      </c>
    </row>
    <row r="90" spans="1:16" ht="12.75" customHeight="1" x14ac:dyDescent="0.2">
      <c r="A90" s="29" t="str">
        <f t="shared" si="6"/>
        <v> BBS 74 </v>
      </c>
      <c r="B90" s="17" t="str">
        <f t="shared" si="7"/>
        <v>I</v>
      </c>
      <c r="C90" s="29">
        <f t="shared" si="8"/>
        <v>45889.483999999997</v>
      </c>
      <c r="D90" t="str">
        <f t="shared" si="9"/>
        <v>vis</v>
      </c>
      <c r="E90">
        <f>VLOOKUP(C90,Active!C$21:E$960,3,FALSE)</f>
        <v>-491.01656353976711</v>
      </c>
      <c r="F90" s="17" t="s">
        <v>194</v>
      </c>
      <c r="G90" t="str">
        <f t="shared" si="10"/>
        <v>45889.484</v>
      </c>
      <c r="H90" s="29">
        <f t="shared" si="11"/>
        <v>-491</v>
      </c>
      <c r="I90" s="65" t="s">
        <v>436</v>
      </c>
      <c r="J90" s="66" t="s">
        <v>437</v>
      </c>
      <c r="K90" s="65">
        <v>-491</v>
      </c>
      <c r="L90" s="65" t="s">
        <v>251</v>
      </c>
      <c r="M90" s="66" t="s">
        <v>198</v>
      </c>
      <c r="N90" s="66"/>
      <c r="O90" s="67" t="s">
        <v>418</v>
      </c>
      <c r="P90" s="67" t="s">
        <v>438</v>
      </c>
    </row>
    <row r="91" spans="1:16" ht="12.75" customHeight="1" x14ac:dyDescent="0.2">
      <c r="A91" s="29" t="str">
        <f t="shared" si="6"/>
        <v> AOEB 5 </v>
      </c>
      <c r="B91" s="17" t="str">
        <f t="shared" si="7"/>
        <v>I</v>
      </c>
      <c r="C91" s="29">
        <f t="shared" si="8"/>
        <v>45892.724000000002</v>
      </c>
      <c r="D91" t="str">
        <f t="shared" si="9"/>
        <v>vis</v>
      </c>
      <c r="E91">
        <f>VLOOKUP(C91,Active!C$21:E$960,3,FALSE)</f>
        <v>-486.99896252893222</v>
      </c>
      <c r="F91" s="17" t="s">
        <v>194</v>
      </c>
      <c r="G91" t="str">
        <f t="shared" si="10"/>
        <v>45892.724</v>
      </c>
      <c r="H91" s="29">
        <f t="shared" si="11"/>
        <v>-487</v>
      </c>
      <c r="I91" s="65" t="s">
        <v>439</v>
      </c>
      <c r="J91" s="66" t="s">
        <v>440</v>
      </c>
      <c r="K91" s="65">
        <v>-487</v>
      </c>
      <c r="L91" s="65" t="s">
        <v>339</v>
      </c>
      <c r="M91" s="66" t="s">
        <v>198</v>
      </c>
      <c r="N91" s="66"/>
      <c r="O91" s="67" t="s">
        <v>441</v>
      </c>
      <c r="P91" s="67" t="s">
        <v>239</v>
      </c>
    </row>
    <row r="92" spans="1:16" ht="12.75" customHeight="1" x14ac:dyDescent="0.2">
      <c r="A92" s="29" t="str">
        <f t="shared" si="6"/>
        <v> BBS 74 </v>
      </c>
      <c r="B92" s="17" t="str">
        <f t="shared" si="7"/>
        <v>I</v>
      </c>
      <c r="C92" s="29">
        <f t="shared" si="8"/>
        <v>45910.466999999997</v>
      </c>
      <c r="D92" t="str">
        <f t="shared" si="9"/>
        <v>vis</v>
      </c>
      <c r="E92">
        <f>VLOOKUP(C92,Active!C$21:E$960,3,FALSE)</f>
        <v>-464.99763699340497</v>
      </c>
      <c r="F92" s="17" t="s">
        <v>194</v>
      </c>
      <c r="G92" t="str">
        <f t="shared" si="10"/>
        <v>45910.467</v>
      </c>
      <c r="H92" s="29">
        <f t="shared" si="11"/>
        <v>-465</v>
      </c>
      <c r="I92" s="65" t="s">
        <v>442</v>
      </c>
      <c r="J92" s="66" t="s">
        <v>443</v>
      </c>
      <c r="K92" s="65">
        <v>-465</v>
      </c>
      <c r="L92" s="65" t="s">
        <v>203</v>
      </c>
      <c r="M92" s="66" t="s">
        <v>198</v>
      </c>
      <c r="N92" s="66"/>
      <c r="O92" s="67" t="s">
        <v>418</v>
      </c>
      <c r="P92" s="67" t="s">
        <v>438</v>
      </c>
    </row>
    <row r="93" spans="1:16" ht="12.75" customHeight="1" x14ac:dyDescent="0.2">
      <c r="A93" s="29" t="str">
        <f t="shared" si="6"/>
        <v> AOEB 5 </v>
      </c>
      <c r="B93" s="17" t="str">
        <f t="shared" si="7"/>
        <v>I</v>
      </c>
      <c r="C93" s="29">
        <f t="shared" si="8"/>
        <v>45959.659</v>
      </c>
      <c r="D93" t="str">
        <f t="shared" si="9"/>
        <v>vis</v>
      </c>
      <c r="E93">
        <f>VLOOKUP(C93,Active!C$21:E$960,3,FALSE)</f>
        <v>-403.99954164628082</v>
      </c>
      <c r="F93" s="17" t="s">
        <v>194</v>
      </c>
      <c r="G93" t="str">
        <f t="shared" si="10"/>
        <v>45959.659</v>
      </c>
      <c r="H93" s="29">
        <f t="shared" si="11"/>
        <v>-404</v>
      </c>
      <c r="I93" s="65" t="s">
        <v>444</v>
      </c>
      <c r="J93" s="66" t="s">
        <v>445</v>
      </c>
      <c r="K93" s="65">
        <v>-404</v>
      </c>
      <c r="L93" s="65" t="s">
        <v>307</v>
      </c>
      <c r="M93" s="66" t="s">
        <v>198</v>
      </c>
      <c r="N93" s="66"/>
      <c r="O93" s="67" t="s">
        <v>441</v>
      </c>
      <c r="P93" s="67" t="s">
        <v>239</v>
      </c>
    </row>
    <row r="94" spans="1:16" ht="12.75" customHeight="1" x14ac:dyDescent="0.2">
      <c r="A94" s="29" t="str">
        <f t="shared" si="6"/>
        <v> AOEB 5 </v>
      </c>
      <c r="B94" s="17" t="str">
        <f t="shared" si="7"/>
        <v>I</v>
      </c>
      <c r="C94" s="29">
        <f t="shared" si="8"/>
        <v>46026.593999999997</v>
      </c>
      <c r="D94" t="str">
        <f t="shared" si="9"/>
        <v>vis</v>
      </c>
      <c r="E94">
        <f>VLOOKUP(C94,Active!C$21:E$960,3,FALSE)</f>
        <v>-321.00012076362935</v>
      </c>
      <c r="F94" s="17" t="s">
        <v>194</v>
      </c>
      <c r="G94" t="str">
        <f t="shared" si="10"/>
        <v>46026.594</v>
      </c>
      <c r="H94" s="29">
        <f t="shared" si="11"/>
        <v>-321</v>
      </c>
      <c r="I94" s="65" t="s">
        <v>446</v>
      </c>
      <c r="J94" s="66" t="s">
        <v>447</v>
      </c>
      <c r="K94" s="65">
        <v>-321</v>
      </c>
      <c r="L94" s="65" t="s">
        <v>207</v>
      </c>
      <c r="M94" s="66" t="s">
        <v>198</v>
      </c>
      <c r="N94" s="66"/>
      <c r="O94" s="67" t="s">
        <v>441</v>
      </c>
      <c r="P94" s="67" t="s">
        <v>239</v>
      </c>
    </row>
    <row r="95" spans="1:16" ht="12.75" customHeight="1" x14ac:dyDescent="0.2">
      <c r="A95" s="29" t="str">
        <f t="shared" si="6"/>
        <v> BBS 75 </v>
      </c>
      <c r="B95" s="17" t="str">
        <f t="shared" si="7"/>
        <v>I</v>
      </c>
      <c r="C95" s="29">
        <f t="shared" si="8"/>
        <v>46036.273000000001</v>
      </c>
      <c r="D95" t="str">
        <f t="shared" si="9"/>
        <v>vis</v>
      </c>
      <c r="E95">
        <f>VLOOKUP(C95,Active!C$21:E$960,3,FALSE)</f>
        <v>-308.99815774393085</v>
      </c>
      <c r="F95" s="17" t="s">
        <v>194</v>
      </c>
      <c r="G95" t="str">
        <f t="shared" si="10"/>
        <v>46036.273</v>
      </c>
      <c r="H95" s="29">
        <f t="shared" si="11"/>
        <v>-309</v>
      </c>
      <c r="I95" s="65" t="s">
        <v>448</v>
      </c>
      <c r="J95" s="66" t="s">
        <v>449</v>
      </c>
      <c r="K95" s="65">
        <v>-309</v>
      </c>
      <c r="L95" s="65" t="s">
        <v>339</v>
      </c>
      <c r="M95" s="66" t="s">
        <v>198</v>
      </c>
      <c r="N95" s="66"/>
      <c r="O95" s="67" t="s">
        <v>212</v>
      </c>
      <c r="P95" s="67" t="s">
        <v>450</v>
      </c>
    </row>
    <row r="96" spans="1:16" ht="12.75" customHeight="1" x14ac:dyDescent="0.2">
      <c r="A96" s="29" t="str">
        <f t="shared" si="6"/>
        <v> BBS 77 </v>
      </c>
      <c r="B96" s="17" t="str">
        <f t="shared" si="7"/>
        <v>I</v>
      </c>
      <c r="C96" s="29">
        <f t="shared" si="8"/>
        <v>46264.502</v>
      </c>
      <c r="D96" t="str">
        <f t="shared" si="9"/>
        <v>vis</v>
      </c>
      <c r="E96">
        <f>VLOOKUP(C96,Active!C$21:E$960,3,FALSE)</f>
        <v>-25.994126540117403</v>
      </c>
      <c r="F96" s="17" t="s">
        <v>194</v>
      </c>
      <c r="G96" t="str">
        <f t="shared" si="10"/>
        <v>46264.502</v>
      </c>
      <c r="H96" s="29">
        <f t="shared" si="11"/>
        <v>-26</v>
      </c>
      <c r="I96" s="65" t="s">
        <v>451</v>
      </c>
      <c r="J96" s="66" t="s">
        <v>452</v>
      </c>
      <c r="K96" s="65">
        <v>-26</v>
      </c>
      <c r="L96" s="65" t="s">
        <v>332</v>
      </c>
      <c r="M96" s="66" t="s">
        <v>198</v>
      </c>
      <c r="N96" s="66"/>
      <c r="O96" s="67" t="s">
        <v>266</v>
      </c>
      <c r="P96" s="67" t="s">
        <v>453</v>
      </c>
    </row>
    <row r="97" spans="1:16" ht="12.75" customHeight="1" x14ac:dyDescent="0.2">
      <c r="A97" s="29" t="str">
        <f t="shared" si="6"/>
        <v> BBS 78 </v>
      </c>
      <c r="B97" s="17" t="str">
        <f t="shared" si="7"/>
        <v>I</v>
      </c>
      <c r="C97" s="29">
        <f t="shared" si="8"/>
        <v>46285.457999999999</v>
      </c>
      <c r="D97" t="str">
        <f t="shared" si="9"/>
        <v>vis</v>
      </c>
      <c r="E97">
        <f>VLOOKUP(C97,Active!C$21:E$960,3,FALSE)</f>
        <v>-8.6800021811458041E-3</v>
      </c>
      <c r="F97" s="17" t="s">
        <v>194</v>
      </c>
      <c r="G97" t="str">
        <f t="shared" si="10"/>
        <v>46285.458</v>
      </c>
      <c r="H97" s="29">
        <f t="shared" si="11"/>
        <v>0</v>
      </c>
      <c r="I97" s="65" t="s">
        <v>454</v>
      </c>
      <c r="J97" s="66" t="s">
        <v>455</v>
      </c>
      <c r="K97" s="65">
        <v>0</v>
      </c>
      <c r="L97" s="65" t="s">
        <v>237</v>
      </c>
      <c r="M97" s="66" t="s">
        <v>198</v>
      </c>
      <c r="N97" s="66"/>
      <c r="O97" s="67" t="s">
        <v>456</v>
      </c>
      <c r="P97" s="67" t="s">
        <v>457</v>
      </c>
    </row>
    <row r="98" spans="1:16" ht="12.75" customHeight="1" x14ac:dyDescent="0.2">
      <c r="A98" s="29" t="str">
        <f t="shared" si="6"/>
        <v> BBS 78 </v>
      </c>
      <c r="B98" s="17" t="str">
        <f t="shared" si="7"/>
        <v>I</v>
      </c>
      <c r="C98" s="29">
        <f t="shared" si="8"/>
        <v>46285.47</v>
      </c>
      <c r="D98" t="str">
        <f t="shared" si="9"/>
        <v>vis</v>
      </c>
      <c r="E98">
        <f>VLOOKUP(C98,Active!C$21:E$960,3,FALSE)</f>
        <v>6.2000015656945937E-3</v>
      </c>
      <c r="F98" s="17" t="s">
        <v>194</v>
      </c>
      <c r="G98" t="str">
        <f t="shared" si="10"/>
        <v>46285.470</v>
      </c>
      <c r="H98" s="29">
        <f t="shared" si="11"/>
        <v>0</v>
      </c>
      <c r="I98" s="65" t="s">
        <v>458</v>
      </c>
      <c r="J98" s="66" t="s">
        <v>459</v>
      </c>
      <c r="K98" s="65">
        <v>0</v>
      </c>
      <c r="L98" s="65" t="s">
        <v>332</v>
      </c>
      <c r="M98" s="66" t="s">
        <v>198</v>
      </c>
      <c r="N98" s="66"/>
      <c r="O98" s="67" t="s">
        <v>266</v>
      </c>
      <c r="P98" s="67" t="s">
        <v>457</v>
      </c>
    </row>
    <row r="99" spans="1:16" ht="12.75" customHeight="1" x14ac:dyDescent="0.2">
      <c r="A99" s="29" t="str">
        <f t="shared" si="6"/>
        <v> BRNO 27 </v>
      </c>
      <c r="B99" s="17" t="str">
        <f t="shared" si="7"/>
        <v>I</v>
      </c>
      <c r="C99" s="29">
        <f t="shared" si="8"/>
        <v>46302.406000000003</v>
      </c>
      <c r="D99" t="str">
        <f t="shared" si="9"/>
        <v>vis</v>
      </c>
      <c r="E99">
        <f>VLOOKUP(C99,Active!C$21:E$960,3,FALSE)</f>
        <v>21.006845285329923</v>
      </c>
      <c r="F99" s="17" t="s">
        <v>194</v>
      </c>
      <c r="G99" t="str">
        <f t="shared" si="10"/>
        <v>46302.406</v>
      </c>
      <c r="H99" s="29">
        <f t="shared" si="11"/>
        <v>21</v>
      </c>
      <c r="I99" s="65" t="s">
        <v>460</v>
      </c>
      <c r="J99" s="66" t="s">
        <v>461</v>
      </c>
      <c r="K99" s="65">
        <v>21</v>
      </c>
      <c r="L99" s="65" t="s">
        <v>336</v>
      </c>
      <c r="M99" s="66" t="s">
        <v>198</v>
      </c>
      <c r="N99" s="66"/>
      <c r="O99" s="67" t="s">
        <v>462</v>
      </c>
      <c r="P99" s="67" t="s">
        <v>463</v>
      </c>
    </row>
    <row r="100" spans="1:16" ht="12.75" customHeight="1" x14ac:dyDescent="0.2">
      <c r="A100" s="29" t="str">
        <f t="shared" si="6"/>
        <v> BBS 78 </v>
      </c>
      <c r="B100" s="17" t="str">
        <f t="shared" si="7"/>
        <v>I</v>
      </c>
      <c r="C100" s="29">
        <f t="shared" si="8"/>
        <v>46327.402000000002</v>
      </c>
      <c r="D100" t="str">
        <f t="shared" si="9"/>
        <v>vis</v>
      </c>
      <c r="E100">
        <f>VLOOKUP(C100,Active!C$21:E$960,3,FALSE)</f>
        <v>52.001893083682944</v>
      </c>
      <c r="F100" s="17" t="s">
        <v>194</v>
      </c>
      <c r="G100" t="str">
        <f t="shared" si="10"/>
        <v>46327.402</v>
      </c>
      <c r="H100" s="29">
        <f t="shared" si="11"/>
        <v>52</v>
      </c>
      <c r="I100" s="65" t="s">
        <v>464</v>
      </c>
      <c r="J100" s="66" t="s">
        <v>465</v>
      </c>
      <c r="K100" s="65">
        <v>52</v>
      </c>
      <c r="L100" s="65" t="s">
        <v>203</v>
      </c>
      <c r="M100" s="66" t="s">
        <v>198</v>
      </c>
      <c r="N100" s="66"/>
      <c r="O100" s="67" t="s">
        <v>266</v>
      </c>
      <c r="P100" s="67" t="s">
        <v>457</v>
      </c>
    </row>
    <row r="101" spans="1:16" ht="12.75" customHeight="1" x14ac:dyDescent="0.2">
      <c r="A101" s="29" t="str">
        <f t="shared" si="6"/>
        <v> BRNO 27 </v>
      </c>
      <c r="B101" s="17" t="str">
        <f t="shared" si="7"/>
        <v>I</v>
      </c>
      <c r="C101" s="29">
        <f t="shared" si="8"/>
        <v>46327.402999999998</v>
      </c>
      <c r="D101" t="str">
        <f t="shared" si="9"/>
        <v>vis</v>
      </c>
      <c r="E101">
        <f>VLOOKUP(C101,Active!C$21:E$960,3,FALSE)</f>
        <v>52.003133083990669</v>
      </c>
      <c r="F101" s="17" t="s">
        <v>194</v>
      </c>
      <c r="G101" t="str">
        <f t="shared" si="10"/>
        <v>46327.403</v>
      </c>
      <c r="H101" s="29">
        <f t="shared" si="11"/>
        <v>52</v>
      </c>
      <c r="I101" s="65" t="s">
        <v>466</v>
      </c>
      <c r="J101" s="66" t="s">
        <v>467</v>
      </c>
      <c r="K101" s="65">
        <v>52</v>
      </c>
      <c r="L101" s="65" t="s">
        <v>223</v>
      </c>
      <c r="M101" s="66" t="s">
        <v>198</v>
      </c>
      <c r="N101" s="66"/>
      <c r="O101" s="67" t="s">
        <v>468</v>
      </c>
      <c r="P101" s="67" t="s">
        <v>463</v>
      </c>
    </row>
    <row r="102" spans="1:16" ht="12.75" customHeight="1" x14ac:dyDescent="0.2">
      <c r="A102" s="29" t="str">
        <f t="shared" si="6"/>
        <v> BBS 78 </v>
      </c>
      <c r="B102" s="17" t="str">
        <f t="shared" si="7"/>
        <v>I</v>
      </c>
      <c r="C102" s="29">
        <f t="shared" si="8"/>
        <v>46331.425000000003</v>
      </c>
      <c r="D102" t="str">
        <f t="shared" si="9"/>
        <v>vis</v>
      </c>
      <c r="E102">
        <f>VLOOKUP(C102,Active!C$21:E$960,3,FALSE)</f>
        <v>56.990414338796185</v>
      </c>
      <c r="F102" s="17" t="s">
        <v>194</v>
      </c>
      <c r="G102" t="str">
        <f t="shared" si="10"/>
        <v>46331.425</v>
      </c>
      <c r="H102" s="29">
        <f t="shared" si="11"/>
        <v>57</v>
      </c>
      <c r="I102" s="65" t="s">
        <v>469</v>
      </c>
      <c r="J102" s="66" t="s">
        <v>470</v>
      </c>
      <c r="K102" s="65">
        <v>57</v>
      </c>
      <c r="L102" s="65" t="s">
        <v>300</v>
      </c>
      <c r="M102" s="66" t="s">
        <v>198</v>
      </c>
      <c r="N102" s="66"/>
      <c r="O102" s="67" t="s">
        <v>266</v>
      </c>
      <c r="P102" s="67" t="s">
        <v>457</v>
      </c>
    </row>
    <row r="103" spans="1:16" ht="12.75" customHeight="1" x14ac:dyDescent="0.2">
      <c r="A103" s="29" t="str">
        <f t="shared" si="6"/>
        <v> BBS 78 </v>
      </c>
      <c r="B103" s="17" t="str">
        <f t="shared" si="7"/>
        <v>I</v>
      </c>
      <c r="C103" s="29">
        <f t="shared" si="8"/>
        <v>46365.307999999997</v>
      </c>
      <c r="D103" t="str">
        <f t="shared" si="9"/>
        <v>vis</v>
      </c>
      <c r="E103">
        <f>VLOOKUP(C103,Active!C$21:E$960,3,FALSE)</f>
        <v>99.005344909745716</v>
      </c>
      <c r="F103" s="17" t="s">
        <v>194</v>
      </c>
      <c r="G103" t="str">
        <f t="shared" si="10"/>
        <v>46365.308</v>
      </c>
      <c r="H103" s="29">
        <f t="shared" si="11"/>
        <v>99</v>
      </c>
      <c r="I103" s="65" t="s">
        <v>471</v>
      </c>
      <c r="J103" s="66" t="s">
        <v>472</v>
      </c>
      <c r="K103" s="65">
        <v>99</v>
      </c>
      <c r="L103" s="65" t="s">
        <v>197</v>
      </c>
      <c r="M103" s="66" t="s">
        <v>198</v>
      </c>
      <c r="N103" s="66"/>
      <c r="O103" s="67" t="s">
        <v>266</v>
      </c>
      <c r="P103" s="67" t="s">
        <v>457</v>
      </c>
    </row>
    <row r="104" spans="1:16" ht="12.75" customHeight="1" x14ac:dyDescent="0.2">
      <c r="A104" s="29" t="str">
        <f t="shared" si="6"/>
        <v> BBS 81 </v>
      </c>
      <c r="B104" s="17" t="str">
        <f t="shared" si="7"/>
        <v>I</v>
      </c>
      <c r="C104" s="29">
        <f t="shared" si="8"/>
        <v>46681.432999999997</v>
      </c>
      <c r="D104" t="str">
        <f t="shared" si="9"/>
        <v>vis</v>
      </c>
      <c r="E104">
        <f>VLOOKUP(C104,Active!C$21:E$960,3,FALSE)</f>
        <v>491.00044353571252</v>
      </c>
      <c r="F104" s="17" t="s">
        <v>194</v>
      </c>
      <c r="G104" t="str">
        <f t="shared" si="10"/>
        <v>46681.433</v>
      </c>
      <c r="H104" s="29">
        <f t="shared" si="11"/>
        <v>491</v>
      </c>
      <c r="I104" s="65" t="s">
        <v>473</v>
      </c>
      <c r="J104" s="66" t="s">
        <v>474</v>
      </c>
      <c r="K104" s="65">
        <v>491</v>
      </c>
      <c r="L104" s="65" t="s">
        <v>307</v>
      </c>
      <c r="M104" s="66" t="s">
        <v>198</v>
      </c>
      <c r="N104" s="66"/>
      <c r="O104" s="67" t="s">
        <v>367</v>
      </c>
      <c r="P104" s="67" t="s">
        <v>475</v>
      </c>
    </row>
    <row r="105" spans="1:16" ht="12.75" customHeight="1" x14ac:dyDescent="0.2">
      <c r="A105" s="29" t="str">
        <f t="shared" si="6"/>
        <v> BBS 81 </v>
      </c>
      <c r="B105" s="17" t="str">
        <f t="shared" si="7"/>
        <v>I</v>
      </c>
      <c r="C105" s="29">
        <f t="shared" si="8"/>
        <v>46706.438000000002</v>
      </c>
      <c r="D105" t="str">
        <f t="shared" si="9"/>
        <v>vis</v>
      </c>
      <c r="E105">
        <f>VLOOKUP(C105,Active!C$21:E$960,3,FALSE)</f>
        <v>522.00665133688017</v>
      </c>
      <c r="F105" s="17" t="s">
        <v>194</v>
      </c>
      <c r="G105" t="str">
        <f t="shared" si="10"/>
        <v>46706.438</v>
      </c>
      <c r="H105" s="29">
        <f t="shared" si="11"/>
        <v>522</v>
      </c>
      <c r="I105" s="65" t="s">
        <v>476</v>
      </c>
      <c r="J105" s="66" t="s">
        <v>477</v>
      </c>
      <c r="K105" s="65">
        <v>522</v>
      </c>
      <c r="L105" s="65" t="s">
        <v>332</v>
      </c>
      <c r="M105" s="66" t="s">
        <v>198</v>
      </c>
      <c r="N105" s="66"/>
      <c r="O105" s="67" t="s">
        <v>266</v>
      </c>
      <c r="P105" s="67" t="s">
        <v>475</v>
      </c>
    </row>
    <row r="106" spans="1:16" ht="12.75" customHeight="1" x14ac:dyDescent="0.2">
      <c r="A106" s="29" t="str">
        <f t="shared" si="6"/>
        <v> AOEB 5 </v>
      </c>
      <c r="B106" s="17" t="str">
        <f t="shared" si="7"/>
        <v>I</v>
      </c>
      <c r="C106" s="29">
        <f t="shared" si="8"/>
        <v>46709.66</v>
      </c>
      <c r="D106" t="str">
        <f t="shared" si="9"/>
        <v>vis</v>
      </c>
      <c r="E106">
        <f>VLOOKUP(C106,Active!C$21:E$960,3,FALSE)</f>
        <v>526.00193234209485</v>
      </c>
      <c r="F106" s="17" t="s">
        <v>194</v>
      </c>
      <c r="G106" t="str">
        <f t="shared" si="10"/>
        <v>46709.660</v>
      </c>
      <c r="H106" s="29">
        <f t="shared" si="11"/>
        <v>526</v>
      </c>
      <c r="I106" s="65" t="s">
        <v>478</v>
      </c>
      <c r="J106" s="66" t="s">
        <v>479</v>
      </c>
      <c r="K106" s="65">
        <v>526</v>
      </c>
      <c r="L106" s="65" t="s">
        <v>203</v>
      </c>
      <c r="M106" s="66" t="s">
        <v>198</v>
      </c>
      <c r="N106" s="66"/>
      <c r="O106" s="67" t="s">
        <v>238</v>
      </c>
      <c r="P106" s="67" t="s">
        <v>239</v>
      </c>
    </row>
    <row r="107" spans="1:16" ht="12.75" customHeight="1" x14ac:dyDescent="0.2">
      <c r="A107" s="29" t="str">
        <f t="shared" si="6"/>
        <v> BBS 83 </v>
      </c>
      <c r="B107" s="17" t="str">
        <f t="shared" si="7"/>
        <v>I</v>
      </c>
      <c r="C107" s="29">
        <f t="shared" si="8"/>
        <v>46728.211000000003</v>
      </c>
      <c r="D107" t="str">
        <f t="shared" si="9"/>
        <v>vis</v>
      </c>
      <c r="E107">
        <f>VLOOKUP(C107,Active!C$21:E$960,3,FALSE)</f>
        <v>549.00517812971088</v>
      </c>
      <c r="F107" s="17" t="s">
        <v>194</v>
      </c>
      <c r="G107" t="str">
        <f t="shared" si="10"/>
        <v>46728.211</v>
      </c>
      <c r="H107" s="29">
        <f t="shared" si="11"/>
        <v>549</v>
      </c>
      <c r="I107" s="65" t="s">
        <v>480</v>
      </c>
      <c r="J107" s="66" t="s">
        <v>481</v>
      </c>
      <c r="K107" s="65">
        <v>549</v>
      </c>
      <c r="L107" s="65" t="s">
        <v>197</v>
      </c>
      <c r="M107" s="66" t="s">
        <v>198</v>
      </c>
      <c r="N107" s="66"/>
      <c r="O107" s="67" t="s">
        <v>482</v>
      </c>
      <c r="P107" s="67" t="s">
        <v>483</v>
      </c>
    </row>
    <row r="108" spans="1:16" ht="12.75" customHeight="1" x14ac:dyDescent="0.2">
      <c r="A108" s="29" t="str">
        <f t="shared" si="6"/>
        <v> BBS 82 </v>
      </c>
      <c r="B108" s="17" t="str">
        <f t="shared" si="7"/>
        <v>I</v>
      </c>
      <c r="C108" s="29">
        <f t="shared" si="8"/>
        <v>46765.31</v>
      </c>
      <c r="D108" t="str">
        <f t="shared" si="9"/>
        <v>vis</v>
      </c>
      <c r="E108">
        <f>VLOOKUP(C108,Active!C$21:E$960,3,FALSE)</f>
        <v>595.00794970400159</v>
      </c>
      <c r="F108" s="17" t="s">
        <v>194</v>
      </c>
      <c r="G108" t="str">
        <f t="shared" si="10"/>
        <v>46765.310</v>
      </c>
      <c r="H108" s="29">
        <f t="shared" si="11"/>
        <v>595</v>
      </c>
      <c r="I108" s="65" t="s">
        <v>484</v>
      </c>
      <c r="J108" s="66" t="s">
        <v>485</v>
      </c>
      <c r="K108" s="65">
        <v>595</v>
      </c>
      <c r="L108" s="65" t="s">
        <v>336</v>
      </c>
      <c r="M108" s="66" t="s">
        <v>198</v>
      </c>
      <c r="N108" s="66"/>
      <c r="O108" s="67" t="s">
        <v>266</v>
      </c>
      <c r="P108" s="67" t="s">
        <v>486</v>
      </c>
    </row>
    <row r="109" spans="1:16" ht="12.75" customHeight="1" x14ac:dyDescent="0.2">
      <c r="A109" s="29" t="str">
        <f t="shared" si="6"/>
        <v> BBS 86 </v>
      </c>
      <c r="B109" s="17" t="str">
        <f t="shared" si="7"/>
        <v>I</v>
      </c>
      <c r="C109" s="29">
        <f t="shared" si="8"/>
        <v>47069.341</v>
      </c>
      <c r="D109" t="str">
        <f t="shared" si="9"/>
        <v>vis</v>
      </c>
      <c r="E109">
        <f>VLOOKUP(C109,Active!C$21:E$960,3,FALSE)</f>
        <v>972.00648455683631</v>
      </c>
      <c r="F109" s="17" t="s">
        <v>194</v>
      </c>
      <c r="G109" t="str">
        <f t="shared" si="10"/>
        <v>47069.341</v>
      </c>
      <c r="H109" s="29">
        <f t="shared" si="11"/>
        <v>972</v>
      </c>
      <c r="I109" s="65" t="s">
        <v>487</v>
      </c>
      <c r="J109" s="66" t="s">
        <v>488</v>
      </c>
      <c r="K109" s="65">
        <v>972</v>
      </c>
      <c r="L109" s="65" t="s">
        <v>332</v>
      </c>
      <c r="M109" s="66" t="s">
        <v>198</v>
      </c>
      <c r="N109" s="66"/>
      <c r="O109" s="67" t="s">
        <v>266</v>
      </c>
      <c r="P109" s="67" t="s">
        <v>489</v>
      </c>
    </row>
    <row r="110" spans="1:16" ht="12.75" customHeight="1" x14ac:dyDescent="0.2">
      <c r="A110" s="29" t="str">
        <f t="shared" si="6"/>
        <v> BBS 89 </v>
      </c>
      <c r="B110" s="17" t="str">
        <f t="shared" si="7"/>
        <v>I</v>
      </c>
      <c r="C110" s="29">
        <f t="shared" si="8"/>
        <v>47368.531999999999</v>
      </c>
      <c r="D110" t="str">
        <f t="shared" si="9"/>
        <v>vis</v>
      </c>
      <c r="E110">
        <f>VLOOKUP(C110,Active!C$21:E$960,3,FALSE)</f>
        <v>1343.0034178996634</v>
      </c>
      <c r="F110" s="17" t="s">
        <v>194</v>
      </c>
      <c r="G110" t="str">
        <f t="shared" si="10"/>
        <v>47368.532</v>
      </c>
      <c r="H110" s="29">
        <f t="shared" si="11"/>
        <v>1343</v>
      </c>
      <c r="I110" s="65" t="s">
        <v>490</v>
      </c>
      <c r="J110" s="66" t="s">
        <v>491</v>
      </c>
      <c r="K110" s="65">
        <v>1343</v>
      </c>
      <c r="L110" s="65" t="s">
        <v>223</v>
      </c>
      <c r="M110" s="66" t="s">
        <v>198</v>
      </c>
      <c r="N110" s="66"/>
      <c r="O110" s="67" t="s">
        <v>266</v>
      </c>
      <c r="P110" s="67" t="s">
        <v>492</v>
      </c>
    </row>
    <row r="111" spans="1:16" ht="12.75" customHeight="1" x14ac:dyDescent="0.2">
      <c r="A111" s="29" t="str">
        <f t="shared" si="6"/>
        <v> BBS 90 </v>
      </c>
      <c r="B111" s="17" t="str">
        <f t="shared" si="7"/>
        <v>I</v>
      </c>
      <c r="C111" s="29">
        <f t="shared" si="8"/>
        <v>47381.432999999997</v>
      </c>
      <c r="D111" t="str">
        <f t="shared" si="9"/>
        <v>vis</v>
      </c>
      <c r="E111">
        <f>VLOOKUP(C111,Active!C$21:E$960,3,FALSE)</f>
        <v>1359.0006619245676</v>
      </c>
      <c r="F111" s="17" t="s">
        <v>194</v>
      </c>
      <c r="G111" t="str">
        <f t="shared" si="10"/>
        <v>47381.433</v>
      </c>
      <c r="H111" s="29">
        <f t="shared" si="11"/>
        <v>1359</v>
      </c>
      <c r="I111" s="65" t="s">
        <v>493</v>
      </c>
      <c r="J111" s="66" t="s">
        <v>494</v>
      </c>
      <c r="K111" s="65">
        <v>1359</v>
      </c>
      <c r="L111" s="65" t="s">
        <v>339</v>
      </c>
      <c r="M111" s="66" t="s">
        <v>198</v>
      </c>
      <c r="N111" s="66"/>
      <c r="O111" s="67" t="s">
        <v>367</v>
      </c>
      <c r="P111" s="67" t="s">
        <v>495</v>
      </c>
    </row>
    <row r="112" spans="1:16" ht="12.75" customHeight="1" x14ac:dyDescent="0.2">
      <c r="A112" s="29" t="str">
        <f t="shared" si="6"/>
        <v> BRNO 30 </v>
      </c>
      <c r="B112" s="17" t="str">
        <f t="shared" si="7"/>
        <v>I</v>
      </c>
      <c r="C112" s="29">
        <f t="shared" si="8"/>
        <v>47385.464999999997</v>
      </c>
      <c r="D112" t="str">
        <f t="shared" si="9"/>
        <v>vis</v>
      </c>
      <c r="E112">
        <f>VLOOKUP(C112,Active!C$21:E$960,3,FALSE)</f>
        <v>1364.0003431824864</v>
      </c>
      <c r="F112" s="17" t="s">
        <v>194</v>
      </c>
      <c r="G112" t="str">
        <f t="shared" si="10"/>
        <v>47385.465</v>
      </c>
      <c r="H112" s="29">
        <f t="shared" si="11"/>
        <v>1364</v>
      </c>
      <c r="I112" s="65" t="s">
        <v>496</v>
      </c>
      <c r="J112" s="66" t="s">
        <v>497</v>
      </c>
      <c r="K112" s="65">
        <v>1364</v>
      </c>
      <c r="L112" s="65" t="s">
        <v>307</v>
      </c>
      <c r="M112" s="66" t="s">
        <v>198</v>
      </c>
      <c r="N112" s="66"/>
      <c r="O112" s="67" t="s">
        <v>498</v>
      </c>
      <c r="P112" s="67" t="s">
        <v>499</v>
      </c>
    </row>
    <row r="113" spans="1:16" ht="12.75" customHeight="1" x14ac:dyDescent="0.2">
      <c r="A113" s="29" t="str">
        <f t="shared" si="6"/>
        <v> BRNO 30 </v>
      </c>
      <c r="B113" s="17" t="str">
        <f t="shared" si="7"/>
        <v>I</v>
      </c>
      <c r="C113" s="29">
        <f t="shared" si="8"/>
        <v>47389.491999999998</v>
      </c>
      <c r="D113" t="str">
        <f t="shared" si="9"/>
        <v>vis</v>
      </c>
      <c r="E113">
        <f>VLOOKUP(C113,Active!C$21:E$960,3,FALSE)</f>
        <v>1368.9938244388486</v>
      </c>
      <c r="F113" s="17" t="s">
        <v>194</v>
      </c>
      <c r="G113" t="str">
        <f t="shared" si="10"/>
        <v>47389.492</v>
      </c>
      <c r="H113" s="29">
        <f t="shared" si="11"/>
        <v>1369</v>
      </c>
      <c r="I113" s="65" t="s">
        <v>500</v>
      </c>
      <c r="J113" s="66" t="s">
        <v>501</v>
      </c>
      <c r="K113" s="65">
        <v>1369</v>
      </c>
      <c r="L113" s="65" t="s">
        <v>216</v>
      </c>
      <c r="M113" s="66" t="s">
        <v>198</v>
      </c>
      <c r="N113" s="66"/>
      <c r="O113" s="67" t="s">
        <v>502</v>
      </c>
      <c r="P113" s="67" t="s">
        <v>499</v>
      </c>
    </row>
    <row r="114" spans="1:16" ht="12.75" customHeight="1" x14ac:dyDescent="0.2">
      <c r="A114" s="29" t="str">
        <f t="shared" si="6"/>
        <v> BRNO 30 </v>
      </c>
      <c r="B114" s="17" t="str">
        <f t="shared" si="7"/>
        <v>I</v>
      </c>
      <c r="C114" s="29">
        <f t="shared" si="8"/>
        <v>47389.491999999998</v>
      </c>
      <c r="D114" t="str">
        <f t="shared" si="9"/>
        <v>vis</v>
      </c>
      <c r="E114">
        <f>VLOOKUP(C114,Active!C$21:E$960,3,FALSE)</f>
        <v>1368.9938244388486</v>
      </c>
      <c r="F114" s="17" t="s">
        <v>194</v>
      </c>
      <c r="G114" t="str">
        <f t="shared" si="10"/>
        <v>47389.492</v>
      </c>
      <c r="H114" s="29">
        <f t="shared" si="11"/>
        <v>1369</v>
      </c>
      <c r="I114" s="65" t="s">
        <v>500</v>
      </c>
      <c r="J114" s="66" t="s">
        <v>501</v>
      </c>
      <c r="K114" s="65">
        <v>1369</v>
      </c>
      <c r="L114" s="65" t="s">
        <v>216</v>
      </c>
      <c r="M114" s="66" t="s">
        <v>198</v>
      </c>
      <c r="N114" s="66"/>
      <c r="O114" s="67" t="s">
        <v>503</v>
      </c>
      <c r="P114" s="67" t="s">
        <v>499</v>
      </c>
    </row>
    <row r="115" spans="1:16" ht="12.75" customHeight="1" x14ac:dyDescent="0.2">
      <c r="A115" s="29" t="str">
        <f t="shared" si="6"/>
        <v> BRNO 30 </v>
      </c>
      <c r="B115" s="17" t="str">
        <f t="shared" si="7"/>
        <v>I</v>
      </c>
      <c r="C115" s="29">
        <f t="shared" si="8"/>
        <v>47389.495999999999</v>
      </c>
      <c r="D115" t="str">
        <f t="shared" si="9"/>
        <v>vis</v>
      </c>
      <c r="E115">
        <f>VLOOKUP(C115,Active!C$21:E$960,3,FALSE)</f>
        <v>1368.9987844400976</v>
      </c>
      <c r="F115" s="17" t="s">
        <v>194</v>
      </c>
      <c r="G115" t="str">
        <f t="shared" si="10"/>
        <v>47389.496</v>
      </c>
      <c r="H115" s="29">
        <f t="shared" si="11"/>
        <v>1369</v>
      </c>
      <c r="I115" s="65" t="s">
        <v>504</v>
      </c>
      <c r="J115" s="66" t="s">
        <v>505</v>
      </c>
      <c r="K115" s="65">
        <v>1369</v>
      </c>
      <c r="L115" s="65" t="s">
        <v>274</v>
      </c>
      <c r="M115" s="66" t="s">
        <v>198</v>
      </c>
      <c r="N115" s="66"/>
      <c r="O115" s="67" t="s">
        <v>506</v>
      </c>
      <c r="P115" s="67" t="s">
        <v>499</v>
      </c>
    </row>
    <row r="116" spans="1:16" ht="12.75" customHeight="1" x14ac:dyDescent="0.2">
      <c r="A116" s="29" t="str">
        <f t="shared" si="6"/>
        <v> BBS 89 </v>
      </c>
      <c r="B116" s="17" t="str">
        <f t="shared" si="7"/>
        <v>I</v>
      </c>
      <c r="C116" s="29">
        <f t="shared" si="8"/>
        <v>47389.500999999997</v>
      </c>
      <c r="D116" t="str">
        <f t="shared" si="9"/>
        <v>vis</v>
      </c>
      <c r="E116">
        <f>VLOOKUP(C116,Active!C$21:E$960,3,FALSE)</f>
        <v>1369.0049844416542</v>
      </c>
      <c r="F116" s="17" t="s">
        <v>194</v>
      </c>
      <c r="G116" t="str">
        <f t="shared" si="10"/>
        <v>47389.501</v>
      </c>
      <c r="H116" s="29">
        <f t="shared" si="11"/>
        <v>1369</v>
      </c>
      <c r="I116" s="65" t="s">
        <v>507</v>
      </c>
      <c r="J116" s="66" t="s">
        <v>508</v>
      </c>
      <c r="K116" s="65">
        <v>1369</v>
      </c>
      <c r="L116" s="65" t="s">
        <v>197</v>
      </c>
      <c r="M116" s="66" t="s">
        <v>198</v>
      </c>
      <c r="N116" s="66"/>
      <c r="O116" s="67" t="s">
        <v>266</v>
      </c>
      <c r="P116" s="67" t="s">
        <v>492</v>
      </c>
    </row>
    <row r="117" spans="1:16" ht="12.75" customHeight="1" x14ac:dyDescent="0.2">
      <c r="A117" s="29" t="str">
        <f t="shared" si="6"/>
        <v> BBS 89 </v>
      </c>
      <c r="B117" s="17" t="str">
        <f t="shared" si="7"/>
        <v>I</v>
      </c>
      <c r="C117" s="29">
        <f t="shared" si="8"/>
        <v>47423.375</v>
      </c>
      <c r="D117" t="str">
        <f t="shared" si="9"/>
        <v>vis</v>
      </c>
      <c r="E117">
        <f>VLOOKUP(C117,Active!C$21:E$960,3,FALSE)</f>
        <v>1411.0087550098071</v>
      </c>
      <c r="F117" s="17" t="s">
        <v>194</v>
      </c>
      <c r="G117" t="str">
        <f t="shared" si="10"/>
        <v>47423.375</v>
      </c>
      <c r="H117" s="29">
        <f t="shared" si="11"/>
        <v>1411</v>
      </c>
      <c r="I117" s="65" t="s">
        <v>509</v>
      </c>
      <c r="J117" s="66" t="s">
        <v>510</v>
      </c>
      <c r="K117" s="65">
        <v>1411</v>
      </c>
      <c r="L117" s="65" t="s">
        <v>303</v>
      </c>
      <c r="M117" s="66" t="s">
        <v>198</v>
      </c>
      <c r="N117" s="66"/>
      <c r="O117" s="67" t="s">
        <v>266</v>
      </c>
      <c r="P117" s="67" t="s">
        <v>492</v>
      </c>
    </row>
    <row r="118" spans="1:16" ht="12.75" customHeight="1" x14ac:dyDescent="0.2">
      <c r="A118" s="29" t="str">
        <f t="shared" si="6"/>
        <v> AOEB 5 </v>
      </c>
      <c r="B118" s="17" t="str">
        <f t="shared" si="7"/>
        <v>I</v>
      </c>
      <c r="C118" s="29">
        <f t="shared" si="8"/>
        <v>47469.339</v>
      </c>
      <c r="D118" t="str">
        <f t="shared" si="9"/>
        <v>vis</v>
      </c>
      <c r="E118">
        <f>VLOOKUP(C118,Active!C$21:E$960,3,FALSE)</f>
        <v>1468.0041293498432</v>
      </c>
      <c r="F118" s="17" t="s">
        <v>194</v>
      </c>
      <c r="G118" t="str">
        <f t="shared" si="10"/>
        <v>47469.339</v>
      </c>
      <c r="H118" s="29">
        <f t="shared" si="11"/>
        <v>1468</v>
      </c>
      <c r="I118" s="65" t="s">
        <v>511</v>
      </c>
      <c r="J118" s="66" t="s">
        <v>512</v>
      </c>
      <c r="K118" s="65">
        <v>1468</v>
      </c>
      <c r="L118" s="65" t="s">
        <v>223</v>
      </c>
      <c r="M118" s="66" t="s">
        <v>198</v>
      </c>
      <c r="N118" s="66"/>
      <c r="O118" s="67" t="s">
        <v>238</v>
      </c>
      <c r="P118" s="67" t="s">
        <v>239</v>
      </c>
    </row>
    <row r="119" spans="1:16" ht="12.75" customHeight="1" x14ac:dyDescent="0.2">
      <c r="A119" s="29" t="str">
        <f t="shared" si="6"/>
        <v> BRNO 30 </v>
      </c>
      <c r="B119" s="17" t="str">
        <f t="shared" si="7"/>
        <v>I</v>
      </c>
      <c r="C119" s="29">
        <f t="shared" si="8"/>
        <v>47735.463000000003</v>
      </c>
      <c r="D119" t="str">
        <f t="shared" si="9"/>
        <v>vis</v>
      </c>
      <c r="E119">
        <f>VLOOKUP(C119,Active!C$21:E$960,3,FALSE)</f>
        <v>1797.9979723762983</v>
      </c>
      <c r="F119" s="17" t="s">
        <v>194</v>
      </c>
      <c r="G119" t="str">
        <f t="shared" si="10"/>
        <v>47735.463</v>
      </c>
      <c r="H119" s="29">
        <f t="shared" si="11"/>
        <v>1798</v>
      </c>
      <c r="I119" s="65" t="s">
        <v>513</v>
      </c>
      <c r="J119" s="66" t="s">
        <v>514</v>
      </c>
      <c r="K119" s="65">
        <v>1798</v>
      </c>
      <c r="L119" s="65" t="s">
        <v>265</v>
      </c>
      <c r="M119" s="66" t="s">
        <v>198</v>
      </c>
      <c r="N119" s="66"/>
      <c r="O119" s="67" t="s">
        <v>515</v>
      </c>
      <c r="P119" s="67" t="s">
        <v>499</v>
      </c>
    </row>
    <row r="120" spans="1:16" ht="12.75" customHeight="1" x14ac:dyDescent="0.2">
      <c r="A120" s="29" t="str">
        <f t="shared" si="6"/>
        <v> BRNO 30 </v>
      </c>
      <c r="B120" s="17" t="str">
        <f t="shared" si="7"/>
        <v>I</v>
      </c>
      <c r="C120" s="29">
        <f t="shared" si="8"/>
        <v>47735.464</v>
      </c>
      <c r="D120" t="str">
        <f t="shared" si="9"/>
        <v>vis</v>
      </c>
      <c r="E120">
        <f>VLOOKUP(C120,Active!C$21:E$960,3,FALSE)</f>
        <v>1797.9992123766062</v>
      </c>
      <c r="F120" s="17" t="s">
        <v>194</v>
      </c>
      <c r="G120" t="str">
        <f t="shared" si="10"/>
        <v>47735.464</v>
      </c>
      <c r="H120" s="29">
        <f t="shared" si="11"/>
        <v>1798</v>
      </c>
      <c r="I120" s="65" t="s">
        <v>516</v>
      </c>
      <c r="J120" s="66" t="s">
        <v>517</v>
      </c>
      <c r="K120" s="65">
        <v>1798</v>
      </c>
      <c r="L120" s="65" t="s">
        <v>274</v>
      </c>
      <c r="M120" s="66" t="s">
        <v>198</v>
      </c>
      <c r="N120" s="66"/>
      <c r="O120" s="67" t="s">
        <v>498</v>
      </c>
      <c r="P120" s="67" t="s">
        <v>499</v>
      </c>
    </row>
    <row r="121" spans="1:16" ht="12.75" customHeight="1" x14ac:dyDescent="0.2">
      <c r="A121" s="29" t="str">
        <f t="shared" si="6"/>
        <v> BRNO 30 </v>
      </c>
      <c r="B121" s="17" t="str">
        <f t="shared" si="7"/>
        <v>I</v>
      </c>
      <c r="C121" s="29">
        <f t="shared" si="8"/>
        <v>47735.464999999997</v>
      </c>
      <c r="D121" t="str">
        <f t="shared" si="9"/>
        <v>vis</v>
      </c>
      <c r="E121">
        <f>VLOOKUP(C121,Active!C$21:E$960,3,FALSE)</f>
        <v>1798.0004523769139</v>
      </c>
      <c r="F121" s="17" t="s">
        <v>194</v>
      </c>
      <c r="G121" t="str">
        <f t="shared" si="10"/>
        <v>47735.465</v>
      </c>
      <c r="H121" s="29">
        <f t="shared" si="11"/>
        <v>1798</v>
      </c>
      <c r="I121" s="65" t="s">
        <v>518</v>
      </c>
      <c r="J121" s="66" t="s">
        <v>519</v>
      </c>
      <c r="K121" s="65">
        <v>1798</v>
      </c>
      <c r="L121" s="65" t="s">
        <v>307</v>
      </c>
      <c r="M121" s="66" t="s">
        <v>198</v>
      </c>
      <c r="N121" s="66"/>
      <c r="O121" s="67" t="s">
        <v>520</v>
      </c>
      <c r="P121" s="67" t="s">
        <v>499</v>
      </c>
    </row>
    <row r="122" spans="1:16" ht="12.75" customHeight="1" x14ac:dyDescent="0.2">
      <c r="A122" s="29" t="str">
        <f t="shared" si="6"/>
        <v> BRNO 30 </v>
      </c>
      <c r="B122" s="17" t="str">
        <f t="shared" si="7"/>
        <v>I</v>
      </c>
      <c r="C122" s="29">
        <f t="shared" si="8"/>
        <v>47735.47</v>
      </c>
      <c r="D122" t="str">
        <f t="shared" si="9"/>
        <v>vis</v>
      </c>
      <c r="E122">
        <f>VLOOKUP(C122,Active!C$21:E$960,3,FALSE)</f>
        <v>1798.0066523784797</v>
      </c>
      <c r="F122" s="17" t="s">
        <v>194</v>
      </c>
      <c r="G122" t="str">
        <f t="shared" si="10"/>
        <v>47735.470</v>
      </c>
      <c r="H122" s="29">
        <f t="shared" si="11"/>
        <v>1798</v>
      </c>
      <c r="I122" s="65" t="s">
        <v>521</v>
      </c>
      <c r="J122" s="66" t="s">
        <v>522</v>
      </c>
      <c r="K122" s="65">
        <v>1798</v>
      </c>
      <c r="L122" s="65" t="s">
        <v>332</v>
      </c>
      <c r="M122" s="66" t="s">
        <v>198</v>
      </c>
      <c r="N122" s="66"/>
      <c r="O122" s="67" t="s">
        <v>523</v>
      </c>
      <c r="P122" s="67" t="s">
        <v>499</v>
      </c>
    </row>
    <row r="123" spans="1:16" ht="12.75" customHeight="1" x14ac:dyDescent="0.2">
      <c r="A123" s="29" t="str">
        <f t="shared" si="6"/>
        <v> BRNO 30 </v>
      </c>
      <c r="B123" s="17" t="str">
        <f t="shared" si="7"/>
        <v>I</v>
      </c>
      <c r="C123" s="29">
        <f t="shared" si="8"/>
        <v>47735.470999999998</v>
      </c>
      <c r="D123" t="str">
        <f t="shared" si="9"/>
        <v>vis</v>
      </c>
      <c r="E123">
        <f>VLOOKUP(C123,Active!C$21:E$960,3,FALSE)</f>
        <v>1798.0078923787873</v>
      </c>
      <c r="F123" s="17" t="s">
        <v>194</v>
      </c>
      <c r="G123" t="str">
        <f t="shared" si="10"/>
        <v>47735.471</v>
      </c>
      <c r="H123" s="29">
        <f t="shared" si="11"/>
        <v>1798</v>
      </c>
      <c r="I123" s="65" t="s">
        <v>524</v>
      </c>
      <c r="J123" s="66" t="s">
        <v>525</v>
      </c>
      <c r="K123" s="65">
        <v>1798</v>
      </c>
      <c r="L123" s="65" t="s">
        <v>336</v>
      </c>
      <c r="M123" s="66" t="s">
        <v>198</v>
      </c>
      <c r="N123" s="66"/>
      <c r="O123" s="67" t="s">
        <v>526</v>
      </c>
      <c r="P123" s="67" t="s">
        <v>499</v>
      </c>
    </row>
    <row r="124" spans="1:16" ht="12.75" customHeight="1" x14ac:dyDescent="0.2">
      <c r="A124" s="29" t="str">
        <f t="shared" si="6"/>
        <v> BRNO 30 </v>
      </c>
      <c r="B124" s="17" t="str">
        <f t="shared" si="7"/>
        <v>I</v>
      </c>
      <c r="C124" s="29">
        <f t="shared" si="8"/>
        <v>47735.470999999998</v>
      </c>
      <c r="D124" t="str">
        <f t="shared" si="9"/>
        <v>vis</v>
      </c>
      <c r="E124">
        <f>VLOOKUP(C124,Active!C$21:E$960,3,FALSE)</f>
        <v>1798.0078923787873</v>
      </c>
      <c r="F124" s="17" t="s">
        <v>194</v>
      </c>
      <c r="G124" t="str">
        <f t="shared" si="10"/>
        <v>47735.471</v>
      </c>
      <c r="H124" s="29">
        <f t="shared" si="11"/>
        <v>1798</v>
      </c>
      <c r="I124" s="65" t="s">
        <v>524</v>
      </c>
      <c r="J124" s="66" t="s">
        <v>525</v>
      </c>
      <c r="K124" s="65">
        <v>1798</v>
      </c>
      <c r="L124" s="65" t="s">
        <v>336</v>
      </c>
      <c r="M124" s="66" t="s">
        <v>198</v>
      </c>
      <c r="N124" s="66"/>
      <c r="O124" s="67" t="s">
        <v>527</v>
      </c>
      <c r="P124" s="67" t="s">
        <v>499</v>
      </c>
    </row>
    <row r="125" spans="1:16" ht="12.75" customHeight="1" x14ac:dyDescent="0.2">
      <c r="A125" s="29" t="str">
        <f t="shared" si="6"/>
        <v> BBS 92 </v>
      </c>
      <c r="B125" s="17" t="str">
        <f t="shared" si="7"/>
        <v>I</v>
      </c>
      <c r="C125" s="29">
        <f t="shared" si="8"/>
        <v>47769.337</v>
      </c>
      <c r="D125" t="str">
        <f t="shared" si="9"/>
        <v>vis</v>
      </c>
      <c r="E125">
        <f>VLOOKUP(C125,Active!C$21:E$960,3,FALSE)</f>
        <v>1840.0017429444424</v>
      </c>
      <c r="F125" s="17" t="s">
        <v>194</v>
      </c>
      <c r="G125" t="str">
        <f t="shared" si="10"/>
        <v>47769.337</v>
      </c>
      <c r="H125" s="29">
        <f t="shared" si="11"/>
        <v>1840</v>
      </c>
      <c r="I125" s="65" t="s">
        <v>528</v>
      </c>
      <c r="J125" s="66" t="s">
        <v>529</v>
      </c>
      <c r="K125" s="65">
        <v>1840</v>
      </c>
      <c r="L125" s="65" t="s">
        <v>339</v>
      </c>
      <c r="M125" s="66" t="s">
        <v>198</v>
      </c>
      <c r="N125" s="66"/>
      <c r="O125" s="67" t="s">
        <v>266</v>
      </c>
      <c r="P125" s="67" t="s">
        <v>530</v>
      </c>
    </row>
    <row r="126" spans="1:16" ht="12.75" customHeight="1" x14ac:dyDescent="0.2">
      <c r="A126" s="29" t="str">
        <f t="shared" si="6"/>
        <v> BBS 92 </v>
      </c>
      <c r="B126" s="17" t="str">
        <f t="shared" si="7"/>
        <v>I</v>
      </c>
      <c r="C126" s="29">
        <f t="shared" si="8"/>
        <v>47794.338000000003</v>
      </c>
      <c r="D126" t="str">
        <f t="shared" si="9"/>
        <v>vis</v>
      </c>
      <c r="E126">
        <f>VLOOKUP(C126,Active!C$21:E$960,3,FALSE)</f>
        <v>1871.0029907443611</v>
      </c>
      <c r="F126" s="17" t="s">
        <v>194</v>
      </c>
      <c r="G126" t="str">
        <f t="shared" si="10"/>
        <v>47794.338</v>
      </c>
      <c r="H126" s="29">
        <f t="shared" si="11"/>
        <v>1871</v>
      </c>
      <c r="I126" s="65" t="s">
        <v>531</v>
      </c>
      <c r="J126" s="66" t="s">
        <v>532</v>
      </c>
      <c r="K126" s="65">
        <v>1871</v>
      </c>
      <c r="L126" s="65" t="s">
        <v>203</v>
      </c>
      <c r="M126" s="66" t="s">
        <v>198</v>
      </c>
      <c r="N126" s="66"/>
      <c r="O126" s="67" t="s">
        <v>266</v>
      </c>
      <c r="P126" s="67" t="s">
        <v>530</v>
      </c>
    </row>
    <row r="127" spans="1:16" ht="12.75" customHeight="1" x14ac:dyDescent="0.2">
      <c r="A127" s="29" t="str">
        <f t="shared" si="6"/>
        <v> BBS 93 </v>
      </c>
      <c r="B127" s="17" t="str">
        <f t="shared" si="7"/>
        <v>I</v>
      </c>
      <c r="C127" s="29">
        <f t="shared" si="8"/>
        <v>47815.309000000001</v>
      </c>
      <c r="D127" t="str">
        <f t="shared" si="9"/>
        <v>vis</v>
      </c>
      <c r="E127">
        <f>VLOOKUP(C127,Active!C$21:E$960,3,FALSE)</f>
        <v>1897.0070372869764</v>
      </c>
      <c r="F127" s="17" t="s">
        <v>194</v>
      </c>
      <c r="G127" t="str">
        <f t="shared" si="10"/>
        <v>47815.309</v>
      </c>
      <c r="H127" s="29">
        <f t="shared" si="11"/>
        <v>1897</v>
      </c>
      <c r="I127" s="65" t="s">
        <v>533</v>
      </c>
      <c r="J127" s="66" t="s">
        <v>534</v>
      </c>
      <c r="K127" s="65">
        <v>1897</v>
      </c>
      <c r="L127" s="65" t="s">
        <v>336</v>
      </c>
      <c r="M127" s="66" t="s">
        <v>198</v>
      </c>
      <c r="N127" s="66"/>
      <c r="O127" s="67" t="s">
        <v>266</v>
      </c>
      <c r="P127" s="67" t="s">
        <v>535</v>
      </c>
    </row>
    <row r="128" spans="1:16" ht="12.75" customHeight="1" x14ac:dyDescent="0.2">
      <c r="A128" s="29" t="str">
        <f t="shared" si="6"/>
        <v> BBS 93 </v>
      </c>
      <c r="B128" s="17" t="str">
        <f t="shared" si="7"/>
        <v>I</v>
      </c>
      <c r="C128" s="29">
        <f t="shared" si="8"/>
        <v>47857.237999999998</v>
      </c>
      <c r="D128" t="str">
        <f t="shared" si="9"/>
        <v>vis</v>
      </c>
      <c r="E128">
        <f>VLOOKUP(C128,Active!C$21:E$960,3,FALSE)</f>
        <v>1948.9990103681523</v>
      </c>
      <c r="F128" s="17" t="s">
        <v>194</v>
      </c>
      <c r="G128" t="str">
        <f t="shared" si="10"/>
        <v>47857.238</v>
      </c>
      <c r="H128" s="29">
        <f t="shared" si="11"/>
        <v>1949</v>
      </c>
      <c r="I128" s="65" t="s">
        <v>536</v>
      </c>
      <c r="J128" s="66" t="s">
        <v>537</v>
      </c>
      <c r="K128" s="65">
        <v>1949</v>
      </c>
      <c r="L128" s="65" t="s">
        <v>274</v>
      </c>
      <c r="M128" s="66" t="s">
        <v>198</v>
      </c>
      <c r="N128" s="66"/>
      <c r="O128" s="67" t="s">
        <v>266</v>
      </c>
      <c r="P128" s="67" t="s">
        <v>535</v>
      </c>
    </row>
    <row r="129" spans="1:16" ht="12.75" customHeight="1" x14ac:dyDescent="0.2">
      <c r="A129" s="29" t="str">
        <f t="shared" si="6"/>
        <v> BBS 96 </v>
      </c>
      <c r="B129" s="17" t="str">
        <f t="shared" si="7"/>
        <v>I</v>
      </c>
      <c r="C129" s="29">
        <f t="shared" si="8"/>
        <v>48085.466</v>
      </c>
      <c r="D129" t="str">
        <f t="shared" si="9"/>
        <v>vis</v>
      </c>
      <c r="E129">
        <f>VLOOKUP(C129,Active!C$21:E$960,3,FALSE)</f>
        <v>2232.0018015716582</v>
      </c>
      <c r="F129" s="17" t="s">
        <v>194</v>
      </c>
      <c r="G129" t="str">
        <f t="shared" si="10"/>
        <v>48085.466</v>
      </c>
      <c r="H129" s="29">
        <f t="shared" si="11"/>
        <v>2232</v>
      </c>
      <c r="I129" s="65" t="s">
        <v>538</v>
      </c>
      <c r="J129" s="66" t="s">
        <v>539</v>
      </c>
      <c r="K129" s="65">
        <v>2232</v>
      </c>
      <c r="L129" s="65" t="s">
        <v>339</v>
      </c>
      <c r="M129" s="66" t="s">
        <v>198</v>
      </c>
      <c r="N129" s="66"/>
      <c r="O129" s="67" t="s">
        <v>266</v>
      </c>
      <c r="P129" s="67" t="s">
        <v>540</v>
      </c>
    </row>
    <row r="130" spans="1:16" ht="12.75" customHeight="1" x14ac:dyDescent="0.2">
      <c r="A130" s="29" t="str">
        <f t="shared" si="6"/>
        <v> BBS 96 </v>
      </c>
      <c r="B130" s="17" t="str">
        <f t="shared" si="7"/>
        <v>I</v>
      </c>
      <c r="C130" s="29">
        <f t="shared" si="8"/>
        <v>48106.438000000002</v>
      </c>
      <c r="D130" t="str">
        <f t="shared" si="9"/>
        <v>vis</v>
      </c>
      <c r="E130">
        <f>VLOOKUP(C130,Active!C$21:E$960,3,FALSE)</f>
        <v>2258.0070881145903</v>
      </c>
      <c r="F130" s="17" t="s">
        <v>194</v>
      </c>
      <c r="G130" t="str">
        <f t="shared" si="10"/>
        <v>48106.438</v>
      </c>
      <c r="H130" s="29">
        <f t="shared" si="11"/>
        <v>2258</v>
      </c>
      <c r="I130" s="65" t="s">
        <v>541</v>
      </c>
      <c r="J130" s="66" t="s">
        <v>542</v>
      </c>
      <c r="K130" s="65">
        <v>2258</v>
      </c>
      <c r="L130" s="65" t="s">
        <v>336</v>
      </c>
      <c r="M130" s="66" t="s">
        <v>198</v>
      </c>
      <c r="N130" s="66"/>
      <c r="O130" s="67" t="s">
        <v>266</v>
      </c>
      <c r="P130" s="67" t="s">
        <v>540</v>
      </c>
    </row>
    <row r="131" spans="1:16" ht="12.75" customHeight="1" x14ac:dyDescent="0.2">
      <c r="A131" s="29" t="str">
        <f t="shared" si="6"/>
        <v> BBS 96 </v>
      </c>
      <c r="B131" s="17" t="str">
        <f t="shared" si="7"/>
        <v>I</v>
      </c>
      <c r="C131" s="29">
        <f t="shared" si="8"/>
        <v>48127.4</v>
      </c>
      <c r="D131" t="str">
        <f t="shared" si="9"/>
        <v>vis</v>
      </c>
      <c r="E131">
        <f>VLOOKUP(C131,Active!C$21:E$960,3,FALSE)</f>
        <v>2283.9999746543999</v>
      </c>
      <c r="F131" s="17" t="s">
        <v>194</v>
      </c>
      <c r="G131" t="str">
        <f t="shared" si="10"/>
        <v>48127.400</v>
      </c>
      <c r="H131" s="29">
        <f t="shared" si="11"/>
        <v>2284</v>
      </c>
      <c r="I131" s="65" t="s">
        <v>543</v>
      </c>
      <c r="J131" s="66" t="s">
        <v>544</v>
      </c>
      <c r="K131" s="65">
        <v>2284</v>
      </c>
      <c r="L131" s="65" t="s">
        <v>207</v>
      </c>
      <c r="M131" s="66" t="s">
        <v>198</v>
      </c>
      <c r="N131" s="66"/>
      <c r="O131" s="67" t="s">
        <v>266</v>
      </c>
      <c r="P131" s="67" t="s">
        <v>540</v>
      </c>
    </row>
    <row r="132" spans="1:16" x14ac:dyDescent="0.2">
      <c r="A132" s="29" t="str">
        <f t="shared" si="6"/>
        <v> BRNO 31 </v>
      </c>
      <c r="B132" s="17" t="str">
        <f t="shared" si="7"/>
        <v>I</v>
      </c>
      <c r="C132" s="29">
        <f t="shared" si="8"/>
        <v>48131.425000000003</v>
      </c>
      <c r="D132" t="str">
        <f t="shared" si="9"/>
        <v>vis</v>
      </c>
      <c r="E132">
        <f>VLOOKUP(C132,Active!C$21:E$960,3,FALSE)</f>
        <v>2288.9909759101374</v>
      </c>
      <c r="F132" s="17" t="s">
        <v>194</v>
      </c>
      <c r="G132" t="str">
        <f t="shared" si="10"/>
        <v>48131.425</v>
      </c>
      <c r="H132" s="29">
        <f t="shared" si="11"/>
        <v>2289</v>
      </c>
      <c r="I132" s="65" t="s">
        <v>545</v>
      </c>
      <c r="J132" s="66" t="s">
        <v>546</v>
      </c>
      <c r="K132" s="65">
        <v>2289</v>
      </c>
      <c r="L132" s="65" t="s">
        <v>237</v>
      </c>
      <c r="M132" s="66" t="s">
        <v>198</v>
      </c>
      <c r="N132" s="66"/>
      <c r="O132" s="67" t="s">
        <v>547</v>
      </c>
      <c r="P132" s="67" t="s">
        <v>548</v>
      </c>
    </row>
    <row r="133" spans="1:16" x14ac:dyDescent="0.2">
      <c r="A133" s="29" t="str">
        <f t="shared" si="6"/>
        <v> BRNO 31 </v>
      </c>
      <c r="B133" s="17" t="str">
        <f t="shared" si="7"/>
        <v>I</v>
      </c>
      <c r="C133" s="29">
        <f t="shared" si="8"/>
        <v>48131.427000000003</v>
      </c>
      <c r="D133" t="str">
        <f t="shared" si="9"/>
        <v>vis</v>
      </c>
      <c r="E133">
        <f>VLOOKUP(C133,Active!C$21:E$960,3,FALSE)</f>
        <v>2288.9934559107619</v>
      </c>
      <c r="F133" s="17" t="s">
        <v>194</v>
      </c>
      <c r="G133" t="str">
        <f t="shared" si="10"/>
        <v>48131.427</v>
      </c>
      <c r="H133" s="29">
        <f t="shared" si="11"/>
        <v>2289</v>
      </c>
      <c r="I133" s="65" t="s">
        <v>549</v>
      </c>
      <c r="J133" s="66" t="s">
        <v>550</v>
      </c>
      <c r="K133" s="65">
        <v>2289</v>
      </c>
      <c r="L133" s="65" t="s">
        <v>216</v>
      </c>
      <c r="M133" s="66" t="s">
        <v>198</v>
      </c>
      <c r="N133" s="66"/>
      <c r="O133" s="67" t="s">
        <v>314</v>
      </c>
      <c r="P133" s="67" t="s">
        <v>548</v>
      </c>
    </row>
    <row r="134" spans="1:16" x14ac:dyDescent="0.2">
      <c r="A134" s="29" t="str">
        <f t="shared" si="6"/>
        <v> BBS 96 </v>
      </c>
      <c r="B134" s="17" t="str">
        <f t="shared" si="7"/>
        <v>I</v>
      </c>
      <c r="C134" s="29">
        <f t="shared" si="8"/>
        <v>48144.334000000003</v>
      </c>
      <c r="D134" t="str">
        <f t="shared" si="9"/>
        <v>vis</v>
      </c>
      <c r="E134">
        <f>VLOOKUP(C134,Active!C$21:E$960,3,FALSE)</f>
        <v>2304.9981399375397</v>
      </c>
      <c r="F134" s="17" t="s">
        <v>194</v>
      </c>
      <c r="G134" t="str">
        <f t="shared" si="10"/>
        <v>48144.334</v>
      </c>
      <c r="H134" s="29">
        <f t="shared" si="11"/>
        <v>2305</v>
      </c>
      <c r="I134" s="65" t="s">
        <v>551</v>
      </c>
      <c r="J134" s="66" t="s">
        <v>552</v>
      </c>
      <c r="K134" s="65">
        <v>2305</v>
      </c>
      <c r="L134" s="65" t="s">
        <v>265</v>
      </c>
      <c r="M134" s="66" t="s">
        <v>198</v>
      </c>
      <c r="N134" s="66"/>
      <c r="O134" s="67" t="s">
        <v>266</v>
      </c>
      <c r="P134" s="67" t="s">
        <v>540</v>
      </c>
    </row>
    <row r="135" spans="1:16" x14ac:dyDescent="0.2">
      <c r="A135" s="29" t="str">
        <f t="shared" si="6"/>
        <v> BBS 98 </v>
      </c>
      <c r="B135" s="17" t="str">
        <f t="shared" si="7"/>
        <v>I</v>
      </c>
      <c r="C135" s="29">
        <f t="shared" si="8"/>
        <v>48439.493999999999</v>
      </c>
      <c r="D135" t="str">
        <f t="shared" si="9"/>
        <v>vis</v>
      </c>
      <c r="E135">
        <f>VLOOKUP(C135,Active!C$21:E$960,3,FALSE)</f>
        <v>2670.9966320227554</v>
      </c>
      <c r="F135" s="17" t="s">
        <v>194</v>
      </c>
      <c r="G135" t="str">
        <f t="shared" si="10"/>
        <v>48439.494</v>
      </c>
      <c r="H135" s="29">
        <f t="shared" si="11"/>
        <v>2671</v>
      </c>
      <c r="I135" s="65" t="s">
        <v>553</v>
      </c>
      <c r="J135" s="66" t="s">
        <v>554</v>
      </c>
      <c r="K135" s="65">
        <v>2671</v>
      </c>
      <c r="L135" s="65" t="s">
        <v>211</v>
      </c>
      <c r="M135" s="66" t="s">
        <v>198</v>
      </c>
      <c r="N135" s="66"/>
      <c r="O135" s="67" t="s">
        <v>266</v>
      </c>
      <c r="P135" s="67" t="s">
        <v>555</v>
      </c>
    </row>
    <row r="136" spans="1:16" x14ac:dyDescent="0.2">
      <c r="A136" s="29" t="str">
        <f t="shared" si="6"/>
        <v> BBS 98 </v>
      </c>
      <c r="B136" s="17" t="str">
        <f t="shared" si="7"/>
        <v>I</v>
      </c>
      <c r="C136" s="29">
        <f t="shared" si="8"/>
        <v>48460.466</v>
      </c>
      <c r="D136" t="str">
        <f t="shared" si="9"/>
        <v>vis</v>
      </c>
      <c r="E136">
        <f>VLOOKUP(C136,Active!C$21:E$960,3,FALSE)</f>
        <v>2697.0019185656874</v>
      </c>
      <c r="F136" s="17" t="s">
        <v>194</v>
      </c>
      <c r="G136" t="str">
        <f t="shared" si="10"/>
        <v>48460.466</v>
      </c>
      <c r="H136" s="29">
        <f t="shared" si="11"/>
        <v>2697</v>
      </c>
      <c r="I136" s="65" t="s">
        <v>556</v>
      </c>
      <c r="J136" s="66" t="s">
        <v>557</v>
      </c>
      <c r="K136" s="65">
        <v>2697</v>
      </c>
      <c r="L136" s="65" t="s">
        <v>203</v>
      </c>
      <c r="M136" s="66" t="s">
        <v>198</v>
      </c>
      <c r="N136" s="66"/>
      <c r="O136" s="67" t="s">
        <v>266</v>
      </c>
      <c r="P136" s="67" t="s">
        <v>555</v>
      </c>
    </row>
    <row r="137" spans="1:16" x14ac:dyDescent="0.2">
      <c r="A137" s="29" t="str">
        <f t="shared" si="6"/>
        <v> BBS 99 </v>
      </c>
      <c r="B137" s="17" t="str">
        <f t="shared" si="7"/>
        <v>I</v>
      </c>
      <c r="C137" s="29">
        <f t="shared" si="8"/>
        <v>48502.402999999998</v>
      </c>
      <c r="D137" t="str">
        <f t="shared" si="9"/>
        <v>vis</v>
      </c>
      <c r="E137">
        <f>VLOOKUP(C137,Active!C$21:E$960,3,FALSE)</f>
        <v>2749.0038116493615</v>
      </c>
      <c r="F137" s="17" t="s">
        <v>194</v>
      </c>
      <c r="G137" t="str">
        <f t="shared" si="10"/>
        <v>48502.403</v>
      </c>
      <c r="H137" s="29">
        <f t="shared" si="11"/>
        <v>2749</v>
      </c>
      <c r="I137" s="65" t="s">
        <v>558</v>
      </c>
      <c r="J137" s="66" t="s">
        <v>559</v>
      </c>
      <c r="K137" s="65">
        <v>2749</v>
      </c>
      <c r="L137" s="65" t="s">
        <v>223</v>
      </c>
      <c r="M137" s="66" t="s">
        <v>198</v>
      </c>
      <c r="N137" s="66"/>
      <c r="O137" s="67" t="s">
        <v>266</v>
      </c>
      <c r="P137" s="67" t="s">
        <v>560</v>
      </c>
    </row>
    <row r="138" spans="1:16" x14ac:dyDescent="0.2">
      <c r="A138" s="29" t="str">
        <f t="shared" si="6"/>
        <v> BBS 99 </v>
      </c>
      <c r="B138" s="17" t="str">
        <f t="shared" si="7"/>
        <v>I</v>
      </c>
      <c r="C138" s="29">
        <f t="shared" si="8"/>
        <v>48519.332000000002</v>
      </c>
      <c r="D138" t="str">
        <f t="shared" si="9"/>
        <v>vis</v>
      </c>
      <c r="E138">
        <f>VLOOKUP(C138,Active!C$21:E$960,3,FALSE)</f>
        <v>2769.9957769309444</v>
      </c>
      <c r="F138" s="17" t="s">
        <v>194</v>
      </c>
      <c r="G138" t="str">
        <f t="shared" si="10"/>
        <v>48519.332</v>
      </c>
      <c r="H138" s="29">
        <f t="shared" si="11"/>
        <v>2770</v>
      </c>
      <c r="I138" s="65" t="s">
        <v>561</v>
      </c>
      <c r="J138" s="66" t="s">
        <v>562</v>
      </c>
      <c r="K138" s="65">
        <v>2770</v>
      </c>
      <c r="L138" s="65" t="s">
        <v>211</v>
      </c>
      <c r="M138" s="66" t="s">
        <v>198</v>
      </c>
      <c r="N138" s="66"/>
      <c r="O138" s="67" t="s">
        <v>266</v>
      </c>
      <c r="P138" s="67" t="s">
        <v>560</v>
      </c>
    </row>
    <row r="139" spans="1:16" x14ac:dyDescent="0.2">
      <c r="A139" s="29" t="str">
        <f t="shared" ref="A139:A202" si="12">P139</f>
        <v> BBS 99 </v>
      </c>
      <c r="B139" s="17" t="str">
        <f t="shared" ref="B139:B202" si="13">IF(H139=INT(H139),"I","II")</f>
        <v>I</v>
      </c>
      <c r="C139" s="29">
        <f t="shared" ref="C139:C202" si="14">1*G139</f>
        <v>48548.370999999999</v>
      </c>
      <c r="D139" t="str">
        <f t="shared" ref="D139:D202" si="15">VLOOKUP(F139,I$1:J$5,2,FALSE)</f>
        <v>vis</v>
      </c>
      <c r="E139">
        <f>VLOOKUP(C139,Active!C$21:E$960,3,FALSE)</f>
        <v>2806.0041459906465</v>
      </c>
      <c r="F139" s="17" t="s">
        <v>194</v>
      </c>
      <c r="G139" t="str">
        <f t="shared" ref="G139:G202" si="16">MID(I139,3,LEN(I139)-3)</f>
        <v>48548.371</v>
      </c>
      <c r="H139" s="29">
        <f t="shared" ref="H139:H202" si="17">1*K139</f>
        <v>2806</v>
      </c>
      <c r="I139" s="65" t="s">
        <v>563</v>
      </c>
      <c r="J139" s="66" t="s">
        <v>564</v>
      </c>
      <c r="K139" s="65">
        <v>2806</v>
      </c>
      <c r="L139" s="65" t="s">
        <v>223</v>
      </c>
      <c r="M139" s="66" t="s">
        <v>198</v>
      </c>
      <c r="N139" s="66"/>
      <c r="O139" s="67" t="s">
        <v>266</v>
      </c>
      <c r="P139" s="67" t="s">
        <v>560</v>
      </c>
    </row>
    <row r="140" spans="1:16" x14ac:dyDescent="0.2">
      <c r="A140" s="29" t="str">
        <f t="shared" si="12"/>
        <v> BBS 99 </v>
      </c>
      <c r="B140" s="17" t="str">
        <f t="shared" si="13"/>
        <v>I</v>
      </c>
      <c r="C140" s="29">
        <f t="shared" si="14"/>
        <v>48586.275000000001</v>
      </c>
      <c r="D140" t="str">
        <f t="shared" si="15"/>
        <v>vis</v>
      </c>
      <c r="E140">
        <f>VLOOKUP(C140,Active!C$21:E$960,3,FALSE)</f>
        <v>2853.0051178160938</v>
      </c>
      <c r="F140" s="17" t="s">
        <v>194</v>
      </c>
      <c r="G140" t="str">
        <f t="shared" si="16"/>
        <v>48586.275</v>
      </c>
      <c r="H140" s="29">
        <f t="shared" si="17"/>
        <v>2853</v>
      </c>
      <c r="I140" s="65" t="s">
        <v>565</v>
      </c>
      <c r="J140" s="66" t="s">
        <v>566</v>
      </c>
      <c r="K140" s="65">
        <v>2853</v>
      </c>
      <c r="L140" s="65" t="s">
        <v>197</v>
      </c>
      <c r="M140" s="66" t="s">
        <v>198</v>
      </c>
      <c r="N140" s="66"/>
      <c r="O140" s="67" t="s">
        <v>266</v>
      </c>
      <c r="P140" s="67" t="s">
        <v>560</v>
      </c>
    </row>
    <row r="141" spans="1:16" x14ac:dyDescent="0.2">
      <c r="A141" s="29" t="str">
        <f t="shared" si="12"/>
        <v> BBS 101 </v>
      </c>
      <c r="B141" s="17" t="str">
        <f t="shared" si="13"/>
        <v>I</v>
      </c>
      <c r="C141" s="29">
        <f t="shared" si="14"/>
        <v>48802.398999999998</v>
      </c>
      <c r="D141" t="str">
        <f t="shared" si="15"/>
        <v>vis</v>
      </c>
      <c r="E141">
        <f>VLOOKUP(C141,Active!C$21:E$960,3,FALSE)</f>
        <v>3120.998945243336</v>
      </c>
      <c r="F141" s="17" t="s">
        <v>194</v>
      </c>
      <c r="G141" t="str">
        <f t="shared" si="16"/>
        <v>48802.399</v>
      </c>
      <c r="H141" s="29">
        <f t="shared" si="17"/>
        <v>3121</v>
      </c>
      <c r="I141" s="65" t="s">
        <v>567</v>
      </c>
      <c r="J141" s="66" t="s">
        <v>568</v>
      </c>
      <c r="K141" s="65">
        <v>3121</v>
      </c>
      <c r="L141" s="65" t="s">
        <v>274</v>
      </c>
      <c r="M141" s="66" t="s">
        <v>198</v>
      </c>
      <c r="N141" s="66"/>
      <c r="O141" s="67" t="s">
        <v>266</v>
      </c>
      <c r="P141" s="67" t="s">
        <v>569</v>
      </c>
    </row>
    <row r="142" spans="1:16" x14ac:dyDescent="0.2">
      <c r="A142" s="29" t="str">
        <f t="shared" si="12"/>
        <v> BBS 101 </v>
      </c>
      <c r="B142" s="17" t="str">
        <f t="shared" si="13"/>
        <v>I</v>
      </c>
      <c r="C142" s="29">
        <f t="shared" si="14"/>
        <v>48827.402999999998</v>
      </c>
      <c r="D142" t="str">
        <f t="shared" si="15"/>
        <v>vis</v>
      </c>
      <c r="E142">
        <f>VLOOKUP(C142,Active!C$21:E$960,3,FALSE)</f>
        <v>3152.0039130441869</v>
      </c>
      <c r="F142" s="17" t="s">
        <v>194</v>
      </c>
      <c r="G142" t="str">
        <f t="shared" si="16"/>
        <v>48827.403</v>
      </c>
      <c r="H142" s="29">
        <f t="shared" si="17"/>
        <v>3152</v>
      </c>
      <c r="I142" s="65" t="s">
        <v>570</v>
      </c>
      <c r="J142" s="66" t="s">
        <v>571</v>
      </c>
      <c r="K142" s="65">
        <v>3152</v>
      </c>
      <c r="L142" s="65" t="s">
        <v>223</v>
      </c>
      <c r="M142" s="66" t="s">
        <v>198</v>
      </c>
      <c r="N142" s="66"/>
      <c r="O142" s="67" t="s">
        <v>266</v>
      </c>
      <c r="P142" s="67" t="s">
        <v>569</v>
      </c>
    </row>
    <row r="143" spans="1:16" x14ac:dyDescent="0.2">
      <c r="A143" s="29" t="str">
        <f t="shared" si="12"/>
        <v> BBS 102 </v>
      </c>
      <c r="B143" s="17" t="str">
        <f t="shared" si="13"/>
        <v>I</v>
      </c>
      <c r="C143" s="29">
        <f t="shared" si="14"/>
        <v>48852.404999999999</v>
      </c>
      <c r="D143" t="str">
        <f t="shared" si="15"/>
        <v>vis</v>
      </c>
      <c r="E143">
        <f>VLOOKUP(C143,Active!C$21:E$960,3,FALSE)</f>
        <v>3183.0064008444133</v>
      </c>
      <c r="F143" s="17" t="s">
        <v>194</v>
      </c>
      <c r="G143" t="str">
        <f t="shared" si="16"/>
        <v>48852.405</v>
      </c>
      <c r="H143" s="29">
        <f t="shared" si="17"/>
        <v>3183</v>
      </c>
      <c r="I143" s="65" t="s">
        <v>572</v>
      </c>
      <c r="J143" s="66" t="s">
        <v>573</v>
      </c>
      <c r="K143" s="65">
        <v>3183</v>
      </c>
      <c r="L143" s="65" t="s">
        <v>332</v>
      </c>
      <c r="M143" s="66" t="s">
        <v>198</v>
      </c>
      <c r="N143" s="66"/>
      <c r="O143" s="67" t="s">
        <v>266</v>
      </c>
      <c r="P143" s="67" t="s">
        <v>574</v>
      </c>
    </row>
    <row r="144" spans="1:16" x14ac:dyDescent="0.2">
      <c r="A144" s="29" t="str">
        <f t="shared" si="12"/>
        <v> BBS 102 </v>
      </c>
      <c r="B144" s="17" t="str">
        <f t="shared" si="13"/>
        <v>I</v>
      </c>
      <c r="C144" s="29">
        <f t="shared" si="14"/>
        <v>48890.303</v>
      </c>
      <c r="D144" t="str">
        <f t="shared" si="15"/>
        <v>vis</v>
      </c>
      <c r="E144">
        <f>VLOOKUP(C144,Active!C$21:E$960,3,FALSE)</f>
        <v>3229.9999326679872</v>
      </c>
      <c r="F144" s="17" t="s">
        <v>194</v>
      </c>
      <c r="G144" t="str">
        <f t="shared" si="16"/>
        <v>48890.303</v>
      </c>
      <c r="H144" s="29">
        <f t="shared" si="17"/>
        <v>3230</v>
      </c>
      <c r="I144" s="65" t="s">
        <v>575</v>
      </c>
      <c r="J144" s="66" t="s">
        <v>576</v>
      </c>
      <c r="K144" s="65">
        <v>3230</v>
      </c>
      <c r="L144" s="65" t="s">
        <v>207</v>
      </c>
      <c r="M144" s="66" t="s">
        <v>198</v>
      </c>
      <c r="N144" s="66"/>
      <c r="O144" s="67" t="s">
        <v>266</v>
      </c>
      <c r="P144" s="67" t="s">
        <v>574</v>
      </c>
    </row>
    <row r="145" spans="1:16" x14ac:dyDescent="0.2">
      <c r="A145" s="29" t="str">
        <f t="shared" si="12"/>
        <v> BBS 102 </v>
      </c>
      <c r="B145" s="17" t="str">
        <f t="shared" si="13"/>
        <v>I</v>
      </c>
      <c r="C145" s="29">
        <f t="shared" si="14"/>
        <v>48936.273999999998</v>
      </c>
      <c r="D145" t="str">
        <f t="shared" si="15"/>
        <v>vis</v>
      </c>
      <c r="E145">
        <f>VLOOKUP(C145,Active!C$21:E$960,3,FALSE)</f>
        <v>3287.0039870102046</v>
      </c>
      <c r="F145" s="17" t="s">
        <v>194</v>
      </c>
      <c r="G145" t="str">
        <f t="shared" si="16"/>
        <v>48936.274</v>
      </c>
      <c r="H145" s="29">
        <f t="shared" si="17"/>
        <v>3287</v>
      </c>
      <c r="I145" s="65" t="s">
        <v>577</v>
      </c>
      <c r="J145" s="66" t="s">
        <v>578</v>
      </c>
      <c r="K145" s="65">
        <v>3287</v>
      </c>
      <c r="L145" s="65" t="s">
        <v>223</v>
      </c>
      <c r="M145" s="66" t="s">
        <v>198</v>
      </c>
      <c r="N145" s="66"/>
      <c r="O145" s="67" t="s">
        <v>266</v>
      </c>
      <c r="P145" s="67" t="s">
        <v>574</v>
      </c>
    </row>
    <row r="146" spans="1:16" x14ac:dyDescent="0.2">
      <c r="A146" s="29" t="str">
        <f t="shared" si="12"/>
        <v> BBS 104 </v>
      </c>
      <c r="B146" s="17" t="str">
        <f t="shared" si="13"/>
        <v>I</v>
      </c>
      <c r="C146" s="29">
        <f t="shared" si="14"/>
        <v>49164.495999999999</v>
      </c>
      <c r="D146" t="str">
        <f t="shared" si="15"/>
        <v>vis</v>
      </c>
      <c r="E146">
        <f>VLOOKUP(C146,Active!C$21:E$960,3,FALSE)</f>
        <v>3569.9993382118369</v>
      </c>
      <c r="F146" s="17" t="s">
        <v>194</v>
      </c>
      <c r="G146" t="str">
        <f t="shared" si="16"/>
        <v>49164.496</v>
      </c>
      <c r="H146" s="29">
        <f t="shared" si="17"/>
        <v>3570</v>
      </c>
      <c r="I146" s="65" t="s">
        <v>579</v>
      </c>
      <c r="J146" s="66" t="s">
        <v>580</v>
      </c>
      <c r="K146" s="65">
        <v>3570</v>
      </c>
      <c r="L146" s="65" t="s">
        <v>274</v>
      </c>
      <c r="M146" s="66" t="s">
        <v>198</v>
      </c>
      <c r="N146" s="66"/>
      <c r="O146" s="67" t="s">
        <v>266</v>
      </c>
      <c r="P146" s="67" t="s">
        <v>581</v>
      </c>
    </row>
    <row r="147" spans="1:16" x14ac:dyDescent="0.2">
      <c r="A147" s="29" t="str">
        <f t="shared" si="12"/>
        <v> BBS 104 </v>
      </c>
      <c r="B147" s="17" t="str">
        <f t="shared" si="13"/>
        <v>I</v>
      </c>
      <c r="C147" s="29">
        <f t="shared" si="14"/>
        <v>49177.4</v>
      </c>
      <c r="D147" t="str">
        <f t="shared" si="15"/>
        <v>vis</v>
      </c>
      <c r="E147">
        <f>VLOOKUP(C147,Active!C$21:E$960,3,FALSE)</f>
        <v>3586.0003022376823</v>
      </c>
      <c r="F147" s="17" t="s">
        <v>194</v>
      </c>
      <c r="G147" t="str">
        <f t="shared" si="16"/>
        <v>49177.400</v>
      </c>
      <c r="H147" s="29">
        <f t="shared" si="17"/>
        <v>3586</v>
      </c>
      <c r="I147" s="65" t="s">
        <v>582</v>
      </c>
      <c r="J147" s="66" t="s">
        <v>583</v>
      </c>
      <c r="K147" s="65">
        <v>3586</v>
      </c>
      <c r="L147" s="65" t="s">
        <v>307</v>
      </c>
      <c r="M147" s="66" t="s">
        <v>198</v>
      </c>
      <c r="N147" s="66"/>
      <c r="O147" s="67" t="s">
        <v>266</v>
      </c>
      <c r="P147" s="67" t="s">
        <v>581</v>
      </c>
    </row>
    <row r="148" spans="1:16" x14ac:dyDescent="0.2">
      <c r="A148" s="29" t="str">
        <f t="shared" si="12"/>
        <v> BBS 104 </v>
      </c>
      <c r="B148" s="17" t="str">
        <f t="shared" si="13"/>
        <v>I</v>
      </c>
      <c r="C148" s="29">
        <f t="shared" si="14"/>
        <v>49198.366999999998</v>
      </c>
      <c r="D148" t="str">
        <f t="shared" si="15"/>
        <v>vis</v>
      </c>
      <c r="E148">
        <f>VLOOKUP(C148,Active!C$21:E$960,3,FALSE)</f>
        <v>3611.9993887790488</v>
      </c>
      <c r="F148" s="17" t="s">
        <v>194</v>
      </c>
      <c r="G148" t="str">
        <f t="shared" si="16"/>
        <v>49198.367</v>
      </c>
      <c r="H148" s="29">
        <f t="shared" si="17"/>
        <v>3612</v>
      </c>
      <c r="I148" s="65" t="s">
        <v>584</v>
      </c>
      <c r="J148" s="66" t="s">
        <v>585</v>
      </c>
      <c r="K148" s="65">
        <v>3612</v>
      </c>
      <c r="L148" s="65" t="s">
        <v>207</v>
      </c>
      <c r="M148" s="66" t="s">
        <v>198</v>
      </c>
      <c r="N148" s="66"/>
      <c r="O148" s="67" t="s">
        <v>266</v>
      </c>
      <c r="P148" s="67" t="s">
        <v>581</v>
      </c>
    </row>
    <row r="149" spans="1:16" x14ac:dyDescent="0.2">
      <c r="A149" s="29" t="str">
        <f t="shared" si="12"/>
        <v> BBS 105 </v>
      </c>
      <c r="B149" s="17" t="str">
        <f t="shared" si="13"/>
        <v>I</v>
      </c>
      <c r="C149" s="29">
        <f t="shared" si="14"/>
        <v>49206.434000000001</v>
      </c>
      <c r="D149" t="str">
        <f t="shared" si="15"/>
        <v>vis</v>
      </c>
      <c r="E149">
        <f>VLOOKUP(C149,Active!C$21:E$960,3,FALSE)</f>
        <v>3622.0024712958275</v>
      </c>
      <c r="F149" s="17" t="s">
        <v>194</v>
      </c>
      <c r="G149" t="str">
        <f t="shared" si="16"/>
        <v>49206.434</v>
      </c>
      <c r="H149" s="29">
        <f t="shared" si="17"/>
        <v>3622</v>
      </c>
      <c r="I149" s="65" t="s">
        <v>586</v>
      </c>
      <c r="J149" s="66" t="s">
        <v>587</v>
      </c>
      <c r="K149" s="65">
        <v>3622</v>
      </c>
      <c r="L149" s="65" t="s">
        <v>203</v>
      </c>
      <c r="M149" s="66" t="s">
        <v>198</v>
      </c>
      <c r="N149" s="66"/>
      <c r="O149" s="67" t="s">
        <v>266</v>
      </c>
      <c r="P149" s="67" t="s">
        <v>588</v>
      </c>
    </row>
    <row r="150" spans="1:16" x14ac:dyDescent="0.2">
      <c r="A150" s="29" t="str">
        <f t="shared" si="12"/>
        <v> AOEB 5 </v>
      </c>
      <c r="B150" s="17" t="str">
        <f t="shared" si="13"/>
        <v>I</v>
      </c>
      <c r="C150" s="29">
        <f t="shared" si="14"/>
        <v>49347.563000000002</v>
      </c>
      <c r="D150" t="str">
        <f t="shared" si="15"/>
        <v>vis</v>
      </c>
      <c r="E150">
        <f>VLOOKUP(C150,Active!C$21:E$960,3,FALSE)</f>
        <v>3797.0024753258294</v>
      </c>
      <c r="F150" s="17" t="s">
        <v>194</v>
      </c>
      <c r="G150" t="str">
        <f t="shared" si="16"/>
        <v>49347.563</v>
      </c>
      <c r="H150" s="29">
        <f t="shared" si="17"/>
        <v>3797</v>
      </c>
      <c r="I150" s="65" t="s">
        <v>589</v>
      </c>
      <c r="J150" s="66" t="s">
        <v>590</v>
      </c>
      <c r="K150" s="65">
        <v>3797</v>
      </c>
      <c r="L150" s="65" t="s">
        <v>203</v>
      </c>
      <c r="M150" s="66" t="s">
        <v>198</v>
      </c>
      <c r="N150" s="66"/>
      <c r="O150" s="67" t="s">
        <v>238</v>
      </c>
      <c r="P150" s="67" t="s">
        <v>239</v>
      </c>
    </row>
    <row r="151" spans="1:16" x14ac:dyDescent="0.2">
      <c r="A151" s="29" t="str">
        <f t="shared" si="12"/>
        <v> BBS 107 </v>
      </c>
      <c r="B151" s="17" t="str">
        <f t="shared" si="13"/>
        <v>I</v>
      </c>
      <c r="C151" s="29">
        <f t="shared" si="14"/>
        <v>49535.462</v>
      </c>
      <c r="D151" t="str">
        <f t="shared" si="15"/>
        <v>vis</v>
      </c>
      <c r="E151">
        <f>VLOOKUP(C151,Active!C$21:E$960,3,FALSE)</f>
        <v>4029.9972939473232</v>
      </c>
      <c r="F151" s="17" t="s">
        <v>194</v>
      </c>
      <c r="G151" t="str">
        <f t="shared" si="16"/>
        <v>49535.462</v>
      </c>
      <c r="H151" s="29">
        <f t="shared" si="17"/>
        <v>4030</v>
      </c>
      <c r="I151" s="65" t="s">
        <v>591</v>
      </c>
      <c r="J151" s="66" t="s">
        <v>592</v>
      </c>
      <c r="K151" s="65">
        <v>4030</v>
      </c>
      <c r="L151" s="65" t="s">
        <v>265</v>
      </c>
      <c r="M151" s="66" t="s">
        <v>198</v>
      </c>
      <c r="N151" s="66"/>
      <c r="O151" s="67" t="s">
        <v>266</v>
      </c>
      <c r="P151" s="67" t="s">
        <v>593</v>
      </c>
    </row>
    <row r="152" spans="1:16" x14ac:dyDescent="0.2">
      <c r="A152" s="29" t="str">
        <f t="shared" si="12"/>
        <v> BBS 110 </v>
      </c>
      <c r="B152" s="17" t="str">
        <f t="shared" si="13"/>
        <v>I</v>
      </c>
      <c r="C152" s="29">
        <f t="shared" si="14"/>
        <v>49906.43</v>
      </c>
      <c r="D152" t="str">
        <f t="shared" si="15"/>
        <v>vis</v>
      </c>
      <c r="E152">
        <f>VLOOKUP(C152,Active!C$21:E$960,3,FALSE)</f>
        <v>4489.997729683434</v>
      </c>
      <c r="F152" s="17" t="s">
        <v>194</v>
      </c>
      <c r="G152" t="str">
        <f t="shared" si="16"/>
        <v>49906.430</v>
      </c>
      <c r="H152" s="29">
        <f t="shared" si="17"/>
        <v>4490</v>
      </c>
      <c r="I152" s="65" t="s">
        <v>594</v>
      </c>
      <c r="J152" s="66" t="s">
        <v>595</v>
      </c>
      <c r="K152" s="65">
        <v>4490</v>
      </c>
      <c r="L152" s="65" t="s">
        <v>265</v>
      </c>
      <c r="M152" s="66" t="s">
        <v>198</v>
      </c>
      <c r="N152" s="66"/>
      <c r="O152" s="67" t="s">
        <v>266</v>
      </c>
      <c r="P152" s="67" t="s">
        <v>596</v>
      </c>
    </row>
    <row r="153" spans="1:16" x14ac:dyDescent="0.2">
      <c r="A153" s="29" t="str">
        <f t="shared" si="12"/>
        <v> BBS 110 </v>
      </c>
      <c r="B153" s="17" t="str">
        <f t="shared" si="13"/>
        <v>I</v>
      </c>
      <c r="C153" s="29">
        <f t="shared" si="14"/>
        <v>49935.463000000003</v>
      </c>
      <c r="D153" t="str">
        <f t="shared" si="15"/>
        <v>vis</v>
      </c>
      <c r="E153">
        <f>VLOOKUP(C153,Active!C$21:E$960,3,FALSE)</f>
        <v>4525.9986587412714</v>
      </c>
      <c r="F153" s="17" t="s">
        <v>194</v>
      </c>
      <c r="G153" t="str">
        <f t="shared" si="16"/>
        <v>49935.463</v>
      </c>
      <c r="H153" s="29">
        <f t="shared" si="17"/>
        <v>4526</v>
      </c>
      <c r="I153" s="65" t="s">
        <v>597</v>
      </c>
      <c r="J153" s="66" t="s">
        <v>598</v>
      </c>
      <c r="K153" s="65">
        <v>4526</v>
      </c>
      <c r="L153" s="65" t="s">
        <v>274</v>
      </c>
      <c r="M153" s="66" t="s">
        <v>198</v>
      </c>
      <c r="N153" s="66"/>
      <c r="O153" s="67" t="s">
        <v>266</v>
      </c>
      <c r="P153" s="67" t="s">
        <v>596</v>
      </c>
    </row>
    <row r="154" spans="1:16" x14ac:dyDescent="0.2">
      <c r="A154" s="29" t="str">
        <f t="shared" si="12"/>
        <v> BBS 110 </v>
      </c>
      <c r="B154" s="17" t="str">
        <f t="shared" si="13"/>
        <v>I</v>
      </c>
      <c r="C154" s="29">
        <f t="shared" si="14"/>
        <v>50011.27</v>
      </c>
      <c r="D154" t="str">
        <f t="shared" si="15"/>
        <v>vis</v>
      </c>
      <c r="E154">
        <f>VLOOKUP(C154,Active!C$21:E$960,3,FALSE)</f>
        <v>4619.9993623918399</v>
      </c>
      <c r="F154" s="17" t="s">
        <v>194</v>
      </c>
      <c r="G154" t="str">
        <f t="shared" si="16"/>
        <v>50011.270</v>
      </c>
      <c r="H154" s="29">
        <f t="shared" si="17"/>
        <v>4620</v>
      </c>
      <c r="I154" s="65" t="s">
        <v>599</v>
      </c>
      <c r="J154" s="66" t="s">
        <v>600</v>
      </c>
      <c r="K154" s="65">
        <v>4620</v>
      </c>
      <c r="L154" s="65" t="s">
        <v>274</v>
      </c>
      <c r="M154" s="66" t="s">
        <v>198</v>
      </c>
      <c r="N154" s="66"/>
      <c r="O154" s="67" t="s">
        <v>266</v>
      </c>
      <c r="P154" s="67" t="s">
        <v>596</v>
      </c>
    </row>
    <row r="155" spans="1:16" x14ac:dyDescent="0.2">
      <c r="A155" s="29" t="str">
        <f t="shared" si="12"/>
        <v> BBS 111 </v>
      </c>
      <c r="B155" s="17" t="str">
        <f t="shared" si="13"/>
        <v>I</v>
      </c>
      <c r="C155" s="29">
        <f t="shared" si="14"/>
        <v>50040.311000000002</v>
      </c>
      <c r="D155" t="str">
        <f t="shared" si="15"/>
        <v>vis</v>
      </c>
      <c r="E155">
        <f>VLOOKUP(C155,Active!C$21:E$960,3,FALSE)</f>
        <v>4656.0102114521751</v>
      </c>
      <c r="F155" s="17" t="s">
        <v>194</v>
      </c>
      <c r="G155" t="str">
        <f t="shared" si="16"/>
        <v>50040.311</v>
      </c>
      <c r="H155" s="29">
        <f t="shared" si="17"/>
        <v>4656</v>
      </c>
      <c r="I155" s="65" t="s">
        <v>601</v>
      </c>
      <c r="J155" s="66" t="s">
        <v>602</v>
      </c>
      <c r="K155" s="65">
        <v>4656</v>
      </c>
      <c r="L155" s="65" t="s">
        <v>603</v>
      </c>
      <c r="M155" s="66" t="s">
        <v>198</v>
      </c>
      <c r="N155" s="66"/>
      <c r="O155" s="67" t="s">
        <v>266</v>
      </c>
      <c r="P155" s="67" t="s">
        <v>604</v>
      </c>
    </row>
    <row r="156" spans="1:16" x14ac:dyDescent="0.2">
      <c r="A156" s="29" t="str">
        <f t="shared" si="12"/>
        <v> BBS 112 </v>
      </c>
      <c r="B156" s="17" t="str">
        <f t="shared" si="13"/>
        <v>I</v>
      </c>
      <c r="C156" s="29">
        <f t="shared" si="14"/>
        <v>50281.430999999997</v>
      </c>
      <c r="D156" t="str">
        <f t="shared" si="15"/>
        <v>vis</v>
      </c>
      <c r="E156">
        <f>VLOOKUP(C156,Active!C$21:E$960,3,FALSE)</f>
        <v>4954.9990866777707</v>
      </c>
      <c r="F156" s="17" t="s">
        <v>194</v>
      </c>
      <c r="G156" t="str">
        <f t="shared" si="16"/>
        <v>50281.431</v>
      </c>
      <c r="H156" s="29">
        <f t="shared" si="17"/>
        <v>4955</v>
      </c>
      <c r="I156" s="65" t="s">
        <v>605</v>
      </c>
      <c r="J156" s="66" t="s">
        <v>606</v>
      </c>
      <c r="K156" s="65">
        <v>4955</v>
      </c>
      <c r="L156" s="65" t="s">
        <v>274</v>
      </c>
      <c r="M156" s="66" t="s">
        <v>198</v>
      </c>
      <c r="N156" s="66"/>
      <c r="O156" s="67" t="s">
        <v>266</v>
      </c>
      <c r="P156" s="67" t="s">
        <v>607</v>
      </c>
    </row>
    <row r="157" spans="1:16" x14ac:dyDescent="0.2">
      <c r="A157" s="29" t="str">
        <f t="shared" si="12"/>
        <v> BBS 112 </v>
      </c>
      <c r="B157" s="17" t="str">
        <f t="shared" si="13"/>
        <v>I</v>
      </c>
      <c r="C157" s="29">
        <f t="shared" si="14"/>
        <v>50285.466</v>
      </c>
      <c r="D157" t="str">
        <f t="shared" si="15"/>
        <v>vis</v>
      </c>
      <c r="E157">
        <f>VLOOKUP(C157,Active!C$21:E$960,3,FALSE)</f>
        <v>4960.002487936631</v>
      </c>
      <c r="F157" s="17" t="s">
        <v>194</v>
      </c>
      <c r="G157" t="str">
        <f t="shared" si="16"/>
        <v>50285.466</v>
      </c>
      <c r="H157" s="29">
        <f t="shared" si="17"/>
        <v>4960</v>
      </c>
      <c r="I157" s="65" t="s">
        <v>608</v>
      </c>
      <c r="J157" s="66" t="s">
        <v>609</v>
      </c>
      <c r="K157" s="65">
        <v>4960</v>
      </c>
      <c r="L157" s="65" t="s">
        <v>203</v>
      </c>
      <c r="M157" s="66" t="s">
        <v>198</v>
      </c>
      <c r="N157" s="66"/>
      <c r="O157" s="67" t="s">
        <v>266</v>
      </c>
      <c r="P157" s="67" t="s">
        <v>607</v>
      </c>
    </row>
    <row r="158" spans="1:16" x14ac:dyDescent="0.2">
      <c r="A158" s="29" t="str">
        <f t="shared" si="12"/>
        <v> BBS 113 </v>
      </c>
      <c r="B158" s="17" t="str">
        <f t="shared" si="13"/>
        <v>I</v>
      </c>
      <c r="C158" s="29">
        <f t="shared" si="14"/>
        <v>50331.436000000002</v>
      </c>
      <c r="D158" t="str">
        <f t="shared" si="15"/>
        <v>vis</v>
      </c>
      <c r="E158">
        <f>VLOOKUP(C158,Active!C$21:E$960,3,FALSE)</f>
        <v>5017.0053022785405</v>
      </c>
      <c r="F158" s="17" t="s">
        <v>194</v>
      </c>
      <c r="G158" t="str">
        <f t="shared" si="16"/>
        <v>50331.436</v>
      </c>
      <c r="H158" s="29">
        <f t="shared" si="17"/>
        <v>5017</v>
      </c>
      <c r="I158" s="65" t="s">
        <v>610</v>
      </c>
      <c r="J158" s="66" t="s">
        <v>611</v>
      </c>
      <c r="K158" s="65">
        <v>5017</v>
      </c>
      <c r="L158" s="65" t="s">
        <v>197</v>
      </c>
      <c r="M158" s="66" t="s">
        <v>198</v>
      </c>
      <c r="N158" s="66"/>
      <c r="O158" s="67" t="s">
        <v>266</v>
      </c>
      <c r="P158" s="67" t="s">
        <v>612</v>
      </c>
    </row>
    <row r="159" spans="1:16" x14ac:dyDescent="0.2">
      <c r="A159" s="29" t="str">
        <f t="shared" si="12"/>
        <v> BBS 113 </v>
      </c>
      <c r="B159" s="17" t="str">
        <f t="shared" si="13"/>
        <v>I</v>
      </c>
      <c r="C159" s="29">
        <f t="shared" si="14"/>
        <v>50369.341</v>
      </c>
      <c r="D159" t="str">
        <f t="shared" si="15"/>
        <v>vis</v>
      </c>
      <c r="E159">
        <f>VLOOKUP(C159,Active!C$21:E$960,3,FALSE)</f>
        <v>5064.0075141042953</v>
      </c>
      <c r="F159" s="17" t="s">
        <v>194</v>
      </c>
      <c r="G159" t="str">
        <f t="shared" si="16"/>
        <v>50369.341</v>
      </c>
      <c r="H159" s="29">
        <f t="shared" si="17"/>
        <v>5064</v>
      </c>
      <c r="I159" s="65" t="s">
        <v>613</v>
      </c>
      <c r="J159" s="66" t="s">
        <v>614</v>
      </c>
      <c r="K159" s="65">
        <v>5064</v>
      </c>
      <c r="L159" s="65" t="s">
        <v>336</v>
      </c>
      <c r="M159" s="66" t="s">
        <v>198</v>
      </c>
      <c r="N159" s="66"/>
      <c r="O159" s="67" t="s">
        <v>266</v>
      </c>
      <c r="P159" s="67" t="s">
        <v>612</v>
      </c>
    </row>
    <row r="160" spans="1:16" x14ac:dyDescent="0.2">
      <c r="A160" s="29" t="str">
        <f t="shared" si="12"/>
        <v> BBS 114 </v>
      </c>
      <c r="B160" s="17" t="str">
        <f t="shared" si="13"/>
        <v>I</v>
      </c>
      <c r="C160" s="29">
        <f t="shared" si="14"/>
        <v>50390.303</v>
      </c>
      <c r="D160" t="str">
        <f t="shared" si="15"/>
        <v>vis</v>
      </c>
      <c r="E160">
        <f>VLOOKUP(C160,Active!C$21:E$960,3,FALSE)</f>
        <v>5090.000400644105</v>
      </c>
      <c r="F160" s="17" t="s">
        <v>194</v>
      </c>
      <c r="G160" t="str">
        <f t="shared" si="16"/>
        <v>50390.303</v>
      </c>
      <c r="H160" s="29">
        <f t="shared" si="17"/>
        <v>5090</v>
      </c>
      <c r="I160" s="65" t="s">
        <v>615</v>
      </c>
      <c r="J160" s="66" t="s">
        <v>616</v>
      </c>
      <c r="K160" s="65">
        <v>5090</v>
      </c>
      <c r="L160" s="65" t="s">
        <v>307</v>
      </c>
      <c r="M160" s="66" t="s">
        <v>198</v>
      </c>
      <c r="N160" s="66"/>
      <c r="O160" s="67" t="s">
        <v>266</v>
      </c>
      <c r="P160" s="67" t="s">
        <v>617</v>
      </c>
    </row>
    <row r="161" spans="1:16" x14ac:dyDescent="0.2">
      <c r="A161" s="29" t="str">
        <f t="shared" si="12"/>
        <v> BBS 115 </v>
      </c>
      <c r="B161" s="17" t="str">
        <f t="shared" si="13"/>
        <v>I</v>
      </c>
      <c r="C161" s="29">
        <f t="shared" si="14"/>
        <v>50652.402999999998</v>
      </c>
      <c r="D161" t="str">
        <f t="shared" si="15"/>
        <v>vis</v>
      </c>
      <c r="E161">
        <f>VLOOKUP(C161,Active!C$21:E$960,3,FALSE)</f>
        <v>5415.00448241513</v>
      </c>
      <c r="F161" s="17" t="s">
        <v>194</v>
      </c>
      <c r="G161" t="str">
        <f t="shared" si="16"/>
        <v>50652.403</v>
      </c>
      <c r="H161" s="29">
        <f t="shared" si="17"/>
        <v>5415</v>
      </c>
      <c r="I161" s="65" t="s">
        <v>618</v>
      </c>
      <c r="J161" s="66" t="s">
        <v>619</v>
      </c>
      <c r="K161" s="65">
        <v>5415</v>
      </c>
      <c r="L161" s="65" t="s">
        <v>197</v>
      </c>
      <c r="M161" s="66" t="s">
        <v>198</v>
      </c>
      <c r="N161" s="66"/>
      <c r="O161" s="67" t="s">
        <v>266</v>
      </c>
      <c r="P161" s="67" t="s">
        <v>620</v>
      </c>
    </row>
    <row r="162" spans="1:16" x14ac:dyDescent="0.2">
      <c r="A162" s="29" t="str">
        <f t="shared" si="12"/>
        <v> BBS 115 </v>
      </c>
      <c r="B162" s="17" t="str">
        <f t="shared" si="13"/>
        <v>I</v>
      </c>
      <c r="C162" s="29">
        <f t="shared" si="14"/>
        <v>50681.430999999997</v>
      </c>
      <c r="D162" t="str">
        <f t="shared" si="15"/>
        <v>vis</v>
      </c>
      <c r="E162">
        <f>VLOOKUP(C162,Active!C$21:E$960,3,FALSE)</f>
        <v>5450.9992114714023</v>
      </c>
      <c r="F162" s="17" t="s">
        <v>194</v>
      </c>
      <c r="G162" t="str">
        <f t="shared" si="16"/>
        <v>50681.431</v>
      </c>
      <c r="H162" s="29">
        <f t="shared" si="17"/>
        <v>5451</v>
      </c>
      <c r="I162" s="65" t="s">
        <v>621</v>
      </c>
      <c r="J162" s="66" t="s">
        <v>622</v>
      </c>
      <c r="K162" s="65">
        <v>5451</v>
      </c>
      <c r="L162" s="65" t="s">
        <v>274</v>
      </c>
      <c r="M162" s="66" t="s">
        <v>198</v>
      </c>
      <c r="N162" s="66"/>
      <c r="O162" s="67" t="s">
        <v>266</v>
      </c>
      <c r="P162" s="67" t="s">
        <v>620</v>
      </c>
    </row>
    <row r="163" spans="1:16" x14ac:dyDescent="0.2">
      <c r="A163" s="29" t="str">
        <f t="shared" si="12"/>
        <v> BBS 116 </v>
      </c>
      <c r="B163" s="17" t="str">
        <f t="shared" si="13"/>
        <v>I</v>
      </c>
      <c r="C163" s="29">
        <f t="shared" si="14"/>
        <v>50715.307999999997</v>
      </c>
      <c r="D163" t="str">
        <f t="shared" si="15"/>
        <v>vis</v>
      </c>
      <c r="E163">
        <f>VLOOKUP(C163,Active!C$21:E$960,3,FALSE)</f>
        <v>5493.0067020404877</v>
      </c>
      <c r="F163" s="17" t="s">
        <v>194</v>
      </c>
      <c r="G163" t="str">
        <f t="shared" si="16"/>
        <v>50715.308</v>
      </c>
      <c r="H163" s="29">
        <f t="shared" si="17"/>
        <v>5493</v>
      </c>
      <c r="I163" s="65" t="s">
        <v>623</v>
      </c>
      <c r="J163" s="66" t="s">
        <v>624</v>
      </c>
      <c r="K163" s="65">
        <v>5493</v>
      </c>
      <c r="L163" s="65" t="s">
        <v>332</v>
      </c>
      <c r="M163" s="66" t="s">
        <v>198</v>
      </c>
      <c r="N163" s="66"/>
      <c r="O163" s="67" t="s">
        <v>266</v>
      </c>
      <c r="P163" s="67" t="s">
        <v>625</v>
      </c>
    </row>
    <row r="164" spans="1:16" x14ac:dyDescent="0.2">
      <c r="A164" s="29" t="str">
        <f t="shared" si="12"/>
        <v> BBS 116 </v>
      </c>
      <c r="B164" s="17" t="str">
        <f t="shared" si="13"/>
        <v>I</v>
      </c>
      <c r="C164" s="29">
        <f t="shared" si="14"/>
        <v>50727.404000000002</v>
      </c>
      <c r="D164" t="str">
        <f t="shared" si="15"/>
        <v>vis</v>
      </c>
      <c r="E164">
        <f>VLOOKUP(C164,Active!C$21:E$960,3,FALSE)</f>
        <v>5508.0057458142528</v>
      </c>
      <c r="F164" s="17" t="s">
        <v>194</v>
      </c>
      <c r="G164" t="str">
        <f t="shared" si="16"/>
        <v>50727.404</v>
      </c>
      <c r="H164" s="29">
        <f t="shared" si="17"/>
        <v>5508</v>
      </c>
      <c r="I164" s="65" t="s">
        <v>626</v>
      </c>
      <c r="J164" s="66" t="s">
        <v>627</v>
      </c>
      <c r="K164" s="65">
        <v>5508</v>
      </c>
      <c r="L164" s="65" t="s">
        <v>332</v>
      </c>
      <c r="M164" s="66" t="s">
        <v>198</v>
      </c>
      <c r="N164" s="66"/>
      <c r="O164" s="67" t="s">
        <v>266</v>
      </c>
      <c r="P164" s="67" t="s">
        <v>625</v>
      </c>
    </row>
    <row r="165" spans="1:16" x14ac:dyDescent="0.2">
      <c r="A165" s="29" t="str">
        <f t="shared" si="12"/>
        <v>IBVS 5263 </v>
      </c>
      <c r="B165" s="17" t="str">
        <f t="shared" si="13"/>
        <v>I</v>
      </c>
      <c r="C165" s="29">
        <f t="shared" si="14"/>
        <v>51331.431600000004</v>
      </c>
      <c r="D165" t="str">
        <f t="shared" si="15"/>
        <v>vis</v>
      </c>
      <c r="E165">
        <f>VLOOKUP(C165,Active!C$21:E$960,3,FALSE)</f>
        <v>6257.0001582612485</v>
      </c>
      <c r="F165" s="17" t="s">
        <v>194</v>
      </c>
      <c r="G165" t="str">
        <f t="shared" si="16"/>
        <v>51331.4316</v>
      </c>
      <c r="H165" s="29">
        <f t="shared" si="17"/>
        <v>6257</v>
      </c>
      <c r="I165" s="65" t="s">
        <v>628</v>
      </c>
      <c r="J165" s="66" t="s">
        <v>629</v>
      </c>
      <c r="K165" s="65">
        <v>6257</v>
      </c>
      <c r="L165" s="65" t="s">
        <v>630</v>
      </c>
      <c r="M165" s="66" t="s">
        <v>631</v>
      </c>
      <c r="N165" s="66" t="s">
        <v>632</v>
      </c>
      <c r="O165" s="67" t="s">
        <v>633</v>
      </c>
      <c r="P165" s="68" t="s">
        <v>634</v>
      </c>
    </row>
    <row r="166" spans="1:16" x14ac:dyDescent="0.2">
      <c r="A166" s="29" t="str">
        <f t="shared" si="12"/>
        <v>OEJV 0074 </v>
      </c>
      <c r="B166" s="17" t="str">
        <f t="shared" si="13"/>
        <v>I</v>
      </c>
      <c r="C166" s="29">
        <f t="shared" si="14"/>
        <v>51756.432000000001</v>
      </c>
      <c r="D166" t="str">
        <f t="shared" si="15"/>
        <v>vis</v>
      </c>
      <c r="E166" t="e">
        <f>VLOOKUP(C166,Active!C$21:E$960,3,FALSE)</f>
        <v>#N/A</v>
      </c>
      <c r="F166" s="17" t="s">
        <v>194</v>
      </c>
      <c r="G166" t="str">
        <f t="shared" si="16"/>
        <v>51756.432</v>
      </c>
      <c r="H166" s="29">
        <f t="shared" si="17"/>
        <v>6784</v>
      </c>
      <c r="I166" s="65" t="s">
        <v>635</v>
      </c>
      <c r="J166" s="66" t="s">
        <v>636</v>
      </c>
      <c r="K166" s="65">
        <v>6784</v>
      </c>
      <c r="L166" s="65" t="s">
        <v>339</v>
      </c>
      <c r="M166" s="66" t="s">
        <v>198</v>
      </c>
      <c r="N166" s="66"/>
      <c r="O166" s="67" t="s">
        <v>637</v>
      </c>
      <c r="P166" s="68" t="s">
        <v>147</v>
      </c>
    </row>
    <row r="167" spans="1:16" x14ac:dyDescent="0.2">
      <c r="A167" s="29" t="str">
        <f t="shared" si="12"/>
        <v>OEJV 0003 </v>
      </c>
      <c r="B167" s="17" t="str">
        <f t="shared" si="13"/>
        <v>I</v>
      </c>
      <c r="C167" s="29">
        <f t="shared" si="14"/>
        <v>53214.495999999999</v>
      </c>
      <c r="D167" t="str">
        <f t="shared" si="15"/>
        <v>vis</v>
      </c>
      <c r="E167">
        <f>VLOOKUP(C167,Active!C$21:E$960,3,FALSE)</f>
        <v>8592.0006017473552</v>
      </c>
      <c r="F167" s="17" t="s">
        <v>194</v>
      </c>
      <c r="G167" t="str">
        <f t="shared" si="16"/>
        <v>53214.496</v>
      </c>
      <c r="H167" s="29">
        <f t="shared" si="17"/>
        <v>8592</v>
      </c>
      <c r="I167" s="65" t="s">
        <v>638</v>
      </c>
      <c r="J167" s="66" t="s">
        <v>639</v>
      </c>
      <c r="K167" s="65">
        <v>8592</v>
      </c>
      <c r="L167" s="65" t="s">
        <v>307</v>
      </c>
      <c r="M167" s="66" t="s">
        <v>198</v>
      </c>
      <c r="N167" s="66"/>
      <c r="O167" s="67" t="s">
        <v>212</v>
      </c>
      <c r="P167" s="68" t="s">
        <v>640</v>
      </c>
    </row>
    <row r="168" spans="1:16" x14ac:dyDescent="0.2">
      <c r="A168" s="29" t="str">
        <f t="shared" si="12"/>
        <v>OEJV 0003 </v>
      </c>
      <c r="B168" s="17" t="str">
        <f t="shared" si="13"/>
        <v>I</v>
      </c>
      <c r="C168" s="29">
        <f t="shared" si="14"/>
        <v>53568.517999999996</v>
      </c>
      <c r="D168" t="str">
        <f t="shared" si="15"/>
        <v>vis</v>
      </c>
      <c r="E168">
        <f>VLOOKUP(C168,Active!C$21:E$960,3,FALSE)</f>
        <v>9030.9879921965785</v>
      </c>
      <c r="F168" s="17" t="s">
        <v>194</v>
      </c>
      <c r="G168" t="str">
        <f t="shared" si="16"/>
        <v>53568.518</v>
      </c>
      <c r="H168" s="29">
        <f t="shared" si="17"/>
        <v>9031</v>
      </c>
      <c r="I168" s="65" t="s">
        <v>641</v>
      </c>
      <c r="J168" s="66" t="s">
        <v>642</v>
      </c>
      <c r="K168" s="65">
        <v>9031</v>
      </c>
      <c r="L168" s="65" t="s">
        <v>261</v>
      </c>
      <c r="M168" s="66" t="s">
        <v>198</v>
      </c>
      <c r="N168" s="66"/>
      <c r="O168" s="67" t="s">
        <v>212</v>
      </c>
      <c r="P168" s="68" t="s">
        <v>640</v>
      </c>
    </row>
    <row r="169" spans="1:16" x14ac:dyDescent="0.2">
      <c r="A169" s="29" t="str">
        <f t="shared" si="12"/>
        <v>BAVM 178 </v>
      </c>
      <c r="B169" s="17" t="str">
        <f t="shared" si="13"/>
        <v>I</v>
      </c>
      <c r="C169" s="29">
        <f t="shared" si="14"/>
        <v>53619.324099999998</v>
      </c>
      <c r="D169" t="str">
        <f t="shared" si="15"/>
        <v>vis</v>
      </c>
      <c r="E169">
        <f>VLOOKUP(C169,Active!C$21:E$960,3,FALSE)</f>
        <v>9093.9875720472755</v>
      </c>
      <c r="F169" s="17" t="s">
        <v>194</v>
      </c>
      <c r="G169" t="str">
        <f t="shared" si="16"/>
        <v>53619.3241</v>
      </c>
      <c r="H169" s="29">
        <f t="shared" si="17"/>
        <v>9094</v>
      </c>
      <c r="I169" s="65" t="s">
        <v>643</v>
      </c>
      <c r="J169" s="66" t="s">
        <v>644</v>
      </c>
      <c r="K169" s="65">
        <v>9094</v>
      </c>
      <c r="L169" s="65" t="s">
        <v>645</v>
      </c>
      <c r="M169" s="66" t="s">
        <v>646</v>
      </c>
      <c r="N169" s="66" t="s">
        <v>647</v>
      </c>
      <c r="O169" s="67" t="s">
        <v>648</v>
      </c>
      <c r="P169" s="68" t="s">
        <v>649</v>
      </c>
    </row>
    <row r="170" spans="1:16" x14ac:dyDescent="0.2">
      <c r="A170" s="29" t="str">
        <f t="shared" si="12"/>
        <v>OEJV 0074 </v>
      </c>
      <c r="B170" s="17" t="str">
        <f t="shared" si="13"/>
        <v>I</v>
      </c>
      <c r="C170" s="29">
        <f t="shared" si="14"/>
        <v>53619.32475</v>
      </c>
      <c r="D170" t="str">
        <f t="shared" si="15"/>
        <v>vis</v>
      </c>
      <c r="E170" t="e">
        <f>VLOOKUP(C170,Active!C$21:E$960,3,FALSE)</f>
        <v>#N/A</v>
      </c>
      <c r="F170" s="17" t="s">
        <v>194</v>
      </c>
      <c r="G170" t="str">
        <f t="shared" si="16"/>
        <v>53619.32475</v>
      </c>
      <c r="H170" s="29">
        <f t="shared" si="17"/>
        <v>9094</v>
      </c>
      <c r="I170" s="65" t="s">
        <v>650</v>
      </c>
      <c r="J170" s="66" t="s">
        <v>651</v>
      </c>
      <c r="K170" s="65" t="s">
        <v>652</v>
      </c>
      <c r="L170" s="65" t="s">
        <v>653</v>
      </c>
      <c r="M170" s="66" t="s">
        <v>646</v>
      </c>
      <c r="N170" s="66" t="s">
        <v>189</v>
      </c>
      <c r="O170" s="67" t="s">
        <v>654</v>
      </c>
      <c r="P170" s="68" t="s">
        <v>147</v>
      </c>
    </row>
    <row r="171" spans="1:16" x14ac:dyDescent="0.2">
      <c r="A171" s="29" t="str">
        <f t="shared" si="12"/>
        <v>BAVM 186 </v>
      </c>
      <c r="B171" s="17" t="str">
        <f t="shared" si="13"/>
        <v>I</v>
      </c>
      <c r="C171" s="29">
        <f t="shared" si="14"/>
        <v>53931.419300000001</v>
      </c>
      <c r="D171" t="str">
        <f t="shared" si="15"/>
        <v>vis</v>
      </c>
      <c r="E171">
        <f>VLOOKUP(C171,Active!C$21:E$960,3,FALSE)</f>
        <v>9480.9857174160134</v>
      </c>
      <c r="F171" s="17" t="s">
        <v>194</v>
      </c>
      <c r="G171" t="str">
        <f t="shared" si="16"/>
        <v>53931.4193</v>
      </c>
      <c r="H171" s="29">
        <f t="shared" si="17"/>
        <v>9481</v>
      </c>
      <c r="I171" s="65" t="s">
        <v>655</v>
      </c>
      <c r="J171" s="66" t="s">
        <v>656</v>
      </c>
      <c r="K171" s="65" t="s">
        <v>657</v>
      </c>
      <c r="L171" s="65" t="s">
        <v>658</v>
      </c>
      <c r="M171" s="66" t="s">
        <v>646</v>
      </c>
      <c r="N171" s="66" t="s">
        <v>647</v>
      </c>
      <c r="O171" s="67" t="s">
        <v>659</v>
      </c>
      <c r="P171" s="68" t="s">
        <v>660</v>
      </c>
    </row>
    <row r="172" spans="1:16" x14ac:dyDescent="0.2">
      <c r="A172" s="29" t="str">
        <f t="shared" si="12"/>
        <v>BAVM 186 </v>
      </c>
      <c r="B172" s="17" t="str">
        <f t="shared" si="13"/>
        <v>I</v>
      </c>
      <c r="C172" s="29">
        <f t="shared" si="14"/>
        <v>54289.483699999997</v>
      </c>
      <c r="D172" t="str">
        <f t="shared" si="15"/>
        <v>vis</v>
      </c>
      <c r="E172">
        <f>VLOOKUP(C172,Active!C$21:E$960,3,FALSE)</f>
        <v>9924.9856851263994</v>
      </c>
      <c r="F172" s="17" t="s">
        <v>194</v>
      </c>
      <c r="G172" t="str">
        <f t="shared" si="16"/>
        <v>54289.4837</v>
      </c>
      <c r="H172" s="29">
        <f t="shared" si="17"/>
        <v>9925</v>
      </c>
      <c r="I172" s="65" t="s">
        <v>661</v>
      </c>
      <c r="J172" s="66" t="s">
        <v>662</v>
      </c>
      <c r="K172" s="65" t="s">
        <v>663</v>
      </c>
      <c r="L172" s="65" t="s">
        <v>658</v>
      </c>
      <c r="M172" s="66" t="s">
        <v>646</v>
      </c>
      <c r="N172" s="66" t="s">
        <v>647</v>
      </c>
      <c r="O172" s="67" t="s">
        <v>664</v>
      </c>
      <c r="P172" s="68" t="s">
        <v>660</v>
      </c>
    </row>
    <row r="173" spans="1:16" ht="25.5" x14ac:dyDescent="0.2">
      <c r="A173" s="29" t="str">
        <f t="shared" si="12"/>
        <v>JAAVSO 36(2);171 </v>
      </c>
      <c r="B173" s="17" t="str">
        <f t="shared" si="13"/>
        <v>I</v>
      </c>
      <c r="C173" s="29">
        <f t="shared" si="14"/>
        <v>54380.612800000003</v>
      </c>
      <c r="D173" t="str">
        <f t="shared" si="15"/>
        <v>vis</v>
      </c>
      <c r="E173">
        <f>VLOOKUP(C173,Active!C$21:E$960,3,FALSE)</f>
        <v>10037.985797557234</v>
      </c>
      <c r="F173" s="17" t="s">
        <v>194</v>
      </c>
      <c r="G173" t="str">
        <f t="shared" si="16"/>
        <v>54380.6128</v>
      </c>
      <c r="H173" s="29">
        <f t="shared" si="17"/>
        <v>10038</v>
      </c>
      <c r="I173" s="65" t="s">
        <v>665</v>
      </c>
      <c r="J173" s="66" t="s">
        <v>666</v>
      </c>
      <c r="K173" s="65" t="s">
        <v>667</v>
      </c>
      <c r="L173" s="65" t="s">
        <v>658</v>
      </c>
      <c r="M173" s="66" t="s">
        <v>646</v>
      </c>
      <c r="N173" s="66" t="s">
        <v>668</v>
      </c>
      <c r="O173" s="67" t="s">
        <v>238</v>
      </c>
      <c r="P173" s="68" t="s">
        <v>669</v>
      </c>
    </row>
    <row r="174" spans="1:16" ht="25.5" x14ac:dyDescent="0.2">
      <c r="A174" s="29" t="str">
        <f t="shared" si="12"/>
        <v>JAAVSO 36(2);186 </v>
      </c>
      <c r="B174" s="17" t="str">
        <f t="shared" si="13"/>
        <v>I</v>
      </c>
      <c r="C174" s="29">
        <f t="shared" si="14"/>
        <v>54684.644</v>
      </c>
      <c r="D174" t="str">
        <f t="shared" si="15"/>
        <v>vis</v>
      </c>
      <c r="E174">
        <f>VLOOKUP(C174,Active!C$21:E$960,3,FALSE)</f>
        <v>10414.984580410126</v>
      </c>
      <c r="F174" s="17" t="s">
        <v>194</v>
      </c>
      <c r="G174" t="str">
        <f t="shared" si="16"/>
        <v>54684.644</v>
      </c>
      <c r="H174" s="29">
        <f t="shared" si="17"/>
        <v>10415</v>
      </c>
      <c r="I174" s="65" t="s">
        <v>670</v>
      </c>
      <c r="J174" s="66" t="s">
        <v>671</v>
      </c>
      <c r="K174" s="65" t="s">
        <v>672</v>
      </c>
      <c r="L174" s="65" t="s">
        <v>673</v>
      </c>
      <c r="M174" s="66" t="s">
        <v>646</v>
      </c>
      <c r="N174" s="66" t="s">
        <v>674</v>
      </c>
      <c r="O174" s="67" t="s">
        <v>238</v>
      </c>
      <c r="P174" s="68" t="s">
        <v>675</v>
      </c>
    </row>
    <row r="175" spans="1:16" ht="25.5" x14ac:dyDescent="0.2">
      <c r="A175" s="29" t="str">
        <f t="shared" si="12"/>
        <v>JAAVSO 36(2);186 </v>
      </c>
      <c r="B175" s="17" t="str">
        <f t="shared" si="13"/>
        <v>I</v>
      </c>
      <c r="C175" s="29">
        <f t="shared" si="14"/>
        <v>54688.676500000001</v>
      </c>
      <c r="D175" t="str">
        <f t="shared" si="15"/>
        <v>vis</v>
      </c>
      <c r="E175">
        <f>VLOOKUP(C175,Active!C$21:E$960,3,FALSE)</f>
        <v>10419.984881668202</v>
      </c>
      <c r="F175" s="17" t="s">
        <v>194</v>
      </c>
      <c r="G175" t="str">
        <f t="shared" si="16"/>
        <v>54688.6765</v>
      </c>
      <c r="H175" s="29">
        <f t="shared" si="17"/>
        <v>10420</v>
      </c>
      <c r="I175" s="65" t="s">
        <v>676</v>
      </c>
      <c r="J175" s="66" t="s">
        <v>677</v>
      </c>
      <c r="K175" s="65" t="s">
        <v>678</v>
      </c>
      <c r="L175" s="65" t="s">
        <v>679</v>
      </c>
      <c r="M175" s="66" t="s">
        <v>646</v>
      </c>
      <c r="N175" s="66" t="s">
        <v>674</v>
      </c>
      <c r="O175" s="67" t="s">
        <v>238</v>
      </c>
      <c r="P175" s="68" t="s">
        <v>675</v>
      </c>
    </row>
    <row r="176" spans="1:16" x14ac:dyDescent="0.2">
      <c r="A176" s="29" t="str">
        <f t="shared" si="12"/>
        <v> JAAVSO 38;85 </v>
      </c>
      <c r="B176" s="17" t="str">
        <f t="shared" si="13"/>
        <v>I</v>
      </c>
      <c r="C176" s="29">
        <f t="shared" si="14"/>
        <v>55017.706299999998</v>
      </c>
      <c r="D176" t="str">
        <f t="shared" si="15"/>
        <v>vis</v>
      </c>
      <c r="E176">
        <f>VLOOKUP(C176,Active!C$21:E$960,3,FALSE)</f>
        <v>10827.981936320257</v>
      </c>
      <c r="F176" s="17" t="s">
        <v>194</v>
      </c>
      <c r="G176" t="str">
        <f t="shared" si="16"/>
        <v>55017.7063</v>
      </c>
      <c r="H176" s="29">
        <f t="shared" si="17"/>
        <v>10828</v>
      </c>
      <c r="I176" s="65" t="s">
        <v>680</v>
      </c>
      <c r="J176" s="66" t="s">
        <v>681</v>
      </c>
      <c r="K176" s="65" t="s">
        <v>682</v>
      </c>
      <c r="L176" s="65" t="s">
        <v>683</v>
      </c>
      <c r="M176" s="66" t="s">
        <v>646</v>
      </c>
      <c r="N176" s="66" t="s">
        <v>668</v>
      </c>
      <c r="O176" s="67" t="s">
        <v>238</v>
      </c>
      <c r="P176" s="67" t="s">
        <v>684</v>
      </c>
    </row>
    <row r="177" spans="1:16" x14ac:dyDescent="0.2">
      <c r="A177" s="29" t="str">
        <f t="shared" si="12"/>
        <v> JAAVSO 39;94 </v>
      </c>
      <c r="B177" s="17" t="str">
        <f t="shared" si="13"/>
        <v>I</v>
      </c>
      <c r="C177" s="29">
        <f t="shared" si="14"/>
        <v>55379.802900000002</v>
      </c>
      <c r="D177" t="str">
        <f t="shared" si="15"/>
        <v>vis</v>
      </c>
      <c r="E177">
        <f>VLOOKUP(C177,Active!C$21:E$960,3,FALSE)</f>
        <v>11276.981833288637</v>
      </c>
      <c r="F177" s="17" t="s">
        <v>194</v>
      </c>
      <c r="G177" t="str">
        <f t="shared" si="16"/>
        <v>55379.8029</v>
      </c>
      <c r="H177" s="29">
        <f t="shared" si="17"/>
        <v>11277</v>
      </c>
      <c r="I177" s="65" t="s">
        <v>685</v>
      </c>
      <c r="J177" s="66" t="s">
        <v>686</v>
      </c>
      <c r="K177" s="65" t="s">
        <v>687</v>
      </c>
      <c r="L177" s="65" t="s">
        <v>688</v>
      </c>
      <c r="M177" s="66" t="s">
        <v>646</v>
      </c>
      <c r="N177" s="66" t="s">
        <v>668</v>
      </c>
      <c r="O177" s="67" t="s">
        <v>238</v>
      </c>
      <c r="P177" s="67" t="s">
        <v>689</v>
      </c>
    </row>
    <row r="178" spans="1:16" x14ac:dyDescent="0.2">
      <c r="A178" s="29" t="str">
        <f t="shared" si="12"/>
        <v>IBVS 5958 </v>
      </c>
      <c r="B178" s="17" t="str">
        <f t="shared" si="13"/>
        <v>I</v>
      </c>
      <c r="C178" s="29">
        <f t="shared" si="14"/>
        <v>55381.415500000003</v>
      </c>
      <c r="D178" t="str">
        <f t="shared" si="15"/>
        <v>vis</v>
      </c>
      <c r="E178">
        <f>VLOOKUP(C178,Active!C$21:E$960,3,FALSE)</f>
        <v>11278.981457791742</v>
      </c>
      <c r="F178" s="17" t="s">
        <v>194</v>
      </c>
      <c r="G178" t="str">
        <f t="shared" si="16"/>
        <v>55381.4155</v>
      </c>
      <c r="H178" s="29">
        <f t="shared" si="17"/>
        <v>11279</v>
      </c>
      <c r="I178" s="65" t="s">
        <v>690</v>
      </c>
      <c r="J178" s="66" t="s">
        <v>691</v>
      </c>
      <c r="K178" s="65" t="s">
        <v>692</v>
      </c>
      <c r="L178" s="65" t="s">
        <v>693</v>
      </c>
      <c r="M178" s="66" t="s">
        <v>646</v>
      </c>
      <c r="N178" s="66" t="s">
        <v>694</v>
      </c>
      <c r="O178" s="67" t="s">
        <v>695</v>
      </c>
      <c r="P178" s="68" t="s">
        <v>696</v>
      </c>
    </row>
    <row r="179" spans="1:16" x14ac:dyDescent="0.2">
      <c r="A179" s="29" t="str">
        <f t="shared" si="12"/>
        <v>IBVS 5958 </v>
      </c>
      <c r="B179" s="17" t="str">
        <f t="shared" si="13"/>
        <v>II</v>
      </c>
      <c r="C179" s="29">
        <f t="shared" si="14"/>
        <v>55383.431600000004</v>
      </c>
      <c r="D179" t="str">
        <f t="shared" si="15"/>
        <v>vis</v>
      </c>
      <c r="E179">
        <f>VLOOKUP(C179,Active!C$21:E$960,3,FALSE)</f>
        <v>11281.481422420735</v>
      </c>
      <c r="F179" s="17" t="s">
        <v>194</v>
      </c>
      <c r="G179" t="str">
        <f t="shared" si="16"/>
        <v>55383.4316</v>
      </c>
      <c r="H179" s="29">
        <f t="shared" si="17"/>
        <v>11281.5</v>
      </c>
      <c r="I179" s="65" t="s">
        <v>697</v>
      </c>
      <c r="J179" s="66" t="s">
        <v>698</v>
      </c>
      <c r="K179" s="65" t="s">
        <v>699</v>
      </c>
      <c r="L179" s="65" t="s">
        <v>693</v>
      </c>
      <c r="M179" s="66" t="s">
        <v>646</v>
      </c>
      <c r="N179" s="66" t="s">
        <v>694</v>
      </c>
      <c r="O179" s="67" t="s">
        <v>695</v>
      </c>
      <c r="P179" s="68" t="s">
        <v>696</v>
      </c>
    </row>
    <row r="180" spans="1:16" x14ac:dyDescent="0.2">
      <c r="A180" s="29" t="str">
        <f t="shared" si="12"/>
        <v>IBVS 5958 </v>
      </c>
      <c r="B180" s="17" t="str">
        <f t="shared" si="13"/>
        <v>II</v>
      </c>
      <c r="C180" s="29">
        <f t="shared" si="14"/>
        <v>55391.498599999999</v>
      </c>
      <c r="D180" t="str">
        <f t="shared" si="15"/>
        <v>vis</v>
      </c>
      <c r="E180">
        <f>VLOOKUP(C180,Active!C$21:E$960,3,FALSE)</f>
        <v>11291.484504937505</v>
      </c>
      <c r="F180" s="17" t="s">
        <v>194</v>
      </c>
      <c r="G180" t="str">
        <f t="shared" si="16"/>
        <v>55391.4986</v>
      </c>
      <c r="H180" s="29">
        <f t="shared" si="17"/>
        <v>11291.5</v>
      </c>
      <c r="I180" s="65" t="s">
        <v>700</v>
      </c>
      <c r="J180" s="66" t="s">
        <v>701</v>
      </c>
      <c r="K180" s="65" t="s">
        <v>702</v>
      </c>
      <c r="L180" s="65" t="s">
        <v>703</v>
      </c>
      <c r="M180" s="66" t="s">
        <v>646</v>
      </c>
      <c r="N180" s="66" t="s">
        <v>694</v>
      </c>
      <c r="O180" s="67" t="s">
        <v>695</v>
      </c>
      <c r="P180" s="68" t="s">
        <v>696</v>
      </c>
    </row>
    <row r="181" spans="1:16" x14ac:dyDescent="0.2">
      <c r="A181" s="29" t="str">
        <f t="shared" si="12"/>
        <v>BAVM 214 </v>
      </c>
      <c r="B181" s="17" t="str">
        <f t="shared" si="13"/>
        <v>I</v>
      </c>
      <c r="C181" s="29">
        <f t="shared" si="14"/>
        <v>55393.5121</v>
      </c>
      <c r="D181" t="str">
        <f t="shared" si="15"/>
        <v>vis</v>
      </c>
      <c r="E181">
        <f>VLOOKUP(C181,Active!C$21:E$960,3,FALSE)</f>
        <v>11293.981245565687</v>
      </c>
      <c r="F181" s="17" t="s">
        <v>194</v>
      </c>
      <c r="G181" t="str">
        <f t="shared" si="16"/>
        <v>55393.5121</v>
      </c>
      <c r="H181" s="29">
        <f t="shared" si="17"/>
        <v>11294</v>
      </c>
      <c r="I181" s="65" t="s">
        <v>704</v>
      </c>
      <c r="J181" s="66" t="s">
        <v>705</v>
      </c>
      <c r="K181" s="65" t="s">
        <v>706</v>
      </c>
      <c r="L181" s="65" t="s">
        <v>707</v>
      </c>
      <c r="M181" s="66" t="s">
        <v>646</v>
      </c>
      <c r="N181" s="66" t="s">
        <v>647</v>
      </c>
      <c r="O181" s="67" t="s">
        <v>708</v>
      </c>
      <c r="P181" s="68" t="s">
        <v>709</v>
      </c>
    </row>
    <row r="182" spans="1:16" x14ac:dyDescent="0.2">
      <c r="A182" s="29" t="str">
        <f t="shared" si="12"/>
        <v>IBVS 5958 </v>
      </c>
      <c r="B182" s="17" t="str">
        <f t="shared" si="13"/>
        <v>I</v>
      </c>
      <c r="C182" s="29">
        <f t="shared" si="14"/>
        <v>55393.5121</v>
      </c>
      <c r="D182" t="str">
        <f t="shared" si="15"/>
        <v>vis</v>
      </c>
      <c r="E182">
        <f>VLOOKUP(C182,Active!C$21:E$960,3,FALSE)</f>
        <v>11293.981245565687</v>
      </c>
      <c r="F182" s="17" t="s">
        <v>194</v>
      </c>
      <c r="G182" t="str">
        <f t="shared" si="16"/>
        <v>55393.5121</v>
      </c>
      <c r="H182" s="29">
        <f t="shared" si="17"/>
        <v>11294</v>
      </c>
      <c r="I182" s="65" t="s">
        <v>704</v>
      </c>
      <c r="J182" s="66" t="s">
        <v>705</v>
      </c>
      <c r="K182" s="65" t="s">
        <v>706</v>
      </c>
      <c r="L182" s="65" t="s">
        <v>707</v>
      </c>
      <c r="M182" s="66" t="s">
        <v>646</v>
      </c>
      <c r="N182" s="66" t="s">
        <v>694</v>
      </c>
      <c r="O182" s="67" t="s">
        <v>695</v>
      </c>
      <c r="P182" s="68" t="s">
        <v>696</v>
      </c>
    </row>
    <row r="183" spans="1:16" x14ac:dyDescent="0.2">
      <c r="A183" s="29" t="str">
        <f t="shared" si="12"/>
        <v>BAVM 215 </v>
      </c>
      <c r="B183" s="17" t="str">
        <f t="shared" si="13"/>
        <v>I</v>
      </c>
      <c r="C183" s="29">
        <f t="shared" si="14"/>
        <v>55393.512699999999</v>
      </c>
      <c r="D183" t="str">
        <f t="shared" si="15"/>
        <v>vis</v>
      </c>
      <c r="E183">
        <f>VLOOKUP(C183,Active!C$21:E$960,3,FALSE)</f>
        <v>11293.981989565873</v>
      </c>
      <c r="F183" s="17" t="s">
        <v>194</v>
      </c>
      <c r="G183" t="str">
        <f t="shared" si="16"/>
        <v>55393.5127</v>
      </c>
      <c r="H183" s="29">
        <f t="shared" si="17"/>
        <v>11294</v>
      </c>
      <c r="I183" s="65" t="s">
        <v>710</v>
      </c>
      <c r="J183" s="66" t="s">
        <v>711</v>
      </c>
      <c r="K183" s="65" t="s">
        <v>706</v>
      </c>
      <c r="L183" s="65" t="s">
        <v>712</v>
      </c>
      <c r="M183" s="66" t="s">
        <v>646</v>
      </c>
      <c r="N183" s="66" t="s">
        <v>647</v>
      </c>
      <c r="O183" s="67" t="s">
        <v>713</v>
      </c>
      <c r="P183" s="68" t="s">
        <v>714</v>
      </c>
    </row>
    <row r="184" spans="1:16" x14ac:dyDescent="0.2">
      <c r="A184" s="29" t="str">
        <f t="shared" si="12"/>
        <v>IBVS 5958 </v>
      </c>
      <c r="B184" s="17" t="str">
        <f t="shared" si="13"/>
        <v>I</v>
      </c>
      <c r="C184" s="29">
        <f t="shared" si="14"/>
        <v>55394.318599999999</v>
      </c>
      <c r="D184" t="str">
        <f t="shared" si="15"/>
        <v>vis</v>
      </c>
      <c r="E184">
        <f>VLOOKUP(C184,Active!C$21:E$960,3,FALSE)</f>
        <v>11294.9813058173</v>
      </c>
      <c r="F184" s="17" t="s">
        <v>194</v>
      </c>
      <c r="G184" t="str">
        <f t="shared" si="16"/>
        <v>55394.3186</v>
      </c>
      <c r="H184" s="29">
        <f t="shared" si="17"/>
        <v>11295</v>
      </c>
      <c r="I184" s="65" t="s">
        <v>715</v>
      </c>
      <c r="J184" s="66" t="s">
        <v>716</v>
      </c>
      <c r="K184" s="65" t="s">
        <v>717</v>
      </c>
      <c r="L184" s="65" t="s">
        <v>707</v>
      </c>
      <c r="M184" s="66" t="s">
        <v>646</v>
      </c>
      <c r="N184" s="66" t="s">
        <v>694</v>
      </c>
      <c r="O184" s="67" t="s">
        <v>695</v>
      </c>
      <c r="P184" s="68" t="s">
        <v>696</v>
      </c>
    </row>
    <row r="185" spans="1:16" x14ac:dyDescent="0.2">
      <c r="A185" s="29" t="str">
        <f t="shared" si="12"/>
        <v>BAVM 215 </v>
      </c>
      <c r="B185" s="17" t="str">
        <f t="shared" si="13"/>
        <v>I</v>
      </c>
      <c r="C185" s="29">
        <f t="shared" si="14"/>
        <v>55473.3508</v>
      </c>
      <c r="D185" t="str">
        <f t="shared" si="15"/>
        <v>vis</v>
      </c>
      <c r="E185">
        <f>VLOOKUP(C185,Active!C$21:E$960,3,FALSE)</f>
        <v>11392.98125847409</v>
      </c>
      <c r="F185" s="17" t="s">
        <v>194</v>
      </c>
      <c r="G185" t="str">
        <f t="shared" si="16"/>
        <v>55473.3508</v>
      </c>
      <c r="H185" s="29">
        <f t="shared" si="17"/>
        <v>11393</v>
      </c>
      <c r="I185" s="65" t="s">
        <v>718</v>
      </c>
      <c r="J185" s="66" t="s">
        <v>719</v>
      </c>
      <c r="K185" s="65" t="s">
        <v>720</v>
      </c>
      <c r="L185" s="65" t="s">
        <v>707</v>
      </c>
      <c r="M185" s="66" t="s">
        <v>646</v>
      </c>
      <c r="N185" s="66" t="s">
        <v>674</v>
      </c>
      <c r="O185" s="67" t="s">
        <v>708</v>
      </c>
      <c r="P185" s="68" t="s">
        <v>714</v>
      </c>
    </row>
    <row r="186" spans="1:16" x14ac:dyDescent="0.2">
      <c r="A186" s="29" t="str">
        <f t="shared" si="12"/>
        <v> JAAVSO 40;975 </v>
      </c>
      <c r="B186" s="17" t="str">
        <f t="shared" si="13"/>
        <v>I</v>
      </c>
      <c r="C186" s="29">
        <f t="shared" si="14"/>
        <v>55784.640299999999</v>
      </c>
      <c r="D186" t="str">
        <f t="shared" si="15"/>
        <v>vis</v>
      </c>
      <c r="E186">
        <f>VLOOKUP(C186,Active!C$21:E$960,3,FALSE)</f>
        <v>11778.980335591456</v>
      </c>
      <c r="F186" s="17" t="s">
        <v>194</v>
      </c>
      <c r="G186" t="str">
        <f t="shared" si="16"/>
        <v>55784.6403</v>
      </c>
      <c r="H186" s="29">
        <f t="shared" si="17"/>
        <v>11779</v>
      </c>
      <c r="I186" s="65" t="s">
        <v>721</v>
      </c>
      <c r="J186" s="66" t="s">
        <v>722</v>
      </c>
      <c r="K186" s="65" t="s">
        <v>723</v>
      </c>
      <c r="L186" s="65" t="s">
        <v>724</v>
      </c>
      <c r="M186" s="66" t="s">
        <v>646</v>
      </c>
      <c r="N186" s="66" t="s">
        <v>194</v>
      </c>
      <c r="O186" s="67" t="s">
        <v>725</v>
      </c>
      <c r="P186" s="67" t="s">
        <v>726</v>
      </c>
    </row>
    <row r="187" spans="1:16" x14ac:dyDescent="0.2">
      <c r="A187" s="29" t="str">
        <f t="shared" si="12"/>
        <v> JAAVSO 41;122 </v>
      </c>
      <c r="B187" s="17" t="str">
        <f t="shared" si="13"/>
        <v>I</v>
      </c>
      <c r="C187" s="29">
        <f t="shared" si="14"/>
        <v>55838.672400000003</v>
      </c>
      <c r="D187" t="str">
        <f t="shared" si="15"/>
        <v>vis</v>
      </c>
      <c r="E187">
        <f>VLOOKUP(C187,Active!C$21:E$960,3,FALSE)</f>
        <v>11845.980156448615</v>
      </c>
      <c r="F187" s="17" t="s">
        <v>194</v>
      </c>
      <c r="G187" t="str">
        <f t="shared" si="16"/>
        <v>55838.6724</v>
      </c>
      <c r="H187" s="29">
        <f t="shared" si="17"/>
        <v>11846</v>
      </c>
      <c r="I187" s="65" t="s">
        <v>727</v>
      </c>
      <c r="J187" s="66" t="s">
        <v>728</v>
      </c>
      <c r="K187" s="65" t="s">
        <v>729</v>
      </c>
      <c r="L187" s="65" t="s">
        <v>730</v>
      </c>
      <c r="M187" s="66" t="s">
        <v>646</v>
      </c>
      <c r="N187" s="66" t="s">
        <v>194</v>
      </c>
      <c r="O187" s="67" t="s">
        <v>731</v>
      </c>
      <c r="P187" s="67" t="s">
        <v>171</v>
      </c>
    </row>
    <row r="188" spans="1:16" x14ac:dyDescent="0.2">
      <c r="A188" s="29" t="str">
        <f t="shared" si="12"/>
        <v> JAAVSO 41;122 </v>
      </c>
      <c r="B188" s="17" t="str">
        <f t="shared" si="13"/>
        <v>I</v>
      </c>
      <c r="C188" s="29">
        <f t="shared" si="14"/>
        <v>56184.638700000003</v>
      </c>
      <c r="D188" t="str">
        <f t="shared" si="15"/>
        <v>vis</v>
      </c>
      <c r="E188">
        <f>VLOOKUP(C188,Active!C$21:E$960,3,FALSE)</f>
        <v>12274.978476384593</v>
      </c>
      <c r="F188" s="17" t="s">
        <v>194</v>
      </c>
      <c r="G188" t="str">
        <f t="shared" si="16"/>
        <v>56184.6387</v>
      </c>
      <c r="H188" s="29">
        <f t="shared" si="17"/>
        <v>12275</v>
      </c>
      <c r="I188" s="65" t="s">
        <v>732</v>
      </c>
      <c r="J188" s="66" t="s">
        <v>733</v>
      </c>
      <c r="K188" s="65" t="s">
        <v>734</v>
      </c>
      <c r="L188" s="65" t="s">
        <v>735</v>
      </c>
      <c r="M188" s="66" t="s">
        <v>646</v>
      </c>
      <c r="N188" s="66" t="s">
        <v>194</v>
      </c>
      <c r="O188" s="67" t="s">
        <v>736</v>
      </c>
      <c r="P188" s="67" t="s">
        <v>171</v>
      </c>
    </row>
    <row r="189" spans="1:16" x14ac:dyDescent="0.2">
      <c r="A189" s="29" t="str">
        <f t="shared" si="12"/>
        <v> JAAVSO 41;328 </v>
      </c>
      <c r="B189" s="17" t="str">
        <f t="shared" si="13"/>
        <v>I</v>
      </c>
      <c r="C189" s="29">
        <f t="shared" si="14"/>
        <v>56563.671300000002</v>
      </c>
      <c r="D189" t="str">
        <f t="shared" si="15"/>
        <v>vis</v>
      </c>
      <c r="E189">
        <f>VLOOKUP(C189,Active!C$21:E$960,3,FALSE)</f>
        <v>12744.979018636728</v>
      </c>
      <c r="F189" s="17" t="s">
        <v>194</v>
      </c>
      <c r="G189" t="str">
        <f t="shared" si="16"/>
        <v>56563.6713</v>
      </c>
      <c r="H189" s="29">
        <f t="shared" si="17"/>
        <v>12745</v>
      </c>
      <c r="I189" s="65" t="s">
        <v>737</v>
      </c>
      <c r="J189" s="66" t="s">
        <v>738</v>
      </c>
      <c r="K189" s="65" t="s">
        <v>739</v>
      </c>
      <c r="L189" s="65" t="s">
        <v>740</v>
      </c>
      <c r="M189" s="66" t="s">
        <v>646</v>
      </c>
      <c r="N189" s="66" t="s">
        <v>194</v>
      </c>
      <c r="O189" s="67" t="s">
        <v>238</v>
      </c>
      <c r="P189" s="67" t="s">
        <v>741</v>
      </c>
    </row>
    <row r="190" spans="1:16" x14ac:dyDescent="0.2">
      <c r="A190" s="29" t="str">
        <f t="shared" si="12"/>
        <v>BAVM 238 </v>
      </c>
      <c r="B190" s="17" t="str">
        <f t="shared" si="13"/>
        <v>I</v>
      </c>
      <c r="C190" s="29">
        <f t="shared" si="14"/>
        <v>56831.411200000002</v>
      </c>
      <c r="D190" t="str">
        <f t="shared" si="15"/>
        <v>vis</v>
      </c>
      <c r="E190">
        <f>VLOOKUP(C190,Active!C$21:E$960,3,FALSE)</f>
        <v>13076.976578167314</v>
      </c>
      <c r="F190" s="17" t="s">
        <v>194</v>
      </c>
      <c r="G190" t="str">
        <f t="shared" si="16"/>
        <v>56831.4112</v>
      </c>
      <c r="H190" s="29">
        <f t="shared" si="17"/>
        <v>13077</v>
      </c>
      <c r="I190" s="65" t="s">
        <v>742</v>
      </c>
      <c r="J190" s="66" t="s">
        <v>743</v>
      </c>
      <c r="K190" s="65" t="s">
        <v>744</v>
      </c>
      <c r="L190" s="65" t="s">
        <v>745</v>
      </c>
      <c r="M190" s="66" t="s">
        <v>646</v>
      </c>
      <c r="N190" s="66" t="s">
        <v>647</v>
      </c>
      <c r="O190" s="67" t="s">
        <v>713</v>
      </c>
      <c r="P190" s="68" t="s">
        <v>746</v>
      </c>
    </row>
    <row r="191" spans="1:16" ht="25.5" x14ac:dyDescent="0.2">
      <c r="A191" s="29" t="str">
        <f t="shared" si="12"/>
        <v>BAVM 241 (=IBVS 6157) </v>
      </c>
      <c r="B191" s="17" t="str">
        <f t="shared" si="13"/>
        <v>I</v>
      </c>
      <c r="C191" s="29">
        <f t="shared" si="14"/>
        <v>57214.472399999999</v>
      </c>
      <c r="D191" t="str">
        <f t="shared" si="15"/>
        <v>vis</v>
      </c>
      <c r="E191">
        <f>VLOOKUP(C191,Active!C$21:E$960,3,FALSE)</f>
        <v>13551.972585676305</v>
      </c>
      <c r="F191" s="17" t="s">
        <v>194</v>
      </c>
      <c r="G191" t="str">
        <f t="shared" si="16"/>
        <v>57214.4724</v>
      </c>
      <c r="H191" s="29">
        <f t="shared" si="17"/>
        <v>13552</v>
      </c>
      <c r="I191" s="65" t="s">
        <v>747</v>
      </c>
      <c r="J191" s="66" t="s">
        <v>748</v>
      </c>
      <c r="K191" s="65" t="s">
        <v>749</v>
      </c>
      <c r="L191" s="65" t="s">
        <v>750</v>
      </c>
      <c r="M191" s="66" t="s">
        <v>646</v>
      </c>
      <c r="N191" s="66" t="s">
        <v>647</v>
      </c>
      <c r="O191" s="67" t="s">
        <v>713</v>
      </c>
      <c r="P191" s="68" t="s">
        <v>751</v>
      </c>
    </row>
    <row r="192" spans="1:16" x14ac:dyDescent="0.2">
      <c r="A192" s="29" t="str">
        <f t="shared" si="12"/>
        <v> AAB 2.26 </v>
      </c>
      <c r="B192" s="17" t="str">
        <f t="shared" si="13"/>
        <v>I</v>
      </c>
      <c r="C192" s="29">
        <f t="shared" si="14"/>
        <v>26319.34</v>
      </c>
      <c r="D192" t="str">
        <f t="shared" si="15"/>
        <v>vis</v>
      </c>
      <c r="E192">
        <f>VLOOKUP(C192,Active!C$21:E$960,3,FALSE)</f>
        <v>-24758.001229113106</v>
      </c>
      <c r="F192" s="17" t="s">
        <v>194</v>
      </c>
      <c r="G192" t="str">
        <f t="shared" si="16"/>
        <v>26319.340</v>
      </c>
      <c r="H192" s="29">
        <f t="shared" si="17"/>
        <v>-24758</v>
      </c>
      <c r="I192" s="65" t="s">
        <v>752</v>
      </c>
      <c r="J192" s="66" t="s">
        <v>753</v>
      </c>
      <c r="K192" s="65">
        <v>-24758</v>
      </c>
      <c r="L192" s="65" t="s">
        <v>274</v>
      </c>
      <c r="M192" s="66" t="s">
        <v>198</v>
      </c>
      <c r="N192" s="66"/>
      <c r="O192" s="67" t="s">
        <v>754</v>
      </c>
      <c r="P192" s="67" t="s">
        <v>44</v>
      </c>
    </row>
    <row r="193" spans="1:16" x14ac:dyDescent="0.2">
      <c r="A193" s="29" t="str">
        <f t="shared" si="12"/>
        <v> AAB 2.26 </v>
      </c>
      <c r="B193" s="17" t="str">
        <f t="shared" si="13"/>
        <v>I</v>
      </c>
      <c r="C193" s="29">
        <f t="shared" si="14"/>
        <v>26468.537</v>
      </c>
      <c r="D193" t="str">
        <f t="shared" si="15"/>
        <v>vis</v>
      </c>
      <c r="E193">
        <f>VLOOKUP(C193,Active!C$21:E$960,3,FALSE)</f>
        <v>-24572.996902566018</v>
      </c>
      <c r="F193" s="17" t="s">
        <v>194</v>
      </c>
      <c r="G193" t="str">
        <f t="shared" si="16"/>
        <v>26468.537</v>
      </c>
      <c r="H193" s="29">
        <f t="shared" si="17"/>
        <v>-24573</v>
      </c>
      <c r="I193" s="65" t="s">
        <v>755</v>
      </c>
      <c r="J193" s="66" t="s">
        <v>756</v>
      </c>
      <c r="K193" s="65">
        <v>-24573</v>
      </c>
      <c r="L193" s="65" t="s">
        <v>203</v>
      </c>
      <c r="M193" s="66" t="s">
        <v>198</v>
      </c>
      <c r="N193" s="66"/>
      <c r="O193" s="67" t="s">
        <v>754</v>
      </c>
      <c r="P193" s="67" t="s">
        <v>44</v>
      </c>
    </row>
    <row r="194" spans="1:16" x14ac:dyDescent="0.2">
      <c r="A194" s="29" t="str">
        <f t="shared" si="12"/>
        <v> AAB 2.26 </v>
      </c>
      <c r="B194" s="17" t="str">
        <f t="shared" si="13"/>
        <v>I</v>
      </c>
      <c r="C194" s="29">
        <f t="shared" si="14"/>
        <v>26485.471000000001</v>
      </c>
      <c r="D194" t="str">
        <f t="shared" si="15"/>
        <v>vis</v>
      </c>
      <c r="E194">
        <f>VLOOKUP(C194,Active!C$21:E$960,3,FALSE)</f>
        <v>-24551.998737282876</v>
      </c>
      <c r="F194" s="17" t="s">
        <v>194</v>
      </c>
      <c r="G194" t="str">
        <f t="shared" si="16"/>
        <v>26485.471</v>
      </c>
      <c r="H194" s="29">
        <f t="shared" si="17"/>
        <v>-24552</v>
      </c>
      <c r="I194" s="65" t="s">
        <v>757</v>
      </c>
      <c r="J194" s="66" t="s">
        <v>758</v>
      </c>
      <c r="K194" s="65">
        <v>-24552</v>
      </c>
      <c r="L194" s="65" t="s">
        <v>339</v>
      </c>
      <c r="M194" s="66" t="s">
        <v>198</v>
      </c>
      <c r="N194" s="66"/>
      <c r="O194" s="67" t="s">
        <v>754</v>
      </c>
      <c r="P194" s="67" t="s">
        <v>44</v>
      </c>
    </row>
    <row r="195" spans="1:16" x14ac:dyDescent="0.2">
      <c r="A195" s="29" t="str">
        <f t="shared" si="12"/>
        <v> AAB 2.26 </v>
      </c>
      <c r="B195" s="17" t="str">
        <f t="shared" si="13"/>
        <v>I</v>
      </c>
      <c r="C195" s="29">
        <f t="shared" si="14"/>
        <v>26506.445</v>
      </c>
      <c r="D195" t="str">
        <f t="shared" si="15"/>
        <v>vis</v>
      </c>
      <c r="E195">
        <f>VLOOKUP(C195,Active!C$21:E$960,3,FALSE)</f>
        <v>-24525.990970739324</v>
      </c>
      <c r="F195" s="17" t="s">
        <v>194</v>
      </c>
      <c r="G195" t="str">
        <f t="shared" si="16"/>
        <v>26506.445</v>
      </c>
      <c r="H195" s="29">
        <f t="shared" si="17"/>
        <v>-24526</v>
      </c>
      <c r="I195" s="65" t="s">
        <v>759</v>
      </c>
      <c r="J195" s="66" t="s">
        <v>760</v>
      </c>
      <c r="K195" s="65">
        <v>-24526</v>
      </c>
      <c r="L195" s="65" t="s">
        <v>303</v>
      </c>
      <c r="M195" s="66" t="s">
        <v>198</v>
      </c>
      <c r="N195" s="66"/>
      <c r="O195" s="67" t="s">
        <v>754</v>
      </c>
      <c r="P195" s="67" t="s">
        <v>44</v>
      </c>
    </row>
    <row r="196" spans="1:16" x14ac:dyDescent="0.2">
      <c r="A196" s="29" t="str">
        <f t="shared" si="12"/>
        <v> AAB 2.26 </v>
      </c>
      <c r="B196" s="17" t="str">
        <f t="shared" si="13"/>
        <v>I</v>
      </c>
      <c r="C196" s="29">
        <f t="shared" si="14"/>
        <v>26510.473000000002</v>
      </c>
      <c r="D196" t="str">
        <f t="shared" si="15"/>
        <v>vis</v>
      </c>
      <c r="E196">
        <f>VLOOKUP(C196,Active!C$21:E$960,3,FALSE)</f>
        <v>-24520.99624948265</v>
      </c>
      <c r="F196" s="17" t="s">
        <v>194</v>
      </c>
      <c r="G196" t="str">
        <f t="shared" si="16"/>
        <v>26510.473</v>
      </c>
      <c r="H196" s="29">
        <f t="shared" si="17"/>
        <v>-24521</v>
      </c>
      <c r="I196" s="65" t="s">
        <v>761</v>
      </c>
      <c r="J196" s="66" t="s">
        <v>762</v>
      </c>
      <c r="K196" s="65">
        <v>-24521</v>
      </c>
      <c r="L196" s="65" t="s">
        <v>223</v>
      </c>
      <c r="M196" s="66" t="s">
        <v>198</v>
      </c>
      <c r="N196" s="66"/>
      <c r="O196" s="67" t="s">
        <v>754</v>
      </c>
      <c r="P196" s="67" t="s">
        <v>44</v>
      </c>
    </row>
    <row r="197" spans="1:16" x14ac:dyDescent="0.2">
      <c r="A197" s="29" t="str">
        <f t="shared" si="12"/>
        <v> AAB 2.26 </v>
      </c>
      <c r="B197" s="17" t="str">
        <f t="shared" si="13"/>
        <v>I</v>
      </c>
      <c r="C197" s="29">
        <f t="shared" si="14"/>
        <v>26531.437999999998</v>
      </c>
      <c r="D197" t="str">
        <f t="shared" si="15"/>
        <v>vis</v>
      </c>
      <c r="E197">
        <f>VLOOKUP(C197,Active!C$21:E$960,3,FALSE)</f>
        <v>-24494.999642941908</v>
      </c>
      <c r="F197" s="17" t="s">
        <v>194</v>
      </c>
      <c r="G197" t="str">
        <f t="shared" si="16"/>
        <v>26531.438</v>
      </c>
      <c r="H197" s="29">
        <f t="shared" si="17"/>
        <v>-24495</v>
      </c>
      <c r="I197" s="65" t="s">
        <v>763</v>
      </c>
      <c r="J197" s="66" t="s">
        <v>764</v>
      </c>
      <c r="K197" s="65">
        <v>-24495</v>
      </c>
      <c r="L197" s="65" t="s">
        <v>307</v>
      </c>
      <c r="M197" s="66" t="s">
        <v>198</v>
      </c>
      <c r="N197" s="66"/>
      <c r="O197" s="67" t="s">
        <v>754</v>
      </c>
      <c r="P197" s="67" t="s">
        <v>44</v>
      </c>
    </row>
    <row r="198" spans="1:16" x14ac:dyDescent="0.2">
      <c r="A198" s="29" t="str">
        <f t="shared" si="12"/>
        <v> AAB 2.26 </v>
      </c>
      <c r="B198" s="17" t="str">
        <f t="shared" si="13"/>
        <v>I</v>
      </c>
      <c r="C198" s="29">
        <f t="shared" si="14"/>
        <v>26556.44</v>
      </c>
      <c r="D198" t="str">
        <f t="shared" si="15"/>
        <v>vis</v>
      </c>
      <c r="E198">
        <f>VLOOKUP(C198,Active!C$21:E$960,3,FALSE)</f>
        <v>-24463.997155141682</v>
      </c>
      <c r="F198" s="17" t="s">
        <v>194</v>
      </c>
      <c r="G198" t="str">
        <f t="shared" si="16"/>
        <v>26556.440</v>
      </c>
      <c r="H198" s="29">
        <f t="shared" si="17"/>
        <v>-24464</v>
      </c>
      <c r="I198" s="65" t="s">
        <v>765</v>
      </c>
      <c r="J198" s="66" t="s">
        <v>766</v>
      </c>
      <c r="K198" s="65">
        <v>-24464</v>
      </c>
      <c r="L198" s="65" t="s">
        <v>203</v>
      </c>
      <c r="M198" s="66" t="s">
        <v>198</v>
      </c>
      <c r="N198" s="66"/>
      <c r="O198" s="67" t="s">
        <v>754</v>
      </c>
      <c r="P198" s="67" t="s">
        <v>44</v>
      </c>
    </row>
    <row r="199" spans="1:16" x14ac:dyDescent="0.2">
      <c r="A199" s="29" t="str">
        <f t="shared" si="12"/>
        <v> IODE 4.3.88 </v>
      </c>
      <c r="B199" s="17" t="str">
        <f t="shared" si="13"/>
        <v>I</v>
      </c>
      <c r="C199" s="29">
        <f t="shared" si="14"/>
        <v>26556.440999999999</v>
      </c>
      <c r="D199" t="str">
        <f t="shared" si="15"/>
        <v>vis</v>
      </c>
      <c r="E199">
        <f>VLOOKUP(C199,Active!C$21:E$960,3,FALSE)</f>
        <v>-24463.995915141371</v>
      </c>
      <c r="F199" s="17" t="s">
        <v>194</v>
      </c>
      <c r="G199" t="str">
        <f t="shared" si="16"/>
        <v>26556.441</v>
      </c>
      <c r="H199" s="29">
        <f t="shared" si="17"/>
        <v>-24464</v>
      </c>
      <c r="I199" s="65" t="s">
        <v>767</v>
      </c>
      <c r="J199" s="66" t="s">
        <v>768</v>
      </c>
      <c r="K199" s="65">
        <v>-24464</v>
      </c>
      <c r="L199" s="65" t="s">
        <v>223</v>
      </c>
      <c r="M199" s="66" t="s">
        <v>198</v>
      </c>
      <c r="N199" s="66"/>
      <c r="O199" s="67" t="s">
        <v>769</v>
      </c>
      <c r="P199" s="67" t="s">
        <v>46</v>
      </c>
    </row>
    <row r="200" spans="1:16" x14ac:dyDescent="0.2">
      <c r="A200" s="29" t="str">
        <f t="shared" si="12"/>
        <v> IODE 4.3.88 </v>
      </c>
      <c r="B200" s="17" t="str">
        <f t="shared" si="13"/>
        <v>I</v>
      </c>
      <c r="C200" s="29">
        <f t="shared" si="14"/>
        <v>26557.248</v>
      </c>
      <c r="D200" t="str">
        <f t="shared" si="15"/>
        <v>vis</v>
      </c>
      <c r="E200">
        <f>VLOOKUP(C200,Active!C$21:E$960,3,FALSE)</f>
        <v>-24462.995234889597</v>
      </c>
      <c r="F200" s="17" t="s">
        <v>194</v>
      </c>
      <c r="G200" t="str">
        <f t="shared" si="16"/>
        <v>26557.248</v>
      </c>
      <c r="H200" s="29">
        <f t="shared" si="17"/>
        <v>-24463</v>
      </c>
      <c r="I200" s="65" t="s">
        <v>770</v>
      </c>
      <c r="J200" s="66" t="s">
        <v>771</v>
      </c>
      <c r="K200" s="65">
        <v>-24463</v>
      </c>
      <c r="L200" s="65" t="s">
        <v>197</v>
      </c>
      <c r="M200" s="66" t="s">
        <v>198</v>
      </c>
      <c r="N200" s="66"/>
      <c r="O200" s="67" t="s">
        <v>769</v>
      </c>
      <c r="P200" s="67" t="s">
        <v>46</v>
      </c>
    </row>
    <row r="201" spans="1:16" x14ac:dyDescent="0.2">
      <c r="A201" s="29" t="str">
        <f t="shared" si="12"/>
        <v> AAB 2.26 </v>
      </c>
      <c r="B201" s="17" t="str">
        <f t="shared" si="13"/>
        <v>I</v>
      </c>
      <c r="C201" s="29">
        <f t="shared" si="14"/>
        <v>26577.403999999999</v>
      </c>
      <c r="D201" t="str">
        <f t="shared" si="15"/>
        <v>vis</v>
      </c>
      <c r="E201">
        <f>VLOOKUP(C201,Active!C$21:E$960,3,FALSE)</f>
        <v>-24438.001788601247</v>
      </c>
      <c r="F201" s="17" t="s">
        <v>194</v>
      </c>
      <c r="G201" t="str">
        <f t="shared" si="16"/>
        <v>26577.404</v>
      </c>
      <c r="H201" s="29">
        <f t="shared" si="17"/>
        <v>-24438</v>
      </c>
      <c r="I201" s="65" t="s">
        <v>772</v>
      </c>
      <c r="J201" s="66" t="s">
        <v>773</v>
      </c>
      <c r="K201" s="65">
        <v>-24438</v>
      </c>
      <c r="L201" s="65" t="s">
        <v>274</v>
      </c>
      <c r="M201" s="66" t="s">
        <v>198</v>
      </c>
      <c r="N201" s="66"/>
      <c r="O201" s="67" t="s">
        <v>754</v>
      </c>
      <c r="P201" s="67" t="s">
        <v>44</v>
      </c>
    </row>
    <row r="202" spans="1:16" x14ac:dyDescent="0.2">
      <c r="A202" s="29" t="str">
        <f t="shared" si="12"/>
        <v> IODE 4.3.88 </v>
      </c>
      <c r="B202" s="17" t="str">
        <f t="shared" si="13"/>
        <v>I</v>
      </c>
      <c r="C202" s="29">
        <f t="shared" si="14"/>
        <v>26577.403999999999</v>
      </c>
      <c r="D202" t="str">
        <f t="shared" si="15"/>
        <v>vis</v>
      </c>
      <c r="E202">
        <f>VLOOKUP(C202,Active!C$21:E$960,3,FALSE)</f>
        <v>-24438.001788601247</v>
      </c>
      <c r="F202" s="17" t="s">
        <v>194</v>
      </c>
      <c r="G202" t="str">
        <f t="shared" si="16"/>
        <v>26577.404</v>
      </c>
      <c r="H202" s="29">
        <f t="shared" si="17"/>
        <v>-24438</v>
      </c>
      <c r="I202" s="65" t="s">
        <v>772</v>
      </c>
      <c r="J202" s="66" t="s">
        <v>773</v>
      </c>
      <c r="K202" s="65">
        <v>-24438</v>
      </c>
      <c r="L202" s="65" t="s">
        <v>274</v>
      </c>
      <c r="M202" s="66" t="s">
        <v>198</v>
      </c>
      <c r="N202" s="66"/>
      <c r="O202" s="67" t="s">
        <v>769</v>
      </c>
      <c r="P202" s="67" t="s">
        <v>46</v>
      </c>
    </row>
    <row r="203" spans="1:16" x14ac:dyDescent="0.2">
      <c r="A203" s="29" t="str">
        <f t="shared" ref="A203:A266" si="18">P203</f>
        <v> IODE 4.3.88 </v>
      </c>
      <c r="B203" s="17" t="str">
        <f t="shared" ref="B203:B266" si="19">IF(H203=INT(H203),"I","II")</f>
        <v>I</v>
      </c>
      <c r="C203" s="29">
        <f t="shared" ref="C203:C266" si="20">1*G203</f>
        <v>26581.345000000001</v>
      </c>
      <c r="D203" t="str">
        <f t="shared" ref="D203:D266" si="21">VLOOKUP(F203,I$1:J$5,2,FALSE)</f>
        <v>vis</v>
      </c>
      <c r="E203">
        <f>VLOOKUP(C203,Active!C$21:E$960,3,FALSE)</f>
        <v>-24433.114947371716</v>
      </c>
      <c r="F203" s="17" t="s">
        <v>194</v>
      </c>
      <c r="G203" t="str">
        <f t="shared" ref="G203:G266" si="22">MID(I203,3,LEN(I203)-3)</f>
        <v>26581.345</v>
      </c>
      <c r="H203" s="29">
        <f t="shared" ref="H203:H266" si="23">1*K203</f>
        <v>-24433</v>
      </c>
      <c r="I203" s="65" t="s">
        <v>774</v>
      </c>
      <c r="J203" s="66" t="s">
        <v>775</v>
      </c>
      <c r="K203" s="65">
        <v>-24433</v>
      </c>
      <c r="L203" s="65" t="s">
        <v>776</v>
      </c>
      <c r="M203" s="66" t="s">
        <v>198</v>
      </c>
      <c r="N203" s="66"/>
      <c r="O203" s="67" t="s">
        <v>769</v>
      </c>
      <c r="P203" s="67" t="s">
        <v>46</v>
      </c>
    </row>
    <row r="204" spans="1:16" x14ac:dyDescent="0.2">
      <c r="A204" s="29" t="str">
        <f t="shared" si="18"/>
        <v> IODE 4.3.88 </v>
      </c>
      <c r="B204" s="17" t="str">
        <f t="shared" si="19"/>
        <v>I</v>
      </c>
      <c r="C204" s="29">
        <f t="shared" si="20"/>
        <v>26582.242999999999</v>
      </c>
      <c r="D204" t="str">
        <f t="shared" si="21"/>
        <v>vis</v>
      </c>
      <c r="E204">
        <f>VLOOKUP(C204,Active!C$21:E$960,3,FALSE)</f>
        <v>-24432.001427091556</v>
      </c>
      <c r="F204" s="17" t="s">
        <v>194</v>
      </c>
      <c r="G204" t="str">
        <f t="shared" si="22"/>
        <v>26582.243</v>
      </c>
      <c r="H204" s="29">
        <f t="shared" si="23"/>
        <v>-24432</v>
      </c>
      <c r="I204" s="65" t="s">
        <v>777</v>
      </c>
      <c r="J204" s="66" t="s">
        <v>778</v>
      </c>
      <c r="K204" s="65">
        <v>-24432</v>
      </c>
      <c r="L204" s="65" t="s">
        <v>274</v>
      </c>
      <c r="M204" s="66" t="s">
        <v>198</v>
      </c>
      <c r="N204" s="66"/>
      <c r="O204" s="67" t="s">
        <v>769</v>
      </c>
      <c r="P204" s="67" t="s">
        <v>46</v>
      </c>
    </row>
    <row r="205" spans="1:16" x14ac:dyDescent="0.2">
      <c r="A205" s="29" t="str">
        <f t="shared" si="18"/>
        <v> IODE 4.3.88 </v>
      </c>
      <c r="B205" s="17" t="str">
        <f t="shared" si="19"/>
        <v>I</v>
      </c>
      <c r="C205" s="29">
        <f t="shared" si="20"/>
        <v>26590.307000000001</v>
      </c>
      <c r="D205" t="str">
        <f t="shared" si="21"/>
        <v>vis</v>
      </c>
      <c r="E205">
        <f>VLOOKUP(C205,Active!C$21:E$960,3,FALSE)</f>
        <v>-24422.002064575714</v>
      </c>
      <c r="F205" s="17" t="s">
        <v>194</v>
      </c>
      <c r="G205" t="str">
        <f t="shared" si="22"/>
        <v>26590.307</v>
      </c>
      <c r="H205" s="29">
        <f t="shared" si="23"/>
        <v>-24422</v>
      </c>
      <c r="I205" s="65" t="s">
        <v>779</v>
      </c>
      <c r="J205" s="66" t="s">
        <v>780</v>
      </c>
      <c r="K205" s="65">
        <v>-24422</v>
      </c>
      <c r="L205" s="65" t="s">
        <v>265</v>
      </c>
      <c r="M205" s="66" t="s">
        <v>198</v>
      </c>
      <c r="N205" s="66"/>
      <c r="O205" s="67" t="s">
        <v>769</v>
      </c>
      <c r="P205" s="67" t="s">
        <v>46</v>
      </c>
    </row>
    <row r="206" spans="1:16" x14ac:dyDescent="0.2">
      <c r="A206" s="29" t="str">
        <f t="shared" si="18"/>
        <v> AAB 2.26 </v>
      </c>
      <c r="B206" s="17" t="str">
        <f t="shared" si="19"/>
        <v>I</v>
      </c>
      <c r="C206" s="29">
        <f t="shared" si="20"/>
        <v>26590.309000000001</v>
      </c>
      <c r="D206" t="str">
        <f t="shared" si="21"/>
        <v>vis</v>
      </c>
      <c r="E206">
        <f>VLOOKUP(C206,Active!C$21:E$960,3,FALSE)</f>
        <v>-24421.999584575089</v>
      </c>
      <c r="F206" s="17" t="s">
        <v>194</v>
      </c>
      <c r="G206" t="str">
        <f t="shared" si="22"/>
        <v>26590.309</v>
      </c>
      <c r="H206" s="29">
        <f t="shared" si="23"/>
        <v>-24422</v>
      </c>
      <c r="I206" s="65" t="s">
        <v>781</v>
      </c>
      <c r="J206" s="66" t="s">
        <v>782</v>
      </c>
      <c r="K206" s="65">
        <v>-24422</v>
      </c>
      <c r="L206" s="65" t="s">
        <v>307</v>
      </c>
      <c r="M206" s="66" t="s">
        <v>198</v>
      </c>
      <c r="N206" s="66"/>
      <c r="O206" s="67" t="s">
        <v>754</v>
      </c>
      <c r="P206" s="67" t="s">
        <v>44</v>
      </c>
    </row>
    <row r="207" spans="1:16" x14ac:dyDescent="0.2">
      <c r="A207" s="29" t="str">
        <f t="shared" si="18"/>
        <v> AA 26.347 </v>
      </c>
      <c r="B207" s="17" t="str">
        <f t="shared" si="19"/>
        <v>I</v>
      </c>
      <c r="C207" s="29">
        <f t="shared" si="20"/>
        <v>26590.312000000002</v>
      </c>
      <c r="D207" t="str">
        <f t="shared" si="21"/>
        <v>vis</v>
      </c>
      <c r="E207">
        <f>VLOOKUP(C207,Active!C$21:E$960,3,FALSE)</f>
        <v>-24421.995864574154</v>
      </c>
      <c r="F207" s="17" t="s">
        <v>194</v>
      </c>
      <c r="G207" t="str">
        <f t="shared" si="22"/>
        <v>26590.312</v>
      </c>
      <c r="H207" s="29">
        <f t="shared" si="23"/>
        <v>-24422</v>
      </c>
      <c r="I207" s="65" t="s">
        <v>783</v>
      </c>
      <c r="J207" s="66" t="s">
        <v>784</v>
      </c>
      <c r="K207" s="65">
        <v>-24422</v>
      </c>
      <c r="L207" s="65" t="s">
        <v>223</v>
      </c>
      <c r="M207" s="66" t="s">
        <v>198</v>
      </c>
      <c r="N207" s="66"/>
      <c r="O207" s="67" t="s">
        <v>785</v>
      </c>
      <c r="P207" s="67" t="s">
        <v>47</v>
      </c>
    </row>
    <row r="208" spans="1:16" x14ac:dyDescent="0.2">
      <c r="A208" s="29" t="str">
        <f t="shared" si="18"/>
        <v> AAB 2.26 </v>
      </c>
      <c r="B208" s="17" t="str">
        <f t="shared" si="19"/>
        <v>I</v>
      </c>
      <c r="C208" s="29">
        <f t="shared" si="20"/>
        <v>26594.341</v>
      </c>
      <c r="D208" t="str">
        <f t="shared" si="21"/>
        <v>vis</v>
      </c>
      <c r="E208">
        <f>VLOOKUP(C208,Active!C$21:E$960,3,FALSE)</f>
        <v>-24416.99990331717</v>
      </c>
      <c r="F208" s="17" t="s">
        <v>194</v>
      </c>
      <c r="G208" t="str">
        <f t="shared" si="22"/>
        <v>26594.341</v>
      </c>
      <c r="H208" s="29">
        <f t="shared" si="23"/>
        <v>-24417</v>
      </c>
      <c r="I208" s="65" t="s">
        <v>786</v>
      </c>
      <c r="J208" s="66" t="s">
        <v>787</v>
      </c>
      <c r="K208" s="65">
        <v>-24417</v>
      </c>
      <c r="L208" s="65" t="s">
        <v>307</v>
      </c>
      <c r="M208" s="66" t="s">
        <v>198</v>
      </c>
      <c r="N208" s="66"/>
      <c r="O208" s="67" t="s">
        <v>754</v>
      </c>
      <c r="P208" s="67" t="s">
        <v>44</v>
      </c>
    </row>
    <row r="209" spans="1:16" x14ac:dyDescent="0.2">
      <c r="A209" s="29" t="str">
        <f t="shared" si="18"/>
        <v> IODE 4.3.88 </v>
      </c>
      <c r="B209" s="17" t="str">
        <f t="shared" si="19"/>
        <v>I</v>
      </c>
      <c r="C209" s="29">
        <f t="shared" si="20"/>
        <v>26598.373</v>
      </c>
      <c r="D209" t="str">
        <f t="shared" si="21"/>
        <v>vis</v>
      </c>
      <c r="E209">
        <f>VLOOKUP(C209,Active!C$21:E$960,3,FALSE)</f>
        <v>-24412.000222059254</v>
      </c>
      <c r="F209" s="17" t="s">
        <v>194</v>
      </c>
      <c r="G209" t="str">
        <f t="shared" si="22"/>
        <v>26598.373</v>
      </c>
      <c r="H209" s="29">
        <f t="shared" si="23"/>
        <v>-24412</v>
      </c>
      <c r="I209" s="65" t="s">
        <v>788</v>
      </c>
      <c r="J209" s="66" t="s">
        <v>789</v>
      </c>
      <c r="K209" s="65">
        <v>-24412</v>
      </c>
      <c r="L209" s="65" t="s">
        <v>207</v>
      </c>
      <c r="M209" s="66" t="s">
        <v>198</v>
      </c>
      <c r="N209" s="66"/>
      <c r="O209" s="67" t="s">
        <v>769</v>
      </c>
      <c r="P209" s="67" t="s">
        <v>46</v>
      </c>
    </row>
    <row r="210" spans="1:16" x14ac:dyDescent="0.2">
      <c r="A210" s="29" t="str">
        <f t="shared" si="18"/>
        <v> IODE 4.3.88 </v>
      </c>
      <c r="B210" s="17" t="str">
        <f t="shared" si="19"/>
        <v>I</v>
      </c>
      <c r="C210" s="29">
        <f t="shared" si="20"/>
        <v>26599.177</v>
      </c>
      <c r="D210" t="str">
        <f t="shared" si="21"/>
        <v>vis</v>
      </c>
      <c r="E210">
        <f>VLOOKUP(C210,Active!C$21:E$960,3,FALSE)</f>
        <v>-24411.003261808419</v>
      </c>
      <c r="F210" s="17" t="s">
        <v>194</v>
      </c>
      <c r="G210" t="str">
        <f t="shared" si="22"/>
        <v>26599.177</v>
      </c>
      <c r="H210" s="29">
        <f t="shared" si="23"/>
        <v>-24411</v>
      </c>
      <c r="I210" s="65" t="s">
        <v>790</v>
      </c>
      <c r="J210" s="66" t="s">
        <v>791</v>
      </c>
      <c r="K210" s="65">
        <v>-24411</v>
      </c>
      <c r="L210" s="65" t="s">
        <v>211</v>
      </c>
      <c r="M210" s="66" t="s">
        <v>198</v>
      </c>
      <c r="N210" s="66"/>
      <c r="O210" s="67" t="s">
        <v>769</v>
      </c>
      <c r="P210" s="67" t="s">
        <v>46</v>
      </c>
    </row>
    <row r="211" spans="1:16" x14ac:dyDescent="0.2">
      <c r="A211" s="29" t="str">
        <f t="shared" si="18"/>
        <v> IODE 4.3.88 </v>
      </c>
      <c r="B211" s="17" t="str">
        <f t="shared" si="19"/>
        <v>I</v>
      </c>
      <c r="C211" s="29">
        <f t="shared" si="20"/>
        <v>26603.212</v>
      </c>
      <c r="D211" t="str">
        <f t="shared" si="21"/>
        <v>vis</v>
      </c>
      <c r="E211">
        <f>VLOOKUP(C211,Active!C$21:E$960,3,FALSE)</f>
        <v>-24405.99986054956</v>
      </c>
      <c r="F211" s="17" t="s">
        <v>194</v>
      </c>
      <c r="G211" t="str">
        <f t="shared" si="22"/>
        <v>26603.212</v>
      </c>
      <c r="H211" s="29">
        <f t="shared" si="23"/>
        <v>-24406</v>
      </c>
      <c r="I211" s="65" t="s">
        <v>792</v>
      </c>
      <c r="J211" s="66" t="s">
        <v>793</v>
      </c>
      <c r="K211" s="65">
        <v>-24406</v>
      </c>
      <c r="L211" s="65" t="s">
        <v>307</v>
      </c>
      <c r="M211" s="66" t="s">
        <v>198</v>
      </c>
      <c r="N211" s="66"/>
      <c r="O211" s="67" t="s">
        <v>769</v>
      </c>
      <c r="P211" s="67" t="s">
        <v>46</v>
      </c>
    </row>
    <row r="212" spans="1:16" x14ac:dyDescent="0.2">
      <c r="A212" s="29" t="str">
        <f t="shared" si="18"/>
        <v> IODE 4.3.88 </v>
      </c>
      <c r="B212" s="17" t="str">
        <f t="shared" si="19"/>
        <v>I</v>
      </c>
      <c r="C212" s="29">
        <f t="shared" si="20"/>
        <v>26607.242999999999</v>
      </c>
      <c r="D212" t="str">
        <f t="shared" si="21"/>
        <v>vis</v>
      </c>
      <c r="E212">
        <f>VLOOKUP(C212,Active!C$21:E$960,3,FALSE)</f>
        <v>-24401.001419291955</v>
      </c>
      <c r="F212" s="17" t="s">
        <v>194</v>
      </c>
      <c r="G212" t="str">
        <f t="shared" si="22"/>
        <v>26607.243</v>
      </c>
      <c r="H212" s="29">
        <f t="shared" si="23"/>
        <v>-24401</v>
      </c>
      <c r="I212" s="65" t="s">
        <v>794</v>
      </c>
      <c r="J212" s="66" t="s">
        <v>795</v>
      </c>
      <c r="K212" s="65">
        <v>-24401</v>
      </c>
      <c r="L212" s="65" t="s">
        <v>274</v>
      </c>
      <c r="M212" s="66" t="s">
        <v>198</v>
      </c>
      <c r="N212" s="66"/>
      <c r="O212" s="67" t="s">
        <v>769</v>
      </c>
      <c r="P212" s="67" t="s">
        <v>46</v>
      </c>
    </row>
    <row r="213" spans="1:16" x14ac:dyDescent="0.2">
      <c r="A213" s="29" t="str">
        <f t="shared" si="18"/>
        <v> AAB 2.26 </v>
      </c>
      <c r="B213" s="17" t="str">
        <f t="shared" si="19"/>
        <v>I</v>
      </c>
      <c r="C213" s="29">
        <f t="shared" si="20"/>
        <v>26623.376</v>
      </c>
      <c r="D213" t="str">
        <f t="shared" si="21"/>
        <v>vis</v>
      </c>
      <c r="E213">
        <f>VLOOKUP(C213,Active!C$21:E$960,3,FALSE)</f>
        <v>-24380.996494258714</v>
      </c>
      <c r="F213" s="17" t="s">
        <v>194</v>
      </c>
      <c r="G213" t="str">
        <f t="shared" si="22"/>
        <v>26623.376</v>
      </c>
      <c r="H213" s="29">
        <f t="shared" si="23"/>
        <v>-24381</v>
      </c>
      <c r="I213" s="65" t="s">
        <v>796</v>
      </c>
      <c r="J213" s="66" t="s">
        <v>797</v>
      </c>
      <c r="K213" s="65">
        <v>-24381</v>
      </c>
      <c r="L213" s="65" t="s">
        <v>223</v>
      </c>
      <c r="M213" s="66" t="s">
        <v>198</v>
      </c>
      <c r="N213" s="66"/>
      <c r="O213" s="67" t="s">
        <v>754</v>
      </c>
      <c r="P213" s="67" t="s">
        <v>44</v>
      </c>
    </row>
    <row r="214" spans="1:16" x14ac:dyDescent="0.2">
      <c r="A214" s="29" t="str">
        <f t="shared" si="18"/>
        <v> AA 26.347 </v>
      </c>
      <c r="B214" s="17" t="str">
        <f t="shared" si="19"/>
        <v>I</v>
      </c>
      <c r="C214" s="29">
        <f t="shared" si="20"/>
        <v>26931.434000000001</v>
      </c>
      <c r="D214" t="str">
        <f t="shared" si="21"/>
        <v>vis</v>
      </c>
      <c r="E214">
        <f>VLOOKUP(C214,Active!C$21:E$960,3,FALSE)</f>
        <v>-23999.00447814952</v>
      </c>
      <c r="F214" s="17" t="s">
        <v>194</v>
      </c>
      <c r="G214" t="str">
        <f t="shared" si="22"/>
        <v>26931.434</v>
      </c>
      <c r="H214" s="29">
        <f t="shared" si="23"/>
        <v>-23999</v>
      </c>
      <c r="I214" s="65" t="s">
        <v>798</v>
      </c>
      <c r="J214" s="66" t="s">
        <v>799</v>
      </c>
      <c r="K214" s="65">
        <v>-23999</v>
      </c>
      <c r="L214" s="65" t="s">
        <v>270</v>
      </c>
      <c r="M214" s="66" t="s">
        <v>198</v>
      </c>
      <c r="N214" s="66"/>
      <c r="O214" s="67" t="s">
        <v>754</v>
      </c>
      <c r="P214" s="67" t="s">
        <v>47</v>
      </c>
    </row>
    <row r="215" spans="1:16" x14ac:dyDescent="0.2">
      <c r="A215" s="29" t="str">
        <f t="shared" si="18"/>
        <v> AA 26.347 </v>
      </c>
      <c r="B215" s="17" t="str">
        <f t="shared" si="19"/>
        <v>I</v>
      </c>
      <c r="C215" s="29">
        <f t="shared" si="20"/>
        <v>26948.379000000001</v>
      </c>
      <c r="D215" t="str">
        <f t="shared" si="21"/>
        <v>vis</v>
      </c>
      <c r="E215">
        <f>VLOOKUP(C215,Active!C$21:E$960,3,FALSE)</f>
        <v>-23977.992672862951</v>
      </c>
      <c r="F215" s="17" t="s">
        <v>194</v>
      </c>
      <c r="G215" t="str">
        <f t="shared" si="22"/>
        <v>26948.379</v>
      </c>
      <c r="H215" s="29">
        <f t="shared" si="23"/>
        <v>-23978</v>
      </c>
      <c r="I215" s="65" t="s">
        <v>800</v>
      </c>
      <c r="J215" s="66" t="s">
        <v>801</v>
      </c>
      <c r="K215" s="65">
        <v>-23978</v>
      </c>
      <c r="L215" s="65" t="s">
        <v>336</v>
      </c>
      <c r="M215" s="66" t="s">
        <v>198</v>
      </c>
      <c r="N215" s="66"/>
      <c r="O215" s="67" t="s">
        <v>785</v>
      </c>
      <c r="P215" s="67" t="s">
        <v>47</v>
      </c>
    </row>
    <row r="216" spans="1:16" x14ac:dyDescent="0.2">
      <c r="A216" s="29" t="str">
        <f t="shared" si="18"/>
        <v> IODE 4.3.88 </v>
      </c>
      <c r="B216" s="17" t="str">
        <f t="shared" si="19"/>
        <v>I</v>
      </c>
      <c r="C216" s="29">
        <f t="shared" si="20"/>
        <v>26952.405999999999</v>
      </c>
      <c r="D216" t="str">
        <f t="shared" si="21"/>
        <v>vis</v>
      </c>
      <c r="E216">
        <f>VLOOKUP(C216,Active!C$21:E$960,3,FALSE)</f>
        <v>-23972.999191606596</v>
      </c>
      <c r="F216" s="17" t="s">
        <v>194</v>
      </c>
      <c r="G216" t="str">
        <f t="shared" si="22"/>
        <v>26952.406</v>
      </c>
      <c r="H216" s="29">
        <f t="shared" si="23"/>
        <v>-23973</v>
      </c>
      <c r="I216" s="65" t="s">
        <v>802</v>
      </c>
      <c r="J216" s="66" t="s">
        <v>803</v>
      </c>
      <c r="K216" s="65">
        <v>-23973</v>
      </c>
      <c r="L216" s="65" t="s">
        <v>339</v>
      </c>
      <c r="M216" s="66" t="s">
        <v>198</v>
      </c>
      <c r="N216" s="66"/>
      <c r="O216" s="67" t="s">
        <v>769</v>
      </c>
      <c r="P216" s="67" t="s">
        <v>46</v>
      </c>
    </row>
    <row r="217" spans="1:16" x14ac:dyDescent="0.2">
      <c r="A217" s="29" t="str">
        <f t="shared" si="18"/>
        <v> AA 26.347 </v>
      </c>
      <c r="B217" s="17" t="str">
        <f t="shared" si="19"/>
        <v>I</v>
      </c>
      <c r="C217" s="29">
        <f t="shared" si="20"/>
        <v>26973.368999999999</v>
      </c>
      <c r="D217" t="str">
        <f t="shared" si="21"/>
        <v>vis</v>
      </c>
      <c r="E217">
        <f>VLOOKUP(C217,Active!C$21:E$960,3,FALSE)</f>
        <v>-23947.005065066471</v>
      </c>
      <c r="F217" s="17" t="s">
        <v>194</v>
      </c>
      <c r="G217" t="str">
        <f t="shared" si="22"/>
        <v>26973.369</v>
      </c>
      <c r="H217" s="29">
        <f t="shared" si="23"/>
        <v>-23947</v>
      </c>
      <c r="I217" s="65" t="s">
        <v>804</v>
      </c>
      <c r="J217" s="66" t="s">
        <v>805</v>
      </c>
      <c r="K217" s="65">
        <v>-23947</v>
      </c>
      <c r="L217" s="65" t="s">
        <v>270</v>
      </c>
      <c r="M217" s="66" t="s">
        <v>198</v>
      </c>
      <c r="N217" s="66"/>
      <c r="O217" s="67" t="s">
        <v>754</v>
      </c>
      <c r="P217" s="67" t="s">
        <v>47</v>
      </c>
    </row>
    <row r="218" spans="1:16" x14ac:dyDescent="0.2">
      <c r="A218" s="29" t="str">
        <f t="shared" si="18"/>
        <v> AA 26.347 </v>
      </c>
      <c r="B218" s="17" t="str">
        <f t="shared" si="19"/>
        <v>I</v>
      </c>
      <c r="C218" s="29">
        <f t="shared" si="20"/>
        <v>27310.471000000001</v>
      </c>
      <c r="D218" t="str">
        <f t="shared" si="21"/>
        <v>vis</v>
      </c>
      <c r="E218">
        <f>VLOOKUP(C218,Active!C$21:E$960,3,FALSE)</f>
        <v>-23528.99847989601</v>
      </c>
      <c r="F218" s="17" t="s">
        <v>194</v>
      </c>
      <c r="G218" t="str">
        <f t="shared" si="22"/>
        <v>27310.471</v>
      </c>
      <c r="H218" s="29">
        <f t="shared" si="23"/>
        <v>-23529</v>
      </c>
      <c r="I218" s="65" t="s">
        <v>806</v>
      </c>
      <c r="J218" s="66" t="s">
        <v>807</v>
      </c>
      <c r="K218" s="65">
        <v>-23529</v>
      </c>
      <c r="L218" s="65" t="s">
        <v>339</v>
      </c>
      <c r="M218" s="66" t="s">
        <v>198</v>
      </c>
      <c r="N218" s="66"/>
      <c r="O218" s="67" t="s">
        <v>754</v>
      </c>
      <c r="P218" s="67" t="s">
        <v>47</v>
      </c>
    </row>
    <row r="219" spans="1:16" x14ac:dyDescent="0.2">
      <c r="A219" s="29" t="str">
        <f t="shared" si="18"/>
        <v> AN 261.255 </v>
      </c>
      <c r="B219" s="17" t="str">
        <f t="shared" si="19"/>
        <v>I</v>
      </c>
      <c r="C219" s="29">
        <f t="shared" si="20"/>
        <v>27635.468000000001</v>
      </c>
      <c r="D219" t="str">
        <f t="shared" si="21"/>
        <v>vis</v>
      </c>
      <c r="E219">
        <f>VLOOKUP(C219,Active!C$21:E$960,3,FALSE)</f>
        <v>-23126.002098502122</v>
      </c>
      <c r="F219" s="17" t="s">
        <v>194</v>
      </c>
      <c r="G219" t="str">
        <f t="shared" si="22"/>
        <v>27635.468</v>
      </c>
      <c r="H219" s="29">
        <f t="shared" si="23"/>
        <v>-23126</v>
      </c>
      <c r="I219" s="65" t="s">
        <v>808</v>
      </c>
      <c r="J219" s="66" t="s">
        <v>809</v>
      </c>
      <c r="K219" s="65">
        <v>-23126</v>
      </c>
      <c r="L219" s="65" t="s">
        <v>265</v>
      </c>
      <c r="M219" s="66" t="s">
        <v>198</v>
      </c>
      <c r="N219" s="66"/>
      <c r="O219" s="67" t="s">
        <v>810</v>
      </c>
      <c r="P219" s="67" t="s">
        <v>48</v>
      </c>
    </row>
    <row r="220" spans="1:16" x14ac:dyDescent="0.2">
      <c r="A220" s="29" t="str">
        <f t="shared" si="18"/>
        <v> IODE 4.3.88 </v>
      </c>
      <c r="B220" s="17" t="str">
        <f t="shared" si="19"/>
        <v>I</v>
      </c>
      <c r="C220" s="29">
        <f t="shared" si="20"/>
        <v>30615.31</v>
      </c>
      <c r="D220" t="str">
        <f t="shared" si="21"/>
        <v>vis</v>
      </c>
      <c r="E220">
        <f>VLOOKUP(C220,Active!C$21:E$960,3,FALSE)</f>
        <v>-19430.997088838863</v>
      </c>
      <c r="F220" s="17" t="s">
        <v>194</v>
      </c>
      <c r="G220" t="str">
        <f t="shared" si="22"/>
        <v>30615.310</v>
      </c>
      <c r="H220" s="29">
        <f t="shared" si="23"/>
        <v>-19431</v>
      </c>
      <c r="I220" s="65" t="s">
        <v>811</v>
      </c>
      <c r="J220" s="66" t="s">
        <v>812</v>
      </c>
      <c r="K220" s="65">
        <v>-19431</v>
      </c>
      <c r="L220" s="65" t="s">
        <v>203</v>
      </c>
      <c r="M220" s="66" t="s">
        <v>198</v>
      </c>
      <c r="N220" s="66"/>
      <c r="O220" s="67" t="s">
        <v>769</v>
      </c>
      <c r="P220" s="67" t="s">
        <v>46</v>
      </c>
    </row>
    <row r="221" spans="1:16" x14ac:dyDescent="0.2">
      <c r="A221" s="29" t="str">
        <f t="shared" si="18"/>
        <v> IODE 4.3.88 </v>
      </c>
      <c r="B221" s="17" t="str">
        <f t="shared" si="19"/>
        <v>I</v>
      </c>
      <c r="C221" s="29">
        <f t="shared" si="20"/>
        <v>30619.346000000001</v>
      </c>
      <c r="D221" t="str">
        <f t="shared" si="21"/>
        <v>vis</v>
      </c>
      <c r="E221">
        <f>VLOOKUP(C221,Active!C$21:E$960,3,FALSE)</f>
        <v>-19425.992447579694</v>
      </c>
      <c r="F221" s="17" t="s">
        <v>194</v>
      </c>
      <c r="G221" t="str">
        <f t="shared" si="22"/>
        <v>30619.346</v>
      </c>
      <c r="H221" s="29">
        <f t="shared" si="23"/>
        <v>-19426</v>
      </c>
      <c r="I221" s="65" t="s">
        <v>813</v>
      </c>
      <c r="J221" s="66" t="s">
        <v>814</v>
      </c>
      <c r="K221" s="65">
        <v>-19426</v>
      </c>
      <c r="L221" s="65" t="s">
        <v>336</v>
      </c>
      <c r="M221" s="66" t="s">
        <v>198</v>
      </c>
      <c r="N221" s="66"/>
      <c r="O221" s="67" t="s">
        <v>769</v>
      </c>
      <c r="P221" s="67" t="s">
        <v>46</v>
      </c>
    </row>
    <row r="222" spans="1:16" x14ac:dyDescent="0.2">
      <c r="A222" s="29" t="str">
        <f t="shared" si="18"/>
        <v> IODE 4.3.88 </v>
      </c>
      <c r="B222" s="17" t="str">
        <f t="shared" si="19"/>
        <v>I</v>
      </c>
      <c r="C222" s="29">
        <f t="shared" si="20"/>
        <v>31311.280999999999</v>
      </c>
      <c r="D222" t="str">
        <f t="shared" si="21"/>
        <v>vis</v>
      </c>
      <c r="E222">
        <f>VLOOKUP(C222,Active!C$21:E$960,3,FALSE)</f>
        <v>-18567.992831706993</v>
      </c>
      <c r="F222" s="17" t="s">
        <v>194</v>
      </c>
      <c r="G222" t="str">
        <f t="shared" si="22"/>
        <v>31311.281</v>
      </c>
      <c r="H222" s="29">
        <f t="shared" si="23"/>
        <v>-18568</v>
      </c>
      <c r="I222" s="65" t="s">
        <v>815</v>
      </c>
      <c r="J222" s="66" t="s">
        <v>816</v>
      </c>
      <c r="K222" s="65">
        <v>-18568</v>
      </c>
      <c r="L222" s="65" t="s">
        <v>336</v>
      </c>
      <c r="M222" s="66" t="s">
        <v>198</v>
      </c>
      <c r="N222" s="66"/>
      <c r="O222" s="67" t="s">
        <v>769</v>
      </c>
      <c r="P222" s="67" t="s">
        <v>46</v>
      </c>
    </row>
    <row r="223" spans="1:16" x14ac:dyDescent="0.2">
      <c r="A223" s="29" t="str">
        <f t="shared" si="18"/>
        <v> SAC 23.89 </v>
      </c>
      <c r="B223" s="17" t="str">
        <f t="shared" si="19"/>
        <v>I</v>
      </c>
      <c r="C223" s="29">
        <f t="shared" si="20"/>
        <v>32806.445</v>
      </c>
      <c r="D223" t="str">
        <f t="shared" si="21"/>
        <v>vis</v>
      </c>
      <c r="E223">
        <f>VLOOKUP(C223,Active!C$21:E$960,3,FALSE)</f>
        <v>-16713.989005239629</v>
      </c>
      <c r="F223" s="17" t="s">
        <v>194</v>
      </c>
      <c r="G223" t="str">
        <f t="shared" si="22"/>
        <v>32806.445</v>
      </c>
      <c r="H223" s="29">
        <f t="shared" si="23"/>
        <v>-16714</v>
      </c>
      <c r="I223" s="65" t="s">
        <v>817</v>
      </c>
      <c r="J223" s="66" t="s">
        <v>818</v>
      </c>
      <c r="K223" s="65">
        <v>-16714</v>
      </c>
      <c r="L223" s="65" t="s">
        <v>819</v>
      </c>
      <c r="M223" s="66" t="s">
        <v>198</v>
      </c>
      <c r="N223" s="66"/>
      <c r="O223" s="67" t="s">
        <v>754</v>
      </c>
      <c r="P223" s="67" t="s">
        <v>49</v>
      </c>
    </row>
    <row r="224" spans="1:16" x14ac:dyDescent="0.2">
      <c r="A224" s="29" t="str">
        <f t="shared" si="18"/>
        <v> AC 174.18 </v>
      </c>
      <c r="B224" s="17" t="str">
        <f t="shared" si="19"/>
        <v>I</v>
      </c>
      <c r="C224" s="29">
        <f t="shared" si="20"/>
        <v>35331.447</v>
      </c>
      <c r="D224" t="str">
        <f t="shared" si="21"/>
        <v>vis</v>
      </c>
      <c r="E224">
        <f>VLOOKUP(C224,Active!C$21:E$960,3,FALSE)</f>
        <v>-13582.985737479208</v>
      </c>
      <c r="F224" s="17" t="s">
        <v>194</v>
      </c>
      <c r="G224" t="str">
        <f t="shared" si="22"/>
        <v>35331.447</v>
      </c>
      <c r="H224" s="29">
        <f t="shared" si="23"/>
        <v>-13583</v>
      </c>
      <c r="I224" s="65" t="s">
        <v>820</v>
      </c>
      <c r="J224" s="66" t="s">
        <v>821</v>
      </c>
      <c r="K224" s="65">
        <v>-13583</v>
      </c>
      <c r="L224" s="65" t="s">
        <v>822</v>
      </c>
      <c r="M224" s="66" t="s">
        <v>198</v>
      </c>
      <c r="N224" s="66"/>
      <c r="O224" s="67" t="s">
        <v>769</v>
      </c>
      <c r="P224" s="67" t="s">
        <v>50</v>
      </c>
    </row>
    <row r="225" spans="1:16" x14ac:dyDescent="0.2">
      <c r="A225" s="29" t="str">
        <f t="shared" si="18"/>
        <v> AC 174.18 </v>
      </c>
      <c r="B225" s="17" t="str">
        <f t="shared" si="19"/>
        <v>I</v>
      </c>
      <c r="C225" s="29">
        <f t="shared" si="20"/>
        <v>35702.408000000003</v>
      </c>
      <c r="D225" t="str">
        <f t="shared" si="21"/>
        <v>vis</v>
      </c>
      <c r="E225">
        <f>VLOOKUP(C225,Active!C$21:E$960,3,FALSE)</f>
        <v>-13122.993981745278</v>
      </c>
      <c r="F225" s="17" t="s">
        <v>194</v>
      </c>
      <c r="G225" t="str">
        <f t="shared" si="22"/>
        <v>35702.408</v>
      </c>
      <c r="H225" s="29">
        <f t="shared" si="23"/>
        <v>-13123</v>
      </c>
      <c r="I225" s="65" t="s">
        <v>823</v>
      </c>
      <c r="J225" s="66" t="s">
        <v>824</v>
      </c>
      <c r="K225" s="65">
        <v>-13123</v>
      </c>
      <c r="L225" s="65" t="s">
        <v>332</v>
      </c>
      <c r="M225" s="66" t="s">
        <v>198</v>
      </c>
      <c r="N225" s="66"/>
      <c r="O225" s="67" t="s">
        <v>769</v>
      </c>
      <c r="P225" s="67" t="s">
        <v>50</v>
      </c>
    </row>
    <row r="226" spans="1:16" x14ac:dyDescent="0.2">
      <c r="A226" s="29" t="str">
        <f t="shared" si="18"/>
        <v> MVS 3.122 </v>
      </c>
      <c r="B226" s="17" t="str">
        <f t="shared" si="19"/>
        <v>I</v>
      </c>
      <c r="C226" s="29">
        <f t="shared" si="20"/>
        <v>35985.51</v>
      </c>
      <c r="D226" t="str">
        <f t="shared" si="21"/>
        <v>vis</v>
      </c>
      <c r="E226">
        <f>VLOOKUP(C226,Active!C$21:E$960,3,FALSE)</f>
        <v>-12771.947413421964</v>
      </c>
      <c r="F226" s="17" t="s">
        <v>194</v>
      </c>
      <c r="G226" t="str">
        <f t="shared" si="22"/>
        <v>35985.510</v>
      </c>
      <c r="H226" s="29">
        <f t="shared" si="23"/>
        <v>-12772</v>
      </c>
      <c r="I226" s="65" t="s">
        <v>825</v>
      </c>
      <c r="J226" s="66" t="s">
        <v>826</v>
      </c>
      <c r="K226" s="65">
        <v>-12772</v>
      </c>
      <c r="L226" s="65" t="s">
        <v>827</v>
      </c>
      <c r="M226" s="66" t="s">
        <v>828</v>
      </c>
      <c r="N226" s="66"/>
      <c r="O226" s="67" t="s">
        <v>829</v>
      </c>
      <c r="P226" s="67" t="s">
        <v>51</v>
      </c>
    </row>
    <row r="227" spans="1:16" x14ac:dyDescent="0.2">
      <c r="A227" s="29" t="str">
        <f t="shared" si="18"/>
        <v> MVS 3.122 </v>
      </c>
      <c r="B227" s="17" t="str">
        <f t="shared" si="19"/>
        <v>I</v>
      </c>
      <c r="C227" s="29">
        <f t="shared" si="20"/>
        <v>36085.466999999997</v>
      </c>
      <c r="D227" t="str">
        <f t="shared" si="21"/>
        <v>vis</v>
      </c>
      <c r="E227">
        <f>VLOOKUP(C227,Active!C$21:E$960,3,FALSE)</f>
        <v>-12648.000702236977</v>
      </c>
      <c r="F227" s="17" t="s">
        <v>194</v>
      </c>
      <c r="G227" t="str">
        <f t="shared" si="22"/>
        <v>36085.467</v>
      </c>
      <c r="H227" s="29">
        <f t="shared" si="23"/>
        <v>-12648</v>
      </c>
      <c r="I227" s="65" t="s">
        <v>830</v>
      </c>
      <c r="J227" s="66" t="s">
        <v>831</v>
      </c>
      <c r="K227" s="65">
        <v>-12648</v>
      </c>
      <c r="L227" s="65" t="s">
        <v>274</v>
      </c>
      <c r="M227" s="66" t="s">
        <v>828</v>
      </c>
      <c r="N227" s="66"/>
      <c r="O227" s="67" t="s">
        <v>829</v>
      </c>
      <c r="P227" s="67" t="s">
        <v>51</v>
      </c>
    </row>
    <row r="228" spans="1:16" x14ac:dyDescent="0.2">
      <c r="A228" s="29" t="str">
        <f t="shared" si="18"/>
        <v> MVS 3.122 </v>
      </c>
      <c r="B228" s="17" t="str">
        <f t="shared" si="19"/>
        <v>I</v>
      </c>
      <c r="C228" s="29">
        <f t="shared" si="20"/>
        <v>36343.536</v>
      </c>
      <c r="D228" t="str">
        <f t="shared" si="21"/>
        <v>vis</v>
      </c>
      <c r="E228">
        <f>VLOOKUP(C228,Active!C$21:E$960,3,FALSE)</f>
        <v>-12327.995061723554</v>
      </c>
      <c r="F228" s="17" t="s">
        <v>194</v>
      </c>
      <c r="G228" t="str">
        <f t="shared" si="22"/>
        <v>36343.536</v>
      </c>
      <c r="H228" s="29">
        <f t="shared" si="23"/>
        <v>-12328</v>
      </c>
      <c r="I228" s="65" t="s">
        <v>832</v>
      </c>
      <c r="J228" s="66" t="s">
        <v>833</v>
      </c>
      <c r="K228" s="65">
        <v>-12328</v>
      </c>
      <c r="L228" s="65" t="s">
        <v>197</v>
      </c>
      <c r="M228" s="66" t="s">
        <v>828</v>
      </c>
      <c r="N228" s="66"/>
      <c r="O228" s="67" t="s">
        <v>829</v>
      </c>
      <c r="P228" s="67" t="s">
        <v>51</v>
      </c>
    </row>
    <row r="229" spans="1:16" x14ac:dyDescent="0.2">
      <c r="A229" s="29" t="str">
        <f t="shared" si="18"/>
        <v> MVS 3.122 </v>
      </c>
      <c r="B229" s="17" t="str">
        <f t="shared" si="19"/>
        <v>I</v>
      </c>
      <c r="C229" s="29">
        <f t="shared" si="20"/>
        <v>36764.514000000003</v>
      </c>
      <c r="D229" t="str">
        <f t="shared" si="21"/>
        <v>vis</v>
      </c>
      <c r="E229">
        <f>VLOOKUP(C229,Active!C$21:E$960,3,FALSE)</f>
        <v>-11805.982210385117</v>
      </c>
      <c r="F229" s="17" t="s">
        <v>194</v>
      </c>
      <c r="G229" t="str">
        <f t="shared" si="22"/>
        <v>36764.514</v>
      </c>
      <c r="H229" s="29">
        <f t="shared" si="23"/>
        <v>-11806</v>
      </c>
      <c r="I229" s="65" t="s">
        <v>834</v>
      </c>
      <c r="J229" s="66" t="s">
        <v>835</v>
      </c>
      <c r="K229" s="65">
        <v>-11806</v>
      </c>
      <c r="L229" s="65" t="s">
        <v>836</v>
      </c>
      <c r="M229" s="66" t="s">
        <v>828</v>
      </c>
      <c r="N229" s="66"/>
      <c r="O229" s="67" t="s">
        <v>829</v>
      </c>
      <c r="P229" s="67" t="s">
        <v>51</v>
      </c>
    </row>
    <row r="230" spans="1:16" x14ac:dyDescent="0.2">
      <c r="A230" s="29" t="str">
        <f t="shared" si="18"/>
        <v> MVS 3.122 </v>
      </c>
      <c r="B230" s="17" t="str">
        <f t="shared" si="19"/>
        <v>I</v>
      </c>
      <c r="C230" s="29">
        <f t="shared" si="20"/>
        <v>36848.377999999997</v>
      </c>
      <c r="D230" t="str">
        <f t="shared" si="21"/>
        <v>vis</v>
      </c>
      <c r="E230">
        <f>VLOOKUP(C230,Active!C$21:E$960,3,FALSE)</f>
        <v>-11701.990824220891</v>
      </c>
      <c r="F230" s="17" t="s">
        <v>194</v>
      </c>
      <c r="G230" t="str">
        <f t="shared" si="22"/>
        <v>36848.378</v>
      </c>
      <c r="H230" s="29">
        <f t="shared" si="23"/>
        <v>-11702</v>
      </c>
      <c r="I230" s="65" t="s">
        <v>837</v>
      </c>
      <c r="J230" s="66" t="s">
        <v>838</v>
      </c>
      <c r="K230" s="65">
        <v>-11702</v>
      </c>
      <c r="L230" s="65" t="s">
        <v>303</v>
      </c>
      <c r="M230" s="66" t="s">
        <v>828</v>
      </c>
      <c r="N230" s="66"/>
      <c r="O230" s="67" t="s">
        <v>829</v>
      </c>
      <c r="P230" s="67" t="s">
        <v>51</v>
      </c>
    </row>
    <row r="231" spans="1:16" x14ac:dyDescent="0.2">
      <c r="A231" s="29" t="str">
        <f t="shared" si="18"/>
        <v> HABZ 15 </v>
      </c>
      <c r="B231" s="17" t="str">
        <f t="shared" si="19"/>
        <v>I</v>
      </c>
      <c r="C231" s="29">
        <f t="shared" si="20"/>
        <v>37202.423999999999</v>
      </c>
      <c r="D231" t="str">
        <f t="shared" si="21"/>
        <v>vis</v>
      </c>
      <c r="E231">
        <f>VLOOKUP(C231,Active!C$21:E$960,3,FALSE)</f>
        <v>-11262.973673764174</v>
      </c>
      <c r="F231" s="17" t="s">
        <v>194</v>
      </c>
      <c r="G231" t="str">
        <f t="shared" si="22"/>
        <v>37202.424</v>
      </c>
      <c r="H231" s="29">
        <f t="shared" si="23"/>
        <v>-11263</v>
      </c>
      <c r="I231" s="65" t="s">
        <v>839</v>
      </c>
      <c r="J231" s="66" t="s">
        <v>840</v>
      </c>
      <c r="K231" s="65">
        <v>-11263</v>
      </c>
      <c r="L231" s="65" t="s">
        <v>841</v>
      </c>
      <c r="M231" s="66" t="s">
        <v>828</v>
      </c>
      <c r="N231" s="66"/>
      <c r="O231" s="67" t="s">
        <v>842</v>
      </c>
      <c r="P231" s="67" t="s">
        <v>52</v>
      </c>
    </row>
    <row r="232" spans="1:16" x14ac:dyDescent="0.2">
      <c r="A232" s="29" t="str">
        <f t="shared" si="18"/>
        <v> AA 17.60 </v>
      </c>
      <c r="B232" s="17" t="str">
        <f t="shared" si="19"/>
        <v>I</v>
      </c>
      <c r="C232" s="29">
        <f t="shared" si="20"/>
        <v>37544.347000000002</v>
      </c>
      <c r="D232" t="str">
        <f t="shared" si="21"/>
        <v>vis</v>
      </c>
      <c r="E232">
        <f>VLOOKUP(C232,Active!C$21:E$960,3,FALSE)</f>
        <v>-10838.989047089639</v>
      </c>
      <c r="F232" s="17" t="s">
        <v>194</v>
      </c>
      <c r="G232" t="str">
        <f t="shared" si="22"/>
        <v>37544.347</v>
      </c>
      <c r="H232" s="29">
        <f t="shared" si="23"/>
        <v>-10839</v>
      </c>
      <c r="I232" s="65" t="s">
        <v>843</v>
      </c>
      <c r="J232" s="66" t="s">
        <v>844</v>
      </c>
      <c r="K232" s="65">
        <v>-10839</v>
      </c>
      <c r="L232" s="65" t="s">
        <v>819</v>
      </c>
      <c r="M232" s="66" t="s">
        <v>198</v>
      </c>
      <c r="N232" s="66"/>
      <c r="O232" s="67" t="s">
        <v>845</v>
      </c>
      <c r="P232" s="67" t="s">
        <v>53</v>
      </c>
    </row>
    <row r="233" spans="1:16" x14ac:dyDescent="0.2">
      <c r="A233" s="29" t="str">
        <f t="shared" si="18"/>
        <v> HABZ 15 </v>
      </c>
      <c r="B233" s="17" t="str">
        <f t="shared" si="19"/>
        <v>I</v>
      </c>
      <c r="C233" s="29">
        <f t="shared" si="20"/>
        <v>37940.324000000001</v>
      </c>
      <c r="D233" t="str">
        <f t="shared" si="21"/>
        <v>vis</v>
      </c>
      <c r="E233">
        <f>VLOOKUP(C233,Active!C$21:E$960,3,FALSE)</f>
        <v>-10347.977443551121</v>
      </c>
      <c r="F233" s="17" t="s">
        <v>194</v>
      </c>
      <c r="G233" t="str">
        <f t="shared" si="22"/>
        <v>37940.324</v>
      </c>
      <c r="H233" s="29">
        <f t="shared" si="23"/>
        <v>-10348</v>
      </c>
      <c r="I233" s="65" t="s">
        <v>846</v>
      </c>
      <c r="J233" s="66" t="s">
        <v>847</v>
      </c>
      <c r="K233" s="65">
        <v>-10348</v>
      </c>
      <c r="L233" s="65" t="s">
        <v>848</v>
      </c>
      <c r="M233" s="66" t="s">
        <v>828</v>
      </c>
      <c r="N233" s="66"/>
      <c r="O233" s="67" t="s">
        <v>842</v>
      </c>
      <c r="P233" s="67" t="s">
        <v>52</v>
      </c>
    </row>
    <row r="234" spans="1:16" x14ac:dyDescent="0.2">
      <c r="A234" s="29" t="str">
        <f t="shared" si="18"/>
        <v> MVS 3.122 </v>
      </c>
      <c r="B234" s="17" t="str">
        <f t="shared" si="19"/>
        <v>I</v>
      </c>
      <c r="C234" s="29">
        <f t="shared" si="20"/>
        <v>37961.285000000003</v>
      </c>
      <c r="D234" t="str">
        <f t="shared" si="21"/>
        <v>vis</v>
      </c>
      <c r="E234">
        <f>VLOOKUP(C234,Active!C$21:E$960,3,FALSE)</f>
        <v>-10321.985797011617</v>
      </c>
      <c r="F234" s="17" t="s">
        <v>194</v>
      </c>
      <c r="G234" t="str">
        <f t="shared" si="22"/>
        <v>37961.285</v>
      </c>
      <c r="H234" s="29">
        <f t="shared" si="23"/>
        <v>-10322</v>
      </c>
      <c r="I234" s="65" t="s">
        <v>849</v>
      </c>
      <c r="J234" s="66" t="s">
        <v>850</v>
      </c>
      <c r="K234" s="65">
        <v>-10322</v>
      </c>
      <c r="L234" s="65" t="s">
        <v>851</v>
      </c>
      <c r="M234" s="66" t="s">
        <v>828</v>
      </c>
      <c r="N234" s="66"/>
      <c r="O234" s="67" t="s">
        <v>829</v>
      </c>
      <c r="P234" s="67" t="s">
        <v>51</v>
      </c>
    </row>
    <row r="235" spans="1:16" x14ac:dyDescent="0.2">
      <c r="A235" s="29" t="str">
        <f t="shared" si="18"/>
        <v> MVS 3.122 </v>
      </c>
      <c r="B235" s="17" t="str">
        <f t="shared" si="19"/>
        <v>I</v>
      </c>
      <c r="C235" s="29">
        <f t="shared" si="20"/>
        <v>38210.478000000003</v>
      </c>
      <c r="D235" t="str">
        <f t="shared" si="21"/>
        <v>vis</v>
      </c>
      <c r="E235">
        <f>VLOOKUP(C235,Active!C$21:E$960,3,FALSE)</f>
        <v>-10012.986399267371</v>
      </c>
      <c r="F235" s="17" t="s">
        <v>194</v>
      </c>
      <c r="G235" t="str">
        <f t="shared" si="22"/>
        <v>38210.478</v>
      </c>
      <c r="H235" s="29">
        <f t="shared" si="23"/>
        <v>-10013</v>
      </c>
      <c r="I235" s="65" t="s">
        <v>852</v>
      </c>
      <c r="J235" s="66" t="s">
        <v>853</v>
      </c>
      <c r="K235" s="65">
        <v>-10013</v>
      </c>
      <c r="L235" s="65" t="s">
        <v>851</v>
      </c>
      <c r="M235" s="66" t="s">
        <v>828</v>
      </c>
      <c r="N235" s="66"/>
      <c r="O235" s="67" t="s">
        <v>829</v>
      </c>
      <c r="P235" s="67" t="s">
        <v>51</v>
      </c>
    </row>
    <row r="236" spans="1:16" x14ac:dyDescent="0.2">
      <c r="A236" s="29" t="str">
        <f t="shared" si="18"/>
        <v> MVS 3.122 </v>
      </c>
      <c r="B236" s="17" t="str">
        <f t="shared" si="19"/>
        <v>I</v>
      </c>
      <c r="C236" s="29">
        <f t="shared" si="20"/>
        <v>38753.211000000003</v>
      </c>
      <c r="D236" t="str">
        <f t="shared" si="21"/>
        <v>vis</v>
      </c>
      <c r="E236">
        <f>VLOOKUP(C236,Active!C$21:E$960,3,FALSE)</f>
        <v>-9339.9973099433155</v>
      </c>
      <c r="F236" s="17" t="s">
        <v>194</v>
      </c>
      <c r="G236" t="str">
        <f t="shared" si="22"/>
        <v>38753.211</v>
      </c>
      <c r="H236" s="29">
        <f t="shared" si="23"/>
        <v>-9340</v>
      </c>
      <c r="I236" s="65" t="s">
        <v>854</v>
      </c>
      <c r="J236" s="66" t="s">
        <v>855</v>
      </c>
      <c r="K236" s="65">
        <v>-9340</v>
      </c>
      <c r="L236" s="65" t="s">
        <v>203</v>
      </c>
      <c r="M236" s="66" t="s">
        <v>828</v>
      </c>
      <c r="N236" s="66"/>
      <c r="O236" s="67" t="s">
        <v>829</v>
      </c>
      <c r="P236" s="67" t="s">
        <v>51</v>
      </c>
    </row>
    <row r="237" spans="1:16" x14ac:dyDescent="0.2">
      <c r="A237" s="29" t="str">
        <f t="shared" si="18"/>
        <v> AVSJ 3.69 </v>
      </c>
      <c r="B237" s="17" t="str">
        <f t="shared" si="19"/>
        <v>I</v>
      </c>
      <c r="C237" s="29">
        <f t="shared" si="20"/>
        <v>39768.53</v>
      </c>
      <c r="D237" t="str">
        <f t="shared" si="21"/>
        <v>vis</v>
      </c>
      <c r="E237">
        <f>VLOOKUP(C237,Active!C$21:E$960,3,FALSE)</f>
        <v>-8081.0014331799575</v>
      </c>
      <c r="F237" s="17" t="s">
        <v>194</v>
      </c>
      <c r="G237" t="str">
        <f t="shared" si="22"/>
        <v>39768.530</v>
      </c>
      <c r="H237" s="29">
        <f t="shared" si="23"/>
        <v>-8081</v>
      </c>
      <c r="I237" s="65" t="s">
        <v>856</v>
      </c>
      <c r="J237" s="66" t="s">
        <v>857</v>
      </c>
      <c r="K237" s="65">
        <v>-8081</v>
      </c>
      <c r="L237" s="65" t="s">
        <v>274</v>
      </c>
      <c r="M237" s="66" t="s">
        <v>198</v>
      </c>
      <c r="N237" s="66"/>
      <c r="O237" s="67" t="s">
        <v>858</v>
      </c>
      <c r="P237" s="67" t="s">
        <v>57</v>
      </c>
    </row>
    <row r="238" spans="1:16" x14ac:dyDescent="0.2">
      <c r="A238" s="29" t="str">
        <f t="shared" si="18"/>
        <v> AVSJ 3.69 </v>
      </c>
      <c r="B238" s="17" t="str">
        <f t="shared" si="19"/>
        <v>I</v>
      </c>
      <c r="C238" s="29">
        <f t="shared" si="20"/>
        <v>40042.728999999999</v>
      </c>
      <c r="D238" t="str">
        <f t="shared" si="21"/>
        <v>vis</v>
      </c>
      <c r="E238">
        <f>VLOOKUP(C238,Active!C$21:E$960,3,FALSE)</f>
        <v>-7740.9945876342354</v>
      </c>
      <c r="F238" s="17" t="s">
        <v>194</v>
      </c>
      <c r="G238" t="str">
        <f t="shared" si="22"/>
        <v>40042.729</v>
      </c>
      <c r="H238" s="29">
        <f t="shared" si="23"/>
        <v>-7741</v>
      </c>
      <c r="I238" s="65" t="s">
        <v>859</v>
      </c>
      <c r="J238" s="66" t="s">
        <v>860</v>
      </c>
      <c r="K238" s="65">
        <v>-7741</v>
      </c>
      <c r="L238" s="65" t="s">
        <v>197</v>
      </c>
      <c r="M238" s="66" t="s">
        <v>198</v>
      </c>
      <c r="N238" s="66"/>
      <c r="O238" s="67" t="s">
        <v>199</v>
      </c>
      <c r="P238" s="67" t="s">
        <v>57</v>
      </c>
    </row>
    <row r="239" spans="1:16" x14ac:dyDescent="0.2">
      <c r="A239" s="29" t="str">
        <f t="shared" si="18"/>
        <v> AVSJ 3.69 </v>
      </c>
      <c r="B239" s="17" t="str">
        <f t="shared" si="19"/>
        <v>I</v>
      </c>
      <c r="C239" s="29">
        <f t="shared" si="20"/>
        <v>40067.726000000002</v>
      </c>
      <c r="D239" t="str">
        <f t="shared" si="21"/>
        <v>vis</v>
      </c>
      <c r="E239">
        <f>VLOOKUP(C239,Active!C$21:E$960,3,FALSE)</f>
        <v>-7709.9982998355654</v>
      </c>
      <c r="F239" s="17" t="s">
        <v>194</v>
      </c>
      <c r="G239" t="str">
        <f t="shared" si="22"/>
        <v>40067.726</v>
      </c>
      <c r="H239" s="29">
        <f t="shared" si="23"/>
        <v>-7710</v>
      </c>
      <c r="I239" s="65" t="s">
        <v>861</v>
      </c>
      <c r="J239" s="66" t="s">
        <v>862</v>
      </c>
      <c r="K239" s="65">
        <v>-7710</v>
      </c>
      <c r="L239" s="65" t="s">
        <v>339</v>
      </c>
      <c r="M239" s="66" t="s">
        <v>198</v>
      </c>
      <c r="N239" s="66"/>
      <c r="O239" s="67" t="s">
        <v>199</v>
      </c>
      <c r="P239" s="67" t="s">
        <v>57</v>
      </c>
    </row>
    <row r="240" spans="1:16" x14ac:dyDescent="0.2">
      <c r="A240" s="29" t="str">
        <f t="shared" si="18"/>
        <v> BRNO 14 </v>
      </c>
      <c r="B240" s="17" t="str">
        <f t="shared" si="19"/>
        <v>I</v>
      </c>
      <c r="C240" s="29">
        <f t="shared" si="20"/>
        <v>41158.04</v>
      </c>
      <c r="D240" t="str">
        <f t="shared" si="21"/>
        <v>vis</v>
      </c>
      <c r="E240">
        <f>VLOOKUP(C240,Active!C$21:E$960,3,FALSE)</f>
        <v>-6358.0085996749585</v>
      </c>
      <c r="F240" s="17" t="s">
        <v>194</v>
      </c>
      <c r="G240" t="str">
        <f t="shared" si="22"/>
        <v>41158.040</v>
      </c>
      <c r="H240" s="29">
        <f t="shared" si="23"/>
        <v>-6358</v>
      </c>
      <c r="I240" s="65" t="s">
        <v>863</v>
      </c>
      <c r="J240" s="66" t="s">
        <v>864</v>
      </c>
      <c r="K240" s="65">
        <v>-6358</v>
      </c>
      <c r="L240" s="65" t="s">
        <v>237</v>
      </c>
      <c r="M240" s="66" t="s">
        <v>198</v>
      </c>
      <c r="N240" s="66"/>
      <c r="O240" s="67" t="s">
        <v>865</v>
      </c>
      <c r="P240" s="67" t="s">
        <v>63</v>
      </c>
    </row>
    <row r="241" spans="1:16" x14ac:dyDescent="0.2">
      <c r="A241" s="29" t="str">
        <f t="shared" si="18"/>
        <v> BRNO 14 </v>
      </c>
      <c r="B241" s="17" t="str">
        <f t="shared" si="19"/>
        <v>I</v>
      </c>
      <c r="C241" s="29">
        <f t="shared" si="20"/>
        <v>41158.04</v>
      </c>
      <c r="D241" t="str">
        <f t="shared" si="21"/>
        <v>vis</v>
      </c>
      <c r="E241">
        <f>VLOOKUP(C241,Active!C$21:E$960,3,FALSE)</f>
        <v>-6358.0085996749585</v>
      </c>
      <c r="F241" s="17" t="s">
        <v>194</v>
      </c>
      <c r="G241" t="str">
        <f t="shared" si="22"/>
        <v>41158.040</v>
      </c>
      <c r="H241" s="29">
        <f t="shared" si="23"/>
        <v>-6358</v>
      </c>
      <c r="I241" s="65" t="s">
        <v>863</v>
      </c>
      <c r="J241" s="66" t="s">
        <v>864</v>
      </c>
      <c r="K241" s="65">
        <v>-6358</v>
      </c>
      <c r="L241" s="65" t="s">
        <v>237</v>
      </c>
      <c r="M241" s="66" t="s">
        <v>198</v>
      </c>
      <c r="N241" s="66"/>
      <c r="O241" s="67" t="s">
        <v>866</v>
      </c>
      <c r="P241" s="67" t="s">
        <v>63</v>
      </c>
    </row>
    <row r="242" spans="1:16" x14ac:dyDescent="0.2">
      <c r="A242" s="29" t="str">
        <f t="shared" si="18"/>
        <v> BRNO 14 </v>
      </c>
      <c r="B242" s="17" t="str">
        <f t="shared" si="19"/>
        <v>I</v>
      </c>
      <c r="C242" s="29">
        <f t="shared" si="20"/>
        <v>41158.042999999998</v>
      </c>
      <c r="D242" t="str">
        <f t="shared" si="21"/>
        <v>vis</v>
      </c>
      <c r="E242">
        <f>VLOOKUP(C242,Active!C$21:E$960,3,FALSE)</f>
        <v>-6358.0048796740266</v>
      </c>
      <c r="F242" s="17" t="s">
        <v>194</v>
      </c>
      <c r="G242" t="str">
        <f t="shared" si="22"/>
        <v>41158.043</v>
      </c>
      <c r="H242" s="29">
        <f t="shared" si="23"/>
        <v>-6358</v>
      </c>
      <c r="I242" s="65" t="s">
        <v>867</v>
      </c>
      <c r="J242" s="66" t="s">
        <v>868</v>
      </c>
      <c r="K242" s="65">
        <v>-6358</v>
      </c>
      <c r="L242" s="65" t="s">
        <v>270</v>
      </c>
      <c r="M242" s="66" t="s">
        <v>198</v>
      </c>
      <c r="N242" s="66"/>
      <c r="O242" s="67" t="s">
        <v>869</v>
      </c>
      <c r="P242" s="67" t="s">
        <v>63</v>
      </c>
    </row>
    <row r="243" spans="1:16" x14ac:dyDescent="0.2">
      <c r="A243" s="29" t="str">
        <f t="shared" si="18"/>
        <v> BRNO 14 </v>
      </c>
      <c r="B243" s="17" t="str">
        <f t="shared" si="19"/>
        <v>I</v>
      </c>
      <c r="C243" s="29">
        <f t="shared" si="20"/>
        <v>41160.464</v>
      </c>
      <c r="D243" t="str">
        <f t="shared" si="21"/>
        <v>vis</v>
      </c>
      <c r="E243">
        <f>VLOOKUP(C243,Active!C$21:E$960,3,FALSE)</f>
        <v>-6355.00283891871</v>
      </c>
      <c r="F243" s="17" t="s">
        <v>194</v>
      </c>
      <c r="G243" t="str">
        <f t="shared" si="22"/>
        <v>41160.464</v>
      </c>
      <c r="H243" s="29">
        <f t="shared" si="23"/>
        <v>-6355</v>
      </c>
      <c r="I243" s="65" t="s">
        <v>870</v>
      </c>
      <c r="J243" s="66" t="s">
        <v>871</v>
      </c>
      <c r="K243" s="65">
        <v>-6355</v>
      </c>
      <c r="L243" s="65" t="s">
        <v>265</v>
      </c>
      <c r="M243" s="66" t="s">
        <v>198</v>
      </c>
      <c r="N243" s="66"/>
      <c r="O243" s="67" t="s">
        <v>869</v>
      </c>
      <c r="P243" s="67" t="s">
        <v>63</v>
      </c>
    </row>
    <row r="244" spans="1:16" x14ac:dyDescent="0.2">
      <c r="A244" s="29" t="str">
        <f t="shared" si="18"/>
        <v> BRNO 14 </v>
      </c>
      <c r="B244" s="17" t="str">
        <f t="shared" si="19"/>
        <v>I</v>
      </c>
      <c r="C244" s="29">
        <f t="shared" si="20"/>
        <v>41160.464</v>
      </c>
      <c r="D244" t="str">
        <f t="shared" si="21"/>
        <v>vis</v>
      </c>
      <c r="E244">
        <f>VLOOKUP(C244,Active!C$21:E$960,3,FALSE)</f>
        <v>-6355.00283891871</v>
      </c>
      <c r="F244" s="17" t="s">
        <v>194</v>
      </c>
      <c r="G244" t="str">
        <f t="shared" si="22"/>
        <v>41160.464</v>
      </c>
      <c r="H244" s="29">
        <f t="shared" si="23"/>
        <v>-6355</v>
      </c>
      <c r="I244" s="65" t="s">
        <v>870</v>
      </c>
      <c r="J244" s="66" t="s">
        <v>871</v>
      </c>
      <c r="K244" s="65">
        <v>-6355</v>
      </c>
      <c r="L244" s="65" t="s">
        <v>265</v>
      </c>
      <c r="M244" s="66" t="s">
        <v>198</v>
      </c>
      <c r="N244" s="66"/>
      <c r="O244" s="67" t="s">
        <v>865</v>
      </c>
      <c r="P244" s="67" t="s">
        <v>63</v>
      </c>
    </row>
    <row r="245" spans="1:16" x14ac:dyDescent="0.2">
      <c r="A245" s="29" t="str">
        <f t="shared" si="18"/>
        <v> BRNO 14 </v>
      </c>
      <c r="B245" s="17" t="str">
        <f t="shared" si="19"/>
        <v>I</v>
      </c>
      <c r="C245" s="29">
        <f t="shared" si="20"/>
        <v>41160.466</v>
      </c>
      <c r="D245" t="str">
        <f t="shared" si="21"/>
        <v>vis</v>
      </c>
      <c r="E245">
        <f>VLOOKUP(C245,Active!C$21:E$960,3,FALSE)</f>
        <v>-6355.000358918086</v>
      </c>
      <c r="F245" s="17" t="s">
        <v>194</v>
      </c>
      <c r="G245" t="str">
        <f t="shared" si="22"/>
        <v>41160.466</v>
      </c>
      <c r="H245" s="29">
        <f t="shared" si="23"/>
        <v>-6355</v>
      </c>
      <c r="I245" s="65" t="s">
        <v>872</v>
      </c>
      <c r="J245" s="66" t="s">
        <v>873</v>
      </c>
      <c r="K245" s="65">
        <v>-6355</v>
      </c>
      <c r="L245" s="65" t="s">
        <v>207</v>
      </c>
      <c r="M245" s="66" t="s">
        <v>198</v>
      </c>
      <c r="N245" s="66"/>
      <c r="O245" s="67" t="s">
        <v>866</v>
      </c>
      <c r="P245" s="67" t="s">
        <v>63</v>
      </c>
    </row>
    <row r="246" spans="1:16" x14ac:dyDescent="0.2">
      <c r="A246" s="29" t="str">
        <f t="shared" si="18"/>
        <v> MVS 6.65 </v>
      </c>
      <c r="B246" s="17" t="str">
        <f t="shared" si="19"/>
        <v>I</v>
      </c>
      <c r="C246" s="29">
        <f t="shared" si="20"/>
        <v>41602.402999999998</v>
      </c>
      <c r="D246" t="str">
        <f t="shared" si="21"/>
        <v>vis</v>
      </c>
      <c r="E246">
        <f>VLOOKUP(C246,Active!C$21:E$960,3,FALSE)</f>
        <v>-5806.9983410407804</v>
      </c>
      <c r="F246" s="17" t="s">
        <v>194</v>
      </c>
      <c r="G246" t="str">
        <f t="shared" si="22"/>
        <v>41602.403</v>
      </c>
      <c r="H246" s="29">
        <f t="shared" si="23"/>
        <v>-5807</v>
      </c>
      <c r="I246" s="65" t="s">
        <v>874</v>
      </c>
      <c r="J246" s="66" t="s">
        <v>875</v>
      </c>
      <c r="K246" s="65">
        <v>-5807</v>
      </c>
      <c r="L246" s="65" t="s">
        <v>339</v>
      </c>
      <c r="M246" s="66" t="s">
        <v>876</v>
      </c>
      <c r="N246" s="66"/>
      <c r="O246" s="67" t="s">
        <v>877</v>
      </c>
      <c r="P246" s="67" t="s">
        <v>64</v>
      </c>
    </row>
    <row r="247" spans="1:16" x14ac:dyDescent="0.2">
      <c r="A247" s="29" t="str">
        <f t="shared" si="18"/>
        <v> BRNO 20 </v>
      </c>
      <c r="B247" s="17" t="str">
        <f t="shared" si="19"/>
        <v>I</v>
      </c>
      <c r="C247" s="29">
        <f t="shared" si="20"/>
        <v>42631.434999999998</v>
      </c>
      <c r="D247" t="str">
        <f t="shared" si="21"/>
        <v>vis</v>
      </c>
      <c r="E247">
        <f>VLOOKUP(C247,Active!C$21:E$960,3,FALSE)</f>
        <v>-4530.9983399991806</v>
      </c>
      <c r="F247" s="17" t="s">
        <v>194</v>
      </c>
      <c r="G247" t="str">
        <f t="shared" si="22"/>
        <v>42631.435</v>
      </c>
      <c r="H247" s="29">
        <f t="shared" si="23"/>
        <v>-4531</v>
      </c>
      <c r="I247" s="65" t="s">
        <v>878</v>
      </c>
      <c r="J247" s="66" t="s">
        <v>879</v>
      </c>
      <c r="K247" s="65">
        <v>-4531</v>
      </c>
      <c r="L247" s="65" t="s">
        <v>339</v>
      </c>
      <c r="M247" s="66" t="s">
        <v>198</v>
      </c>
      <c r="N247" s="66"/>
      <c r="O247" s="67" t="s">
        <v>880</v>
      </c>
      <c r="P247" s="67" t="s">
        <v>65</v>
      </c>
    </row>
    <row r="248" spans="1:16" x14ac:dyDescent="0.2">
      <c r="A248" s="29" t="str">
        <f t="shared" si="18"/>
        <v>VSB 47 </v>
      </c>
      <c r="B248" s="17" t="str">
        <f t="shared" si="19"/>
        <v>I</v>
      </c>
      <c r="C248" s="29">
        <f t="shared" si="20"/>
        <v>46262.082000000002</v>
      </c>
      <c r="D248" t="str">
        <f t="shared" si="21"/>
        <v>vis</v>
      </c>
      <c r="E248">
        <f>VLOOKUP(C248,Active!C$21:E$960,3,FALSE)</f>
        <v>-28.994927295116707</v>
      </c>
      <c r="F248" s="17" t="s">
        <v>194</v>
      </c>
      <c r="G248" t="str">
        <f t="shared" si="22"/>
        <v>46262.082</v>
      </c>
      <c r="H248" s="29">
        <f t="shared" si="23"/>
        <v>-29</v>
      </c>
      <c r="I248" s="65" t="s">
        <v>881</v>
      </c>
      <c r="J248" s="66" t="s">
        <v>882</v>
      </c>
      <c r="K248" s="65">
        <v>-29</v>
      </c>
      <c r="L248" s="65" t="s">
        <v>197</v>
      </c>
      <c r="M248" s="66" t="s">
        <v>198</v>
      </c>
      <c r="N248" s="66"/>
      <c r="O248" s="67" t="s">
        <v>883</v>
      </c>
      <c r="P248" s="68" t="s">
        <v>113</v>
      </c>
    </row>
    <row r="249" spans="1:16" x14ac:dyDescent="0.2">
      <c r="A249" s="29" t="str">
        <f t="shared" si="18"/>
        <v> BRNO 32 </v>
      </c>
      <c r="B249" s="17" t="str">
        <f t="shared" si="19"/>
        <v>I</v>
      </c>
      <c r="C249" s="29">
        <f t="shared" si="20"/>
        <v>50281.423300000002</v>
      </c>
      <c r="D249" t="str">
        <f t="shared" si="21"/>
        <v>vis</v>
      </c>
      <c r="E249">
        <f>VLOOKUP(C249,Active!C$21:E$960,3,FALSE)</f>
        <v>4954.9895386753751</v>
      </c>
      <c r="F249" s="17" t="s">
        <v>194</v>
      </c>
      <c r="G249" t="str">
        <f t="shared" si="22"/>
        <v>50281.4233</v>
      </c>
      <c r="H249" s="29">
        <f t="shared" si="23"/>
        <v>4955</v>
      </c>
      <c r="I249" s="65" t="s">
        <v>884</v>
      </c>
      <c r="J249" s="66" t="s">
        <v>885</v>
      </c>
      <c r="K249" s="65">
        <v>4955</v>
      </c>
      <c r="L249" s="65" t="s">
        <v>886</v>
      </c>
      <c r="M249" s="66" t="s">
        <v>198</v>
      </c>
      <c r="N249" s="66"/>
      <c r="O249" s="67" t="s">
        <v>887</v>
      </c>
      <c r="P249" s="67" t="s">
        <v>140</v>
      </c>
    </row>
    <row r="250" spans="1:16" x14ac:dyDescent="0.2">
      <c r="A250" s="29" t="str">
        <f t="shared" si="18"/>
        <v> BRNO 32 </v>
      </c>
      <c r="B250" s="17" t="str">
        <f t="shared" si="19"/>
        <v>I</v>
      </c>
      <c r="C250" s="29">
        <f t="shared" si="20"/>
        <v>50281.437899999997</v>
      </c>
      <c r="D250" t="str">
        <f t="shared" si="21"/>
        <v>vis</v>
      </c>
      <c r="E250">
        <f>VLOOKUP(C250,Active!C$21:E$960,3,FALSE)</f>
        <v>4955.0076426799242</v>
      </c>
      <c r="F250" s="17" t="s">
        <v>194</v>
      </c>
      <c r="G250" t="str">
        <f t="shared" si="22"/>
        <v>50281.4379</v>
      </c>
      <c r="H250" s="29">
        <f t="shared" si="23"/>
        <v>4955</v>
      </c>
      <c r="I250" s="65" t="s">
        <v>888</v>
      </c>
      <c r="J250" s="66" t="s">
        <v>889</v>
      </c>
      <c r="K250" s="65">
        <v>4955</v>
      </c>
      <c r="L250" s="65" t="s">
        <v>890</v>
      </c>
      <c r="M250" s="66" t="s">
        <v>198</v>
      </c>
      <c r="N250" s="66"/>
      <c r="O250" s="67" t="s">
        <v>891</v>
      </c>
      <c r="P250" s="67" t="s">
        <v>140</v>
      </c>
    </row>
    <row r="251" spans="1:16" x14ac:dyDescent="0.2">
      <c r="A251" s="29" t="str">
        <f t="shared" si="18"/>
        <v> BRNO 32 </v>
      </c>
      <c r="B251" s="17" t="str">
        <f t="shared" si="19"/>
        <v>I</v>
      </c>
      <c r="C251" s="29">
        <f t="shared" si="20"/>
        <v>50281.441400000003</v>
      </c>
      <c r="D251" t="str">
        <f t="shared" si="21"/>
        <v>vis</v>
      </c>
      <c r="E251">
        <f>VLOOKUP(C251,Active!C$21:E$960,3,FALSE)</f>
        <v>4955.0119826810233</v>
      </c>
      <c r="F251" s="17" t="s">
        <v>194</v>
      </c>
      <c r="G251" t="str">
        <f t="shared" si="22"/>
        <v>50281.4414</v>
      </c>
      <c r="H251" s="29">
        <f t="shared" si="23"/>
        <v>4955</v>
      </c>
      <c r="I251" s="65" t="s">
        <v>892</v>
      </c>
      <c r="J251" s="66" t="s">
        <v>893</v>
      </c>
      <c r="K251" s="65">
        <v>4955</v>
      </c>
      <c r="L251" s="65" t="s">
        <v>894</v>
      </c>
      <c r="M251" s="66" t="s">
        <v>198</v>
      </c>
      <c r="N251" s="66"/>
      <c r="O251" s="67" t="s">
        <v>895</v>
      </c>
      <c r="P251" s="67" t="s">
        <v>140</v>
      </c>
    </row>
    <row r="252" spans="1:16" x14ac:dyDescent="0.2">
      <c r="A252" s="29" t="str">
        <f t="shared" si="18"/>
        <v> BRNO 32 </v>
      </c>
      <c r="B252" s="17" t="str">
        <f t="shared" si="19"/>
        <v>I</v>
      </c>
      <c r="C252" s="29">
        <f t="shared" si="20"/>
        <v>50318.525000000001</v>
      </c>
      <c r="D252" t="str">
        <f t="shared" si="21"/>
        <v>vis</v>
      </c>
      <c r="E252">
        <f>VLOOKUP(C252,Active!C$21:E$960,3,FALSE)</f>
        <v>5000.9956582505138</v>
      </c>
      <c r="F252" s="17" t="s">
        <v>194</v>
      </c>
      <c r="G252" t="str">
        <f t="shared" si="22"/>
        <v>50318.5250</v>
      </c>
      <c r="H252" s="29">
        <f t="shared" si="23"/>
        <v>5001</v>
      </c>
      <c r="I252" s="65" t="s">
        <v>896</v>
      </c>
      <c r="J252" s="66" t="s">
        <v>897</v>
      </c>
      <c r="K252" s="65">
        <v>5001</v>
      </c>
      <c r="L252" s="65" t="s">
        <v>898</v>
      </c>
      <c r="M252" s="66" t="s">
        <v>198</v>
      </c>
      <c r="N252" s="66"/>
      <c r="O252" s="67" t="s">
        <v>895</v>
      </c>
      <c r="P252" s="67" t="s">
        <v>140</v>
      </c>
    </row>
    <row r="253" spans="1:16" x14ac:dyDescent="0.2">
      <c r="A253" s="29" t="str">
        <f t="shared" si="18"/>
        <v> BRNO 32 </v>
      </c>
      <c r="B253" s="17" t="str">
        <f t="shared" si="19"/>
        <v>I</v>
      </c>
      <c r="C253" s="29">
        <f t="shared" si="20"/>
        <v>50318.525699999998</v>
      </c>
      <c r="D253" t="str">
        <f t="shared" si="21"/>
        <v>vis</v>
      </c>
      <c r="E253">
        <f>VLOOKUP(C253,Active!C$21:E$960,3,FALSE)</f>
        <v>5000.9965262507285</v>
      </c>
      <c r="F253" s="17" t="s">
        <v>194</v>
      </c>
      <c r="G253" t="str">
        <f t="shared" si="22"/>
        <v>50318.5257</v>
      </c>
      <c r="H253" s="29">
        <f t="shared" si="23"/>
        <v>5001</v>
      </c>
      <c r="I253" s="65" t="s">
        <v>899</v>
      </c>
      <c r="J253" s="66" t="s">
        <v>900</v>
      </c>
      <c r="K253" s="65">
        <v>5001</v>
      </c>
      <c r="L253" s="65" t="s">
        <v>901</v>
      </c>
      <c r="M253" s="66" t="s">
        <v>198</v>
      </c>
      <c r="N253" s="66"/>
      <c r="O253" s="67" t="s">
        <v>503</v>
      </c>
      <c r="P253" s="67" t="s">
        <v>140</v>
      </c>
    </row>
    <row r="254" spans="1:16" x14ac:dyDescent="0.2">
      <c r="A254" s="29" t="str">
        <f t="shared" si="18"/>
        <v> BRNO 32 </v>
      </c>
      <c r="B254" s="17" t="str">
        <f t="shared" si="19"/>
        <v>I</v>
      </c>
      <c r="C254" s="29">
        <f t="shared" si="20"/>
        <v>50318.527099999999</v>
      </c>
      <c r="D254" t="str">
        <f t="shared" si="21"/>
        <v>vis</v>
      </c>
      <c r="E254">
        <f>VLOOKUP(C254,Active!C$21:E$960,3,FALSE)</f>
        <v>5000.9982622511661</v>
      </c>
      <c r="F254" s="17" t="s">
        <v>194</v>
      </c>
      <c r="G254" t="str">
        <f t="shared" si="22"/>
        <v>50318.5271</v>
      </c>
      <c r="H254" s="29">
        <f t="shared" si="23"/>
        <v>5001</v>
      </c>
      <c r="I254" s="65" t="s">
        <v>902</v>
      </c>
      <c r="J254" s="66" t="s">
        <v>903</v>
      </c>
      <c r="K254" s="65">
        <v>5001</v>
      </c>
      <c r="L254" s="65" t="s">
        <v>904</v>
      </c>
      <c r="M254" s="66" t="s">
        <v>198</v>
      </c>
      <c r="N254" s="66"/>
      <c r="O254" s="67" t="s">
        <v>891</v>
      </c>
      <c r="P254" s="67" t="s">
        <v>140</v>
      </c>
    </row>
    <row r="255" spans="1:16" x14ac:dyDescent="0.2">
      <c r="A255" s="29" t="str">
        <f t="shared" si="18"/>
        <v> BRNO 32 </v>
      </c>
      <c r="B255" s="17" t="str">
        <f t="shared" si="19"/>
        <v>I</v>
      </c>
      <c r="C255" s="29">
        <f t="shared" si="20"/>
        <v>50610.4522</v>
      </c>
      <c r="D255" t="str">
        <f t="shared" si="21"/>
        <v>vis</v>
      </c>
      <c r="E255">
        <f>VLOOKUP(C255,Active!C$21:E$960,3,FALSE)</f>
        <v>5362.98547732715</v>
      </c>
      <c r="F255" s="17" t="s">
        <v>194</v>
      </c>
      <c r="G255" t="str">
        <f t="shared" si="22"/>
        <v>50610.4522</v>
      </c>
      <c r="H255" s="29">
        <f t="shared" si="23"/>
        <v>5363</v>
      </c>
      <c r="I255" s="65" t="s">
        <v>905</v>
      </c>
      <c r="J255" s="66" t="s">
        <v>906</v>
      </c>
      <c r="K255" s="65">
        <v>5363</v>
      </c>
      <c r="L255" s="65" t="s">
        <v>907</v>
      </c>
      <c r="M255" s="66" t="s">
        <v>198</v>
      </c>
      <c r="N255" s="66"/>
      <c r="O255" s="67" t="s">
        <v>908</v>
      </c>
      <c r="P255" s="67" t="s">
        <v>140</v>
      </c>
    </row>
    <row r="256" spans="1:16" x14ac:dyDescent="0.2">
      <c r="A256" s="29" t="str">
        <f t="shared" si="18"/>
        <v> BRNO 32 </v>
      </c>
      <c r="B256" s="17" t="str">
        <f t="shared" si="19"/>
        <v>I</v>
      </c>
      <c r="C256" s="29">
        <f t="shared" si="20"/>
        <v>50660.457699999999</v>
      </c>
      <c r="D256" t="str">
        <f t="shared" si="21"/>
        <v>vis</v>
      </c>
      <c r="E256">
        <f>VLOOKUP(C256,Active!C$21:E$960,3,FALSE)</f>
        <v>5424.9923129280696</v>
      </c>
      <c r="F256" s="17" t="s">
        <v>194</v>
      </c>
      <c r="G256" t="str">
        <f t="shared" si="22"/>
        <v>50660.4577</v>
      </c>
      <c r="H256" s="29">
        <f t="shared" si="23"/>
        <v>5425</v>
      </c>
      <c r="I256" s="65" t="s">
        <v>909</v>
      </c>
      <c r="J256" s="66" t="s">
        <v>910</v>
      </c>
      <c r="K256" s="65">
        <v>5425</v>
      </c>
      <c r="L256" s="65" t="s">
        <v>911</v>
      </c>
      <c r="M256" s="66" t="s">
        <v>198</v>
      </c>
      <c r="N256" s="66"/>
      <c r="O256" s="67" t="s">
        <v>912</v>
      </c>
      <c r="P256" s="67" t="s">
        <v>140</v>
      </c>
    </row>
    <row r="257" spans="1:16" x14ac:dyDescent="0.2">
      <c r="A257" s="29" t="str">
        <f t="shared" si="18"/>
        <v> BRNO 32 </v>
      </c>
      <c r="B257" s="17" t="str">
        <f t="shared" si="19"/>
        <v>I</v>
      </c>
      <c r="C257" s="29">
        <f t="shared" si="20"/>
        <v>50660.471599999997</v>
      </c>
      <c r="D257" t="str">
        <f t="shared" si="21"/>
        <v>vis</v>
      </c>
      <c r="E257">
        <f>VLOOKUP(C257,Active!C$21:E$960,3,FALSE)</f>
        <v>5425.009548932403</v>
      </c>
      <c r="F257" s="17" t="s">
        <v>194</v>
      </c>
      <c r="G257" t="str">
        <f t="shared" si="22"/>
        <v>50660.4716</v>
      </c>
      <c r="H257" s="29">
        <f t="shared" si="23"/>
        <v>5425</v>
      </c>
      <c r="I257" s="65" t="s">
        <v>913</v>
      </c>
      <c r="J257" s="66" t="s">
        <v>914</v>
      </c>
      <c r="K257" s="65">
        <v>5425</v>
      </c>
      <c r="L257" s="65" t="s">
        <v>915</v>
      </c>
      <c r="M257" s="66" t="s">
        <v>198</v>
      </c>
      <c r="N257" s="66"/>
      <c r="O257" s="67" t="s">
        <v>916</v>
      </c>
      <c r="P257" s="67" t="s">
        <v>140</v>
      </c>
    </row>
    <row r="258" spans="1:16" x14ac:dyDescent="0.2">
      <c r="A258" s="29" t="str">
        <f t="shared" si="18"/>
        <v> BRNO 32 </v>
      </c>
      <c r="B258" s="17" t="str">
        <f t="shared" si="19"/>
        <v>I</v>
      </c>
      <c r="C258" s="29">
        <f t="shared" si="20"/>
        <v>50660.475700000003</v>
      </c>
      <c r="D258" t="str">
        <f t="shared" si="21"/>
        <v>vis</v>
      </c>
      <c r="E258">
        <f>VLOOKUP(C258,Active!C$21:E$960,3,FALSE)</f>
        <v>5425.0146329336894</v>
      </c>
      <c r="F258" s="17" t="s">
        <v>194</v>
      </c>
      <c r="G258" t="str">
        <f t="shared" si="22"/>
        <v>50660.4757</v>
      </c>
      <c r="H258" s="29">
        <f t="shared" si="23"/>
        <v>5425</v>
      </c>
      <c r="I258" s="65" t="s">
        <v>917</v>
      </c>
      <c r="J258" s="66" t="s">
        <v>918</v>
      </c>
      <c r="K258" s="65">
        <v>5425</v>
      </c>
      <c r="L258" s="65" t="s">
        <v>919</v>
      </c>
      <c r="M258" s="66" t="s">
        <v>198</v>
      </c>
      <c r="N258" s="66"/>
      <c r="O258" s="67" t="s">
        <v>233</v>
      </c>
      <c r="P258" s="67" t="s">
        <v>140</v>
      </c>
    </row>
    <row r="259" spans="1:16" x14ac:dyDescent="0.2">
      <c r="A259" s="29" t="str">
        <f t="shared" si="18"/>
        <v> BRNO 32 </v>
      </c>
      <c r="B259" s="17" t="str">
        <f t="shared" si="19"/>
        <v>I</v>
      </c>
      <c r="C259" s="29">
        <f t="shared" si="20"/>
        <v>50694.3318</v>
      </c>
      <c r="D259" t="str">
        <f t="shared" si="21"/>
        <v>vis</v>
      </c>
      <c r="E259">
        <f>VLOOKUP(C259,Active!C$21:E$960,3,FALSE)</f>
        <v>5466.9962074962505</v>
      </c>
      <c r="F259" s="17" t="s">
        <v>194</v>
      </c>
      <c r="G259" t="str">
        <f t="shared" si="22"/>
        <v>50694.3318</v>
      </c>
      <c r="H259" s="29">
        <f t="shared" si="23"/>
        <v>5467</v>
      </c>
      <c r="I259" s="65" t="s">
        <v>920</v>
      </c>
      <c r="J259" s="66" t="s">
        <v>921</v>
      </c>
      <c r="K259" s="65">
        <v>5467</v>
      </c>
      <c r="L259" s="65" t="s">
        <v>922</v>
      </c>
      <c r="M259" s="66" t="s">
        <v>198</v>
      </c>
      <c r="N259" s="66"/>
      <c r="O259" s="67" t="s">
        <v>891</v>
      </c>
      <c r="P259" s="67" t="s">
        <v>140</v>
      </c>
    </row>
    <row r="260" spans="1:16" x14ac:dyDescent="0.2">
      <c r="A260" s="29" t="str">
        <f t="shared" si="18"/>
        <v> BRNO 32 </v>
      </c>
      <c r="B260" s="17" t="str">
        <f t="shared" si="19"/>
        <v>I</v>
      </c>
      <c r="C260" s="29">
        <f t="shared" si="20"/>
        <v>51339.492400000003</v>
      </c>
      <c r="D260" t="str">
        <f t="shared" si="21"/>
        <v>vis</v>
      </c>
      <c r="E260">
        <f>VLOOKUP(C260,Active!C$21:E$960,3,FALSE)</f>
        <v>6266.9955527760894</v>
      </c>
      <c r="F260" s="17" t="s">
        <v>194</v>
      </c>
      <c r="G260" t="str">
        <f t="shared" si="22"/>
        <v>51339.4924</v>
      </c>
      <c r="H260" s="29">
        <f t="shared" si="23"/>
        <v>6267</v>
      </c>
      <c r="I260" s="65" t="s">
        <v>923</v>
      </c>
      <c r="J260" s="66" t="s">
        <v>924</v>
      </c>
      <c r="K260" s="65">
        <v>6267</v>
      </c>
      <c r="L260" s="65" t="s">
        <v>925</v>
      </c>
      <c r="M260" s="66" t="s">
        <v>198</v>
      </c>
      <c r="N260" s="66"/>
      <c r="O260" s="67" t="s">
        <v>887</v>
      </c>
      <c r="P260" s="67" t="s">
        <v>140</v>
      </c>
    </row>
    <row r="261" spans="1:16" x14ac:dyDescent="0.2">
      <c r="A261" s="29" t="str">
        <f t="shared" si="18"/>
        <v> BRNO 32 </v>
      </c>
      <c r="B261" s="17" t="str">
        <f t="shared" si="19"/>
        <v>I</v>
      </c>
      <c r="C261" s="29">
        <f t="shared" si="20"/>
        <v>51364.495799999997</v>
      </c>
      <c r="D261" t="str">
        <f t="shared" si="21"/>
        <v>vis</v>
      </c>
      <c r="E261">
        <f>VLOOKUP(C261,Active!C$21:E$960,3,FALSE)</f>
        <v>6297.9997765767448</v>
      </c>
      <c r="F261" s="17" t="s">
        <v>194</v>
      </c>
      <c r="G261" t="str">
        <f t="shared" si="22"/>
        <v>51364.4958</v>
      </c>
      <c r="H261" s="29">
        <f t="shared" si="23"/>
        <v>6298</v>
      </c>
      <c r="I261" s="65" t="s">
        <v>926</v>
      </c>
      <c r="J261" s="66" t="s">
        <v>927</v>
      </c>
      <c r="K261" s="65">
        <v>6298</v>
      </c>
      <c r="L261" s="65" t="s">
        <v>928</v>
      </c>
      <c r="M261" s="66" t="s">
        <v>198</v>
      </c>
      <c r="N261" s="66"/>
      <c r="O261" s="67" t="s">
        <v>887</v>
      </c>
      <c r="P261" s="67" t="s">
        <v>140</v>
      </c>
    </row>
    <row r="262" spans="1:16" x14ac:dyDescent="0.2">
      <c r="A262" s="29" t="str">
        <f t="shared" si="18"/>
        <v>OEJV 0074 </v>
      </c>
      <c r="B262" s="17" t="str">
        <f t="shared" si="19"/>
        <v>I</v>
      </c>
      <c r="C262" s="29">
        <f t="shared" si="20"/>
        <v>52106.427000000003</v>
      </c>
      <c r="D262" t="str">
        <f t="shared" si="21"/>
        <v>vis</v>
      </c>
      <c r="E262">
        <f>VLOOKUP(C262,Active!C$21:E$960,3,FALSE)</f>
        <v>7217.9946960474745</v>
      </c>
      <c r="F262" s="17" t="s">
        <v>194</v>
      </c>
      <c r="G262" t="str">
        <f t="shared" si="22"/>
        <v>52106.427</v>
      </c>
      <c r="H262" s="29">
        <f t="shared" si="23"/>
        <v>7218</v>
      </c>
      <c r="I262" s="65" t="s">
        <v>929</v>
      </c>
      <c r="J262" s="66" t="s">
        <v>930</v>
      </c>
      <c r="K262" s="65">
        <v>7218</v>
      </c>
      <c r="L262" s="65" t="s">
        <v>270</v>
      </c>
      <c r="M262" s="66" t="s">
        <v>198</v>
      </c>
      <c r="N262" s="66"/>
      <c r="O262" s="67" t="s">
        <v>931</v>
      </c>
      <c r="P262" s="68" t="s">
        <v>147</v>
      </c>
    </row>
    <row r="263" spans="1:16" x14ac:dyDescent="0.2">
      <c r="A263" s="29" t="str">
        <f t="shared" si="18"/>
        <v>OEJV 0074 </v>
      </c>
      <c r="B263" s="17" t="str">
        <f t="shared" si="19"/>
        <v>I</v>
      </c>
      <c r="C263" s="29">
        <f t="shared" si="20"/>
        <v>52106.428</v>
      </c>
      <c r="D263" t="str">
        <f t="shared" si="21"/>
        <v>vis</v>
      </c>
      <c r="E263">
        <f>VLOOKUP(C263,Active!C$21:E$960,3,FALSE)</f>
        <v>7217.9959360477815</v>
      </c>
      <c r="F263" s="17" t="s">
        <v>194</v>
      </c>
      <c r="G263" t="str">
        <f t="shared" si="22"/>
        <v>52106.428</v>
      </c>
      <c r="H263" s="29">
        <f t="shared" si="23"/>
        <v>7218</v>
      </c>
      <c r="I263" s="65" t="s">
        <v>932</v>
      </c>
      <c r="J263" s="66" t="s">
        <v>933</v>
      </c>
      <c r="K263" s="65">
        <v>7218</v>
      </c>
      <c r="L263" s="65" t="s">
        <v>211</v>
      </c>
      <c r="M263" s="66" t="s">
        <v>198</v>
      </c>
      <c r="N263" s="66"/>
      <c r="O263" s="67" t="s">
        <v>637</v>
      </c>
      <c r="P263" s="68" t="s">
        <v>147</v>
      </c>
    </row>
    <row r="264" spans="1:16" x14ac:dyDescent="0.2">
      <c r="A264" s="29" t="str">
        <f t="shared" si="18"/>
        <v>OEJV 0074 </v>
      </c>
      <c r="B264" s="17" t="str">
        <f t="shared" si="19"/>
        <v>I</v>
      </c>
      <c r="C264" s="29">
        <f t="shared" si="20"/>
        <v>52106.43</v>
      </c>
      <c r="D264" t="str">
        <f t="shared" si="21"/>
        <v>vis</v>
      </c>
      <c r="E264">
        <f>VLOOKUP(C264,Active!C$21:E$960,3,FALSE)</f>
        <v>7217.9984160484064</v>
      </c>
      <c r="F264" s="17" t="s">
        <v>194</v>
      </c>
      <c r="G264" t="str">
        <f t="shared" si="22"/>
        <v>52106.430</v>
      </c>
      <c r="H264" s="29">
        <f t="shared" si="23"/>
        <v>7218</v>
      </c>
      <c r="I264" s="65" t="s">
        <v>934</v>
      </c>
      <c r="J264" s="66" t="s">
        <v>935</v>
      </c>
      <c r="K264" s="65">
        <v>7218</v>
      </c>
      <c r="L264" s="65" t="s">
        <v>274</v>
      </c>
      <c r="M264" s="66" t="s">
        <v>198</v>
      </c>
      <c r="N264" s="66"/>
      <c r="O264" s="67" t="s">
        <v>891</v>
      </c>
      <c r="P264" s="68" t="s">
        <v>147</v>
      </c>
    </row>
    <row r="265" spans="1:16" x14ac:dyDescent="0.2">
      <c r="A265" s="29" t="str">
        <f t="shared" si="18"/>
        <v>OEJV 0074 </v>
      </c>
      <c r="B265" s="17" t="str">
        <f t="shared" si="19"/>
        <v>I</v>
      </c>
      <c r="C265" s="29">
        <f t="shared" si="20"/>
        <v>52106.438999999998</v>
      </c>
      <c r="D265" t="str">
        <f t="shared" si="21"/>
        <v>vis</v>
      </c>
      <c r="E265">
        <f>VLOOKUP(C265,Active!C$21:E$960,3,FALSE)</f>
        <v>7218.0095760512122</v>
      </c>
      <c r="F265" s="17" t="s">
        <v>194</v>
      </c>
      <c r="G265" t="str">
        <f t="shared" si="22"/>
        <v>52106.439</v>
      </c>
      <c r="H265" s="29">
        <f t="shared" si="23"/>
        <v>7218</v>
      </c>
      <c r="I265" s="65" t="s">
        <v>936</v>
      </c>
      <c r="J265" s="66" t="s">
        <v>937</v>
      </c>
      <c r="K265" s="65">
        <v>7218</v>
      </c>
      <c r="L265" s="65" t="s">
        <v>603</v>
      </c>
      <c r="M265" s="66" t="s">
        <v>198</v>
      </c>
      <c r="N265" s="66"/>
      <c r="O265" s="67" t="s">
        <v>938</v>
      </c>
      <c r="P265" s="68" t="s">
        <v>147</v>
      </c>
    </row>
    <row r="266" spans="1:16" x14ac:dyDescent="0.2">
      <c r="A266" s="29" t="str">
        <f t="shared" si="18"/>
        <v>OEJV 0074 </v>
      </c>
      <c r="B266" s="17" t="str">
        <f t="shared" si="19"/>
        <v>I</v>
      </c>
      <c r="C266" s="29">
        <f t="shared" si="20"/>
        <v>52106.44</v>
      </c>
      <c r="D266" t="str">
        <f t="shared" si="21"/>
        <v>vis</v>
      </c>
      <c r="E266">
        <f>VLOOKUP(C266,Active!C$21:E$960,3,FALSE)</f>
        <v>7218.0108160515283</v>
      </c>
      <c r="F266" s="17" t="s">
        <v>194</v>
      </c>
      <c r="G266" t="str">
        <f t="shared" si="22"/>
        <v>52106.440</v>
      </c>
      <c r="H266" s="29">
        <f t="shared" si="23"/>
        <v>7218</v>
      </c>
      <c r="I266" s="65" t="s">
        <v>939</v>
      </c>
      <c r="J266" s="66" t="s">
        <v>940</v>
      </c>
      <c r="K266" s="65">
        <v>7218</v>
      </c>
      <c r="L266" s="65" t="s">
        <v>819</v>
      </c>
      <c r="M266" s="66" t="s">
        <v>198</v>
      </c>
      <c r="N266" s="66"/>
      <c r="O266" s="67" t="s">
        <v>941</v>
      </c>
      <c r="P266" s="68" t="s">
        <v>147</v>
      </c>
    </row>
    <row r="267" spans="1:16" x14ac:dyDescent="0.2">
      <c r="A267" s="29" t="str">
        <f t="shared" ref="A267:A288" si="24">P267</f>
        <v>OEJV 0074 </v>
      </c>
      <c r="B267" s="17" t="str">
        <f t="shared" ref="B267:B288" si="25">IF(H267=INT(H267),"I","II")</f>
        <v>I</v>
      </c>
      <c r="C267" s="29">
        <f t="shared" ref="C267:C288" si="26">1*G267</f>
        <v>52106.444000000003</v>
      </c>
      <c r="D267" t="str">
        <f t="shared" ref="D267:D288" si="27">VLOOKUP(F267,I$1:J$5,2,FALSE)</f>
        <v>vis</v>
      </c>
      <c r="E267">
        <f>VLOOKUP(C267,Active!C$21:E$960,3,FALSE)</f>
        <v>7218.0157760527773</v>
      </c>
      <c r="F267" s="17" t="s">
        <v>194</v>
      </c>
      <c r="G267" t="str">
        <f t="shared" ref="G267:G288" si="28">MID(I267,3,LEN(I267)-3)</f>
        <v>52106.444</v>
      </c>
      <c r="H267" s="29">
        <f t="shared" ref="H267:H288" si="29">1*K267</f>
        <v>7218</v>
      </c>
      <c r="I267" s="65" t="s">
        <v>942</v>
      </c>
      <c r="J267" s="66" t="s">
        <v>943</v>
      </c>
      <c r="K267" s="65">
        <v>7218</v>
      </c>
      <c r="L267" s="65" t="s">
        <v>944</v>
      </c>
      <c r="M267" s="66" t="s">
        <v>198</v>
      </c>
      <c r="N267" s="66"/>
      <c r="O267" s="67" t="s">
        <v>938</v>
      </c>
      <c r="P267" s="68" t="s">
        <v>147</v>
      </c>
    </row>
    <row r="268" spans="1:16" x14ac:dyDescent="0.2">
      <c r="A268" s="29" t="str">
        <f t="shared" si="24"/>
        <v>VSB 39 </v>
      </c>
      <c r="B268" s="17" t="str">
        <f t="shared" si="25"/>
        <v>I</v>
      </c>
      <c r="C268" s="29">
        <f t="shared" si="26"/>
        <v>52174.978000000003</v>
      </c>
      <c r="D268" t="str">
        <f t="shared" si="27"/>
        <v>vis</v>
      </c>
      <c r="E268">
        <f>VLOOKUP(C268,Active!C$21:E$960,3,FALSE)</f>
        <v>7302.9979574342942</v>
      </c>
      <c r="F268" s="17" t="s">
        <v>194</v>
      </c>
      <c r="G268" t="str">
        <f t="shared" si="28"/>
        <v>52174.978</v>
      </c>
      <c r="H268" s="29">
        <f t="shared" si="29"/>
        <v>7303</v>
      </c>
      <c r="I268" s="65" t="s">
        <v>945</v>
      </c>
      <c r="J268" s="66" t="s">
        <v>946</v>
      </c>
      <c r="K268" s="65">
        <v>7303</v>
      </c>
      <c r="L268" s="65" t="s">
        <v>265</v>
      </c>
      <c r="M268" s="66" t="s">
        <v>198</v>
      </c>
      <c r="N268" s="66"/>
      <c r="O268" s="67" t="s">
        <v>947</v>
      </c>
      <c r="P268" s="68" t="s">
        <v>148</v>
      </c>
    </row>
    <row r="269" spans="1:16" x14ac:dyDescent="0.2">
      <c r="A269" s="29" t="str">
        <f t="shared" si="24"/>
        <v>VSB 40 </v>
      </c>
      <c r="B269" s="17" t="str">
        <f t="shared" si="25"/>
        <v>I</v>
      </c>
      <c r="C269" s="29">
        <f t="shared" si="26"/>
        <v>52432.2376</v>
      </c>
      <c r="D269" t="str">
        <f t="shared" si="27"/>
        <v>vis</v>
      </c>
      <c r="E269">
        <f>VLOOKUP(C269,Active!C$21:E$960,3,FALSE)</f>
        <v>7621.9999416951905</v>
      </c>
      <c r="F269" s="17" t="s">
        <v>194</v>
      </c>
      <c r="G269" t="str">
        <f t="shared" si="28"/>
        <v>52432.2376</v>
      </c>
      <c r="H269" s="29">
        <f t="shared" si="29"/>
        <v>7622</v>
      </c>
      <c r="I269" s="65" t="s">
        <v>948</v>
      </c>
      <c r="J269" s="66" t="s">
        <v>949</v>
      </c>
      <c r="K269" s="65">
        <v>7622</v>
      </c>
      <c r="L269" s="65" t="s">
        <v>950</v>
      </c>
      <c r="M269" s="66" t="s">
        <v>631</v>
      </c>
      <c r="N269" s="66" t="s">
        <v>632</v>
      </c>
      <c r="O269" s="67" t="s">
        <v>951</v>
      </c>
      <c r="P269" s="68" t="s">
        <v>149</v>
      </c>
    </row>
    <row r="270" spans="1:16" x14ac:dyDescent="0.2">
      <c r="A270" s="29" t="str">
        <f t="shared" si="24"/>
        <v> AOEB 12 </v>
      </c>
      <c r="B270" s="17" t="str">
        <f t="shared" si="25"/>
        <v>I</v>
      </c>
      <c r="C270" s="29">
        <f t="shared" si="26"/>
        <v>52498.361299999997</v>
      </c>
      <c r="D270" t="str">
        <f t="shared" si="27"/>
        <v>vis</v>
      </c>
      <c r="E270">
        <f>VLOOKUP(C270,Active!C$21:E$960,3,FALSE)</f>
        <v>7703.9933503247275</v>
      </c>
      <c r="F270" s="17" t="s">
        <v>194</v>
      </c>
      <c r="G270" t="str">
        <f t="shared" si="28"/>
        <v>52498.3613</v>
      </c>
      <c r="H270" s="29">
        <f t="shared" si="29"/>
        <v>7704</v>
      </c>
      <c r="I270" s="65" t="s">
        <v>952</v>
      </c>
      <c r="J270" s="66" t="s">
        <v>953</v>
      </c>
      <c r="K270" s="65">
        <v>7704</v>
      </c>
      <c r="L270" s="65" t="s">
        <v>954</v>
      </c>
      <c r="M270" s="66" t="s">
        <v>646</v>
      </c>
      <c r="N270" s="66" t="s">
        <v>668</v>
      </c>
      <c r="O270" s="67" t="s">
        <v>955</v>
      </c>
      <c r="P270" s="67" t="s">
        <v>150</v>
      </c>
    </row>
    <row r="271" spans="1:16" x14ac:dyDescent="0.2">
      <c r="A271" s="29" t="str">
        <f t="shared" si="24"/>
        <v> AOEB 12 </v>
      </c>
      <c r="B271" s="17" t="str">
        <f t="shared" si="25"/>
        <v>I</v>
      </c>
      <c r="C271" s="29">
        <f t="shared" si="26"/>
        <v>52601.5864</v>
      </c>
      <c r="D271" t="str">
        <f t="shared" si="27"/>
        <v>vis</v>
      </c>
      <c r="E271">
        <f>VLOOKUP(C271,Active!C$21:E$960,3,FALSE)</f>
        <v>7831.9925065293191</v>
      </c>
      <c r="F271" s="17" t="s">
        <v>194</v>
      </c>
      <c r="G271" t="str">
        <f t="shared" si="28"/>
        <v>52601.5864</v>
      </c>
      <c r="H271" s="29">
        <f t="shared" si="29"/>
        <v>7832</v>
      </c>
      <c r="I271" s="65" t="s">
        <v>956</v>
      </c>
      <c r="J271" s="66" t="s">
        <v>957</v>
      </c>
      <c r="K271" s="65">
        <v>7832</v>
      </c>
      <c r="L271" s="65" t="s">
        <v>958</v>
      </c>
      <c r="M271" s="66" t="s">
        <v>646</v>
      </c>
      <c r="N271" s="66" t="s">
        <v>668</v>
      </c>
      <c r="O271" s="67" t="s">
        <v>238</v>
      </c>
      <c r="P271" s="67" t="s">
        <v>150</v>
      </c>
    </row>
    <row r="272" spans="1:16" x14ac:dyDescent="0.2">
      <c r="A272" s="29" t="str">
        <f t="shared" si="24"/>
        <v>OEJV 0074 </v>
      </c>
      <c r="B272" s="17" t="str">
        <f t="shared" si="25"/>
        <v>I</v>
      </c>
      <c r="C272" s="29">
        <f t="shared" si="26"/>
        <v>52906.43</v>
      </c>
      <c r="D272" t="str">
        <f t="shared" si="27"/>
        <v>vis</v>
      </c>
      <c r="E272">
        <f>VLOOKUP(C272,Active!C$21:E$960,3,FALSE)</f>
        <v>8209.9986656356687</v>
      </c>
      <c r="F272" s="17" t="s">
        <v>194</v>
      </c>
      <c r="G272" t="str">
        <f t="shared" si="28"/>
        <v>52906.430</v>
      </c>
      <c r="H272" s="29">
        <f t="shared" si="29"/>
        <v>8210</v>
      </c>
      <c r="I272" s="65" t="s">
        <v>959</v>
      </c>
      <c r="J272" s="66" t="s">
        <v>960</v>
      </c>
      <c r="K272" s="65">
        <v>8210</v>
      </c>
      <c r="L272" s="65" t="s">
        <v>274</v>
      </c>
      <c r="M272" s="66" t="s">
        <v>198</v>
      </c>
      <c r="N272" s="66"/>
      <c r="O272" s="67" t="s">
        <v>961</v>
      </c>
      <c r="P272" s="68" t="s">
        <v>147</v>
      </c>
    </row>
    <row r="273" spans="1:16" x14ac:dyDescent="0.2">
      <c r="A273" s="29" t="str">
        <f t="shared" si="24"/>
        <v> AOEB 12 </v>
      </c>
      <c r="B273" s="17" t="str">
        <f t="shared" si="25"/>
        <v>I</v>
      </c>
      <c r="C273" s="29">
        <f t="shared" si="26"/>
        <v>53255.618000000002</v>
      </c>
      <c r="D273" t="str">
        <f t="shared" si="27"/>
        <v>vis</v>
      </c>
      <c r="E273">
        <f>VLOOKUP(C273,Active!C$21:E$960,3,FALSE)</f>
        <v>8642.9918945767677</v>
      </c>
      <c r="F273" s="17" t="s">
        <v>194</v>
      </c>
      <c r="G273" t="str">
        <f t="shared" si="28"/>
        <v>53255.618</v>
      </c>
      <c r="H273" s="29">
        <f t="shared" si="29"/>
        <v>8643</v>
      </c>
      <c r="I273" s="65" t="s">
        <v>962</v>
      </c>
      <c r="J273" s="66" t="s">
        <v>963</v>
      </c>
      <c r="K273" s="65">
        <v>8643</v>
      </c>
      <c r="L273" s="65" t="s">
        <v>237</v>
      </c>
      <c r="M273" s="66" t="s">
        <v>646</v>
      </c>
      <c r="N273" s="66" t="s">
        <v>668</v>
      </c>
      <c r="O273" s="67" t="s">
        <v>964</v>
      </c>
      <c r="P273" s="67" t="s">
        <v>150</v>
      </c>
    </row>
    <row r="274" spans="1:16" x14ac:dyDescent="0.2">
      <c r="A274" s="29" t="str">
        <f t="shared" si="24"/>
        <v> AOEB 12 </v>
      </c>
      <c r="B274" s="17" t="str">
        <f t="shared" si="25"/>
        <v>I</v>
      </c>
      <c r="C274" s="29">
        <f t="shared" si="26"/>
        <v>53267.713000000003</v>
      </c>
      <c r="D274" t="str">
        <f t="shared" si="27"/>
        <v>vis</v>
      </c>
      <c r="E274">
        <f>VLOOKUP(C274,Active!C$21:E$960,3,FALSE)</f>
        <v>8657.9896983502167</v>
      </c>
      <c r="F274" s="17" t="s">
        <v>194</v>
      </c>
      <c r="G274" t="str">
        <f t="shared" si="28"/>
        <v>53267.713</v>
      </c>
      <c r="H274" s="29">
        <f t="shared" si="29"/>
        <v>8658</v>
      </c>
      <c r="I274" s="65" t="s">
        <v>965</v>
      </c>
      <c r="J274" s="66" t="s">
        <v>966</v>
      </c>
      <c r="K274" s="65">
        <v>8658</v>
      </c>
      <c r="L274" s="65" t="s">
        <v>300</v>
      </c>
      <c r="M274" s="66" t="s">
        <v>646</v>
      </c>
      <c r="N274" s="66" t="s">
        <v>668</v>
      </c>
      <c r="O274" s="67" t="s">
        <v>964</v>
      </c>
      <c r="P274" s="67" t="s">
        <v>150</v>
      </c>
    </row>
    <row r="275" spans="1:16" x14ac:dyDescent="0.2">
      <c r="A275" s="29" t="str">
        <f t="shared" si="24"/>
        <v> AOEB 12 </v>
      </c>
      <c r="B275" s="17" t="str">
        <f t="shared" si="25"/>
        <v>I</v>
      </c>
      <c r="C275" s="29">
        <f t="shared" si="26"/>
        <v>53343.519500000002</v>
      </c>
      <c r="D275" t="str">
        <f t="shared" si="27"/>
        <v>vis</v>
      </c>
      <c r="E275">
        <f>VLOOKUP(C275,Active!C$21:E$960,3,FALSE)</f>
        <v>8751.9897820006372</v>
      </c>
      <c r="F275" s="17" t="s">
        <v>194</v>
      </c>
      <c r="G275" t="str">
        <f t="shared" si="28"/>
        <v>53343.5195</v>
      </c>
      <c r="H275" s="29">
        <f t="shared" si="29"/>
        <v>8752</v>
      </c>
      <c r="I275" s="65" t="s">
        <v>967</v>
      </c>
      <c r="J275" s="66" t="s">
        <v>968</v>
      </c>
      <c r="K275" s="65">
        <v>8752</v>
      </c>
      <c r="L275" s="65" t="s">
        <v>969</v>
      </c>
      <c r="M275" s="66" t="s">
        <v>646</v>
      </c>
      <c r="N275" s="66" t="s">
        <v>668</v>
      </c>
      <c r="O275" s="67" t="s">
        <v>238</v>
      </c>
      <c r="P275" s="67" t="s">
        <v>150</v>
      </c>
    </row>
    <row r="276" spans="1:16" x14ac:dyDescent="0.2">
      <c r="A276" s="29" t="str">
        <f t="shared" si="24"/>
        <v>IBVS 5694 </v>
      </c>
      <c r="B276" s="17" t="str">
        <f t="shared" si="25"/>
        <v>I</v>
      </c>
      <c r="C276" s="29">
        <f t="shared" si="26"/>
        <v>53511.260900000001</v>
      </c>
      <c r="D276" t="str">
        <f t="shared" si="27"/>
        <v>vis</v>
      </c>
      <c r="E276">
        <f>VLOOKUP(C276,Active!C$21:E$960,3,FALSE)</f>
        <v>8959.9891703332814</v>
      </c>
      <c r="F276" s="17" t="s">
        <v>194</v>
      </c>
      <c r="G276" t="str">
        <f t="shared" si="28"/>
        <v>53511.2609</v>
      </c>
      <c r="H276" s="29">
        <f t="shared" si="29"/>
        <v>8960</v>
      </c>
      <c r="I276" s="65" t="s">
        <v>970</v>
      </c>
      <c r="J276" s="66" t="s">
        <v>971</v>
      </c>
      <c r="K276" s="65">
        <v>8960</v>
      </c>
      <c r="L276" s="65" t="s">
        <v>972</v>
      </c>
      <c r="M276" s="66" t="s">
        <v>631</v>
      </c>
      <c r="N276" s="66" t="s">
        <v>632</v>
      </c>
      <c r="O276" s="67" t="s">
        <v>973</v>
      </c>
      <c r="P276" s="68" t="s">
        <v>153</v>
      </c>
    </row>
    <row r="277" spans="1:16" x14ac:dyDescent="0.2">
      <c r="A277" s="29" t="str">
        <f t="shared" si="24"/>
        <v>OEJV 0074 </v>
      </c>
      <c r="B277" s="17" t="str">
        <f t="shared" si="25"/>
        <v>I</v>
      </c>
      <c r="C277" s="29">
        <f t="shared" si="26"/>
        <v>53581.423999999999</v>
      </c>
      <c r="D277" t="str">
        <f t="shared" si="27"/>
        <v>vis</v>
      </c>
      <c r="E277">
        <f>VLOOKUP(C277,Active!C$21:E$960,3,FALSE)</f>
        <v>9046.9914362230484</v>
      </c>
      <c r="F277" s="17" t="s">
        <v>194</v>
      </c>
      <c r="G277" t="str">
        <f t="shared" si="28"/>
        <v>53581.424</v>
      </c>
      <c r="H277" s="29">
        <f t="shared" si="29"/>
        <v>9047</v>
      </c>
      <c r="I277" s="65" t="s">
        <v>974</v>
      </c>
      <c r="J277" s="66" t="s">
        <v>975</v>
      </c>
      <c r="K277" s="65">
        <v>9047</v>
      </c>
      <c r="L277" s="65" t="s">
        <v>237</v>
      </c>
      <c r="M277" s="66" t="s">
        <v>198</v>
      </c>
      <c r="N277" s="66"/>
      <c r="O277" s="67" t="s">
        <v>976</v>
      </c>
      <c r="P277" s="68" t="s">
        <v>147</v>
      </c>
    </row>
    <row r="278" spans="1:16" x14ac:dyDescent="0.2">
      <c r="A278" s="29" t="str">
        <f t="shared" si="24"/>
        <v> AOEB 12 </v>
      </c>
      <c r="B278" s="17" t="str">
        <f t="shared" si="25"/>
        <v>I</v>
      </c>
      <c r="C278" s="29">
        <f t="shared" si="26"/>
        <v>53672.549599999998</v>
      </c>
      <c r="D278" t="str">
        <f t="shared" si="27"/>
        <v>vis</v>
      </c>
      <c r="E278">
        <f>VLOOKUP(C278,Active!C$21:E$960,3,FALSE)</f>
        <v>9159.9872086527848</v>
      </c>
      <c r="F278" s="17" t="s">
        <v>194</v>
      </c>
      <c r="G278" t="str">
        <f t="shared" si="28"/>
        <v>53672.5496</v>
      </c>
      <c r="H278" s="29">
        <f t="shared" si="29"/>
        <v>9160</v>
      </c>
      <c r="I278" s="65" t="s">
        <v>977</v>
      </c>
      <c r="J278" s="66" t="s">
        <v>978</v>
      </c>
      <c r="K278" s="65" t="s">
        <v>979</v>
      </c>
      <c r="L278" s="65" t="s">
        <v>980</v>
      </c>
      <c r="M278" s="66" t="s">
        <v>646</v>
      </c>
      <c r="N278" s="66" t="s">
        <v>668</v>
      </c>
      <c r="O278" s="67" t="s">
        <v>238</v>
      </c>
      <c r="P278" s="67" t="s">
        <v>150</v>
      </c>
    </row>
    <row r="279" spans="1:16" x14ac:dyDescent="0.2">
      <c r="A279" s="29" t="str">
        <f t="shared" si="24"/>
        <v>BAVM 193 </v>
      </c>
      <c r="B279" s="17" t="str">
        <f t="shared" si="25"/>
        <v>II</v>
      </c>
      <c r="C279" s="29">
        <f t="shared" si="26"/>
        <v>54388.272599999997</v>
      </c>
      <c r="D279" t="str">
        <f t="shared" si="27"/>
        <v>vis</v>
      </c>
      <c r="E279">
        <f>VLOOKUP(C279,Active!C$21:E$960,3,FALSE)</f>
        <v>10047.483951946962</v>
      </c>
      <c r="F279" s="17" t="s">
        <v>194</v>
      </c>
      <c r="G279" t="str">
        <f t="shared" si="28"/>
        <v>54388.2726</v>
      </c>
      <c r="H279" s="29">
        <f t="shared" si="29"/>
        <v>10047.5</v>
      </c>
      <c r="I279" s="65" t="s">
        <v>981</v>
      </c>
      <c r="J279" s="66" t="s">
        <v>982</v>
      </c>
      <c r="K279" s="65" t="s">
        <v>983</v>
      </c>
      <c r="L279" s="65" t="s">
        <v>984</v>
      </c>
      <c r="M279" s="66" t="s">
        <v>646</v>
      </c>
      <c r="N279" s="66" t="s">
        <v>647</v>
      </c>
      <c r="O279" s="67" t="s">
        <v>713</v>
      </c>
      <c r="P279" s="68" t="s">
        <v>157</v>
      </c>
    </row>
    <row r="280" spans="1:16" x14ac:dyDescent="0.2">
      <c r="A280" s="29" t="str">
        <f t="shared" si="24"/>
        <v>BAVM 203 </v>
      </c>
      <c r="B280" s="17" t="str">
        <f t="shared" si="25"/>
        <v>I</v>
      </c>
      <c r="C280" s="29">
        <f t="shared" si="26"/>
        <v>54719.321799999998</v>
      </c>
      <c r="D280" t="str">
        <f t="shared" si="27"/>
        <v>vis</v>
      </c>
      <c r="E280">
        <f>VLOOKUP(C280,Active!C$21:E$960,3,FALSE)</f>
        <v>10457.985063229044</v>
      </c>
      <c r="F280" s="17" t="s">
        <v>194</v>
      </c>
      <c r="G280" t="str">
        <f t="shared" si="28"/>
        <v>54719.3218</v>
      </c>
      <c r="H280" s="29">
        <f t="shared" si="29"/>
        <v>10458</v>
      </c>
      <c r="I280" s="65" t="s">
        <v>985</v>
      </c>
      <c r="J280" s="66" t="s">
        <v>986</v>
      </c>
      <c r="K280" s="65" t="s">
        <v>987</v>
      </c>
      <c r="L280" s="65" t="s">
        <v>988</v>
      </c>
      <c r="M280" s="66" t="s">
        <v>646</v>
      </c>
      <c r="N280" s="66" t="s">
        <v>674</v>
      </c>
      <c r="O280" s="67" t="s">
        <v>989</v>
      </c>
      <c r="P280" s="68" t="s">
        <v>160</v>
      </c>
    </row>
    <row r="281" spans="1:16" x14ac:dyDescent="0.2">
      <c r="A281" s="29" t="str">
        <f t="shared" si="24"/>
        <v>BAVM 203 </v>
      </c>
      <c r="B281" s="17" t="str">
        <f t="shared" si="25"/>
        <v>I</v>
      </c>
      <c r="C281" s="29">
        <f t="shared" si="26"/>
        <v>54723.354399999997</v>
      </c>
      <c r="D281" t="str">
        <f t="shared" si="27"/>
        <v>vis</v>
      </c>
      <c r="E281">
        <f>VLOOKUP(C281,Active!C$21:E$960,3,FALSE)</f>
        <v>10462.985488487149</v>
      </c>
      <c r="F281" s="17" t="s">
        <v>194</v>
      </c>
      <c r="G281" t="str">
        <f t="shared" si="28"/>
        <v>54723.3544</v>
      </c>
      <c r="H281" s="29">
        <f t="shared" si="29"/>
        <v>10463</v>
      </c>
      <c r="I281" s="65" t="s">
        <v>990</v>
      </c>
      <c r="J281" s="66" t="s">
        <v>991</v>
      </c>
      <c r="K281" s="65" t="s">
        <v>992</v>
      </c>
      <c r="L281" s="65" t="s">
        <v>907</v>
      </c>
      <c r="M281" s="66" t="s">
        <v>646</v>
      </c>
      <c r="N281" s="66" t="s">
        <v>674</v>
      </c>
      <c r="O281" s="67" t="s">
        <v>989</v>
      </c>
      <c r="P281" s="68" t="s">
        <v>160</v>
      </c>
    </row>
    <row r="282" spans="1:16" x14ac:dyDescent="0.2">
      <c r="A282" s="29" t="str">
        <f t="shared" si="24"/>
        <v>BAVM 203 </v>
      </c>
      <c r="B282" s="17" t="str">
        <f t="shared" si="25"/>
        <v>I</v>
      </c>
      <c r="C282" s="29">
        <f t="shared" si="26"/>
        <v>54723.354500000001</v>
      </c>
      <c r="D282" t="str">
        <f t="shared" si="27"/>
        <v>vis</v>
      </c>
      <c r="E282">
        <f>VLOOKUP(C282,Active!C$21:E$960,3,FALSE)</f>
        <v>10462.985612487186</v>
      </c>
      <c r="F282" s="17" t="s">
        <v>194</v>
      </c>
      <c r="G282" t="str">
        <f t="shared" si="28"/>
        <v>54723.3545</v>
      </c>
      <c r="H282" s="29">
        <f t="shared" si="29"/>
        <v>10463</v>
      </c>
      <c r="I282" s="65" t="s">
        <v>993</v>
      </c>
      <c r="J282" s="66" t="s">
        <v>991</v>
      </c>
      <c r="K282" s="65" t="s">
        <v>992</v>
      </c>
      <c r="L282" s="65" t="s">
        <v>994</v>
      </c>
      <c r="M282" s="66" t="s">
        <v>646</v>
      </c>
      <c r="N282" s="66" t="s">
        <v>674</v>
      </c>
      <c r="O282" s="67" t="s">
        <v>989</v>
      </c>
      <c r="P282" s="68" t="s">
        <v>160</v>
      </c>
    </row>
    <row r="283" spans="1:16" x14ac:dyDescent="0.2">
      <c r="A283" s="29" t="str">
        <f t="shared" si="24"/>
        <v>BAVM 212 </v>
      </c>
      <c r="B283" s="17" t="str">
        <f t="shared" si="25"/>
        <v>I</v>
      </c>
      <c r="C283" s="29">
        <f t="shared" si="26"/>
        <v>55039.481299999999</v>
      </c>
      <c r="D283" t="str">
        <f t="shared" si="27"/>
        <v>vis</v>
      </c>
      <c r="E283">
        <f>VLOOKUP(C283,Active!C$21:E$960,3,FALSE)</f>
        <v>10854.982943113713</v>
      </c>
      <c r="F283" s="17" t="s">
        <v>194</v>
      </c>
      <c r="G283" t="str">
        <f t="shared" si="28"/>
        <v>55039.4813</v>
      </c>
      <c r="H283" s="29">
        <f t="shared" si="29"/>
        <v>10855</v>
      </c>
      <c r="I283" s="65" t="s">
        <v>995</v>
      </c>
      <c r="J283" s="66" t="s">
        <v>996</v>
      </c>
      <c r="K283" s="65" t="s">
        <v>997</v>
      </c>
      <c r="L283" s="65" t="s">
        <v>998</v>
      </c>
      <c r="M283" s="66" t="s">
        <v>646</v>
      </c>
      <c r="N283" s="66" t="s">
        <v>647</v>
      </c>
      <c r="O283" s="67" t="s">
        <v>708</v>
      </c>
      <c r="P283" s="68" t="s">
        <v>162</v>
      </c>
    </row>
    <row r="284" spans="1:16" x14ac:dyDescent="0.2">
      <c r="A284" s="29" t="str">
        <f t="shared" si="24"/>
        <v>BAVM 212 </v>
      </c>
      <c r="B284" s="17" t="str">
        <f t="shared" si="25"/>
        <v>II</v>
      </c>
      <c r="C284" s="29">
        <f t="shared" si="26"/>
        <v>55041.501400000001</v>
      </c>
      <c r="D284" t="str">
        <f t="shared" si="27"/>
        <v>vis</v>
      </c>
      <c r="E284">
        <f>VLOOKUP(C284,Active!C$21:E$960,3,FALSE)</f>
        <v>10857.487867743954</v>
      </c>
      <c r="F284" s="17" t="s">
        <v>194</v>
      </c>
      <c r="G284" t="str">
        <f t="shared" si="28"/>
        <v>55041.5014</v>
      </c>
      <c r="H284" s="29">
        <f t="shared" si="29"/>
        <v>10857.5</v>
      </c>
      <c r="I284" s="65" t="s">
        <v>999</v>
      </c>
      <c r="J284" s="66" t="s">
        <v>1000</v>
      </c>
      <c r="K284" s="65" t="s">
        <v>1001</v>
      </c>
      <c r="L284" s="65" t="s">
        <v>1002</v>
      </c>
      <c r="M284" s="66" t="s">
        <v>646</v>
      </c>
      <c r="N284" s="66" t="s">
        <v>647</v>
      </c>
      <c r="O284" s="67" t="s">
        <v>708</v>
      </c>
      <c r="P284" s="68" t="s">
        <v>162</v>
      </c>
    </row>
    <row r="285" spans="1:16" x14ac:dyDescent="0.2">
      <c r="A285" s="29" t="str">
        <f t="shared" si="24"/>
        <v>BAVM 225 </v>
      </c>
      <c r="B285" s="17" t="str">
        <f t="shared" si="25"/>
        <v>II</v>
      </c>
      <c r="C285" s="29">
        <f t="shared" si="26"/>
        <v>55791.499199999998</v>
      </c>
      <c r="D285" t="str">
        <f t="shared" si="27"/>
        <v>vis</v>
      </c>
      <c r="E285">
        <f>VLOOKUP(C285,Active!C$21:E$960,3,FALSE)</f>
        <v>11787.485373731322</v>
      </c>
      <c r="F285" s="17" t="s">
        <v>194</v>
      </c>
      <c r="G285" t="str">
        <f t="shared" si="28"/>
        <v>55791.4992</v>
      </c>
      <c r="H285" s="29">
        <f t="shared" si="29"/>
        <v>11787.5</v>
      </c>
      <c r="I285" s="65" t="s">
        <v>1003</v>
      </c>
      <c r="J285" s="66" t="s">
        <v>1004</v>
      </c>
      <c r="K285" s="65" t="s">
        <v>1005</v>
      </c>
      <c r="L285" s="65" t="s">
        <v>1006</v>
      </c>
      <c r="M285" s="66" t="s">
        <v>646</v>
      </c>
      <c r="N285" s="66" t="s">
        <v>647</v>
      </c>
      <c r="O285" s="67" t="s">
        <v>708</v>
      </c>
      <c r="P285" s="68" t="s">
        <v>168</v>
      </c>
    </row>
    <row r="286" spans="1:16" x14ac:dyDescent="0.2">
      <c r="A286" s="29" t="str">
        <f t="shared" si="24"/>
        <v>BAVM 225 </v>
      </c>
      <c r="B286" s="17" t="str">
        <f t="shared" si="25"/>
        <v>I</v>
      </c>
      <c r="C286" s="29">
        <f t="shared" si="26"/>
        <v>55819.319199999998</v>
      </c>
      <c r="D286" t="str">
        <f t="shared" si="27"/>
        <v>vis</v>
      </c>
      <c r="E286">
        <f>VLOOKUP(C286,Active!C$21:E$960,3,FALSE)</f>
        <v>11821.982182410718</v>
      </c>
      <c r="F286" s="17" t="s">
        <v>194</v>
      </c>
      <c r="G286" t="str">
        <f t="shared" si="28"/>
        <v>55819.3192</v>
      </c>
      <c r="H286" s="29">
        <f t="shared" si="29"/>
        <v>11822</v>
      </c>
      <c r="I286" s="65" t="s">
        <v>1007</v>
      </c>
      <c r="J286" s="66" t="s">
        <v>1008</v>
      </c>
      <c r="K286" s="65" t="s">
        <v>1009</v>
      </c>
      <c r="L286" s="65" t="s">
        <v>1010</v>
      </c>
      <c r="M286" s="66" t="s">
        <v>646</v>
      </c>
      <c r="N286" s="66" t="s">
        <v>674</v>
      </c>
      <c r="O286" s="67" t="s">
        <v>989</v>
      </c>
      <c r="P286" s="68" t="s">
        <v>168</v>
      </c>
    </row>
    <row r="287" spans="1:16" x14ac:dyDescent="0.2">
      <c r="A287" s="29" t="str">
        <f t="shared" si="24"/>
        <v>VSB 53 </v>
      </c>
      <c r="B287" s="17" t="str">
        <f t="shared" si="25"/>
        <v>I</v>
      </c>
      <c r="C287" s="29">
        <f t="shared" si="26"/>
        <v>55828.997000000003</v>
      </c>
      <c r="D287" t="str">
        <f t="shared" si="27"/>
        <v>vis</v>
      </c>
      <c r="E287">
        <f>VLOOKUP(C287,Active!C$21:E$960,3,FALSE)</f>
        <v>11833.982657430044</v>
      </c>
      <c r="F287" s="17" t="s">
        <v>194</v>
      </c>
      <c r="G287" t="str">
        <f t="shared" si="28"/>
        <v>55828.9970</v>
      </c>
      <c r="H287" s="29">
        <f t="shared" si="29"/>
        <v>11834</v>
      </c>
      <c r="I287" s="65" t="s">
        <v>1011</v>
      </c>
      <c r="J287" s="66" t="s">
        <v>1012</v>
      </c>
      <c r="K287" s="65" t="s">
        <v>1013</v>
      </c>
      <c r="L287" s="65" t="s">
        <v>1014</v>
      </c>
      <c r="M287" s="66" t="s">
        <v>646</v>
      </c>
      <c r="N287" s="66" t="s">
        <v>1015</v>
      </c>
      <c r="O287" s="67" t="s">
        <v>1016</v>
      </c>
      <c r="P287" s="68" t="s">
        <v>169</v>
      </c>
    </row>
    <row r="288" spans="1:16" x14ac:dyDescent="0.2">
      <c r="A288" s="29" t="str">
        <f t="shared" si="24"/>
        <v> JAAVSO 41;122 </v>
      </c>
      <c r="B288" s="17" t="str">
        <f t="shared" si="25"/>
        <v>I</v>
      </c>
      <c r="C288" s="29">
        <f t="shared" si="26"/>
        <v>55851.575700000001</v>
      </c>
      <c r="D288" t="str">
        <f t="shared" si="27"/>
        <v>vis</v>
      </c>
      <c r="E288">
        <f>VLOOKUP(C288,Active!C$21:E$960,3,FALSE)</f>
        <v>11861.980252474237</v>
      </c>
      <c r="F288" s="17" t="s">
        <v>194</v>
      </c>
      <c r="G288" t="str">
        <f t="shared" si="28"/>
        <v>55851.5757</v>
      </c>
      <c r="H288" s="29">
        <f t="shared" si="29"/>
        <v>11862</v>
      </c>
      <c r="I288" s="65" t="s">
        <v>1017</v>
      </c>
      <c r="J288" s="66" t="s">
        <v>1018</v>
      </c>
      <c r="K288" s="65" t="s">
        <v>1019</v>
      </c>
      <c r="L288" s="65" t="s">
        <v>724</v>
      </c>
      <c r="M288" s="66" t="s">
        <v>646</v>
      </c>
      <c r="N288" s="66" t="s">
        <v>194</v>
      </c>
      <c r="O288" s="67" t="s">
        <v>731</v>
      </c>
      <c r="P288" s="67" t="s">
        <v>171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65" r:id="rId4" xr:uid="{00000000-0004-0000-0100-000003000000}"/>
    <hyperlink ref="P166" r:id="rId5" xr:uid="{00000000-0004-0000-0100-000004000000}"/>
    <hyperlink ref="P167" r:id="rId6" xr:uid="{00000000-0004-0000-0100-000005000000}"/>
    <hyperlink ref="P168" r:id="rId7" xr:uid="{00000000-0004-0000-0100-000006000000}"/>
    <hyperlink ref="P169" r:id="rId8" xr:uid="{00000000-0004-0000-0100-000007000000}"/>
    <hyperlink ref="P170" r:id="rId9" xr:uid="{00000000-0004-0000-0100-000008000000}"/>
    <hyperlink ref="P171" r:id="rId10" xr:uid="{00000000-0004-0000-0100-000009000000}"/>
    <hyperlink ref="P172" r:id="rId11" xr:uid="{00000000-0004-0000-0100-00000A000000}"/>
    <hyperlink ref="P173" r:id="rId12" xr:uid="{00000000-0004-0000-0100-00000B000000}"/>
    <hyperlink ref="P174" r:id="rId13" xr:uid="{00000000-0004-0000-0100-00000C000000}"/>
    <hyperlink ref="P175" r:id="rId14" xr:uid="{00000000-0004-0000-0100-00000D000000}"/>
    <hyperlink ref="P178" r:id="rId15" xr:uid="{00000000-0004-0000-0100-00000E000000}"/>
    <hyperlink ref="P179" r:id="rId16" xr:uid="{00000000-0004-0000-0100-00000F000000}"/>
    <hyperlink ref="P180" r:id="rId17" xr:uid="{00000000-0004-0000-0100-000010000000}"/>
    <hyperlink ref="P181" r:id="rId18" xr:uid="{00000000-0004-0000-0100-000011000000}"/>
    <hyperlink ref="P182" r:id="rId19" xr:uid="{00000000-0004-0000-0100-000012000000}"/>
    <hyperlink ref="P183" r:id="rId20" xr:uid="{00000000-0004-0000-0100-000013000000}"/>
    <hyperlink ref="P184" r:id="rId21" xr:uid="{00000000-0004-0000-0100-000014000000}"/>
    <hyperlink ref="P185" r:id="rId22" xr:uid="{00000000-0004-0000-0100-000015000000}"/>
    <hyperlink ref="P190" r:id="rId23" xr:uid="{00000000-0004-0000-0100-000016000000}"/>
    <hyperlink ref="P191" r:id="rId24" xr:uid="{00000000-0004-0000-0100-000017000000}"/>
    <hyperlink ref="P248" r:id="rId25" xr:uid="{00000000-0004-0000-0100-000018000000}"/>
    <hyperlink ref="P262" r:id="rId26" xr:uid="{00000000-0004-0000-0100-000019000000}"/>
    <hyperlink ref="P263" r:id="rId27" xr:uid="{00000000-0004-0000-0100-00001A000000}"/>
    <hyperlink ref="P264" r:id="rId28" xr:uid="{00000000-0004-0000-0100-00001B000000}"/>
    <hyperlink ref="P265" r:id="rId29" xr:uid="{00000000-0004-0000-0100-00001C000000}"/>
    <hyperlink ref="P266" r:id="rId30" xr:uid="{00000000-0004-0000-0100-00001D000000}"/>
    <hyperlink ref="P267" r:id="rId31" xr:uid="{00000000-0004-0000-0100-00001E000000}"/>
    <hyperlink ref="P268" r:id="rId32" xr:uid="{00000000-0004-0000-0100-00001F000000}"/>
    <hyperlink ref="P269" r:id="rId33" xr:uid="{00000000-0004-0000-0100-000020000000}"/>
    <hyperlink ref="P272" r:id="rId34" xr:uid="{00000000-0004-0000-0100-000021000000}"/>
    <hyperlink ref="P276" r:id="rId35" xr:uid="{00000000-0004-0000-0100-000022000000}"/>
    <hyperlink ref="P277" r:id="rId36" xr:uid="{00000000-0004-0000-0100-000023000000}"/>
    <hyperlink ref="P279" r:id="rId37" xr:uid="{00000000-0004-0000-0100-000024000000}"/>
    <hyperlink ref="P280" r:id="rId38" xr:uid="{00000000-0004-0000-0100-000025000000}"/>
    <hyperlink ref="P281" r:id="rId39" xr:uid="{00000000-0004-0000-0100-000026000000}"/>
    <hyperlink ref="P282" r:id="rId40" xr:uid="{00000000-0004-0000-0100-000027000000}"/>
    <hyperlink ref="P283" r:id="rId41" xr:uid="{00000000-0004-0000-0100-000028000000}"/>
    <hyperlink ref="P284" r:id="rId42" xr:uid="{00000000-0004-0000-0100-000029000000}"/>
    <hyperlink ref="P285" r:id="rId43" xr:uid="{00000000-0004-0000-0100-00002A000000}"/>
    <hyperlink ref="P286" r:id="rId44" xr:uid="{00000000-0004-0000-0100-00002B000000}"/>
    <hyperlink ref="P287" r:id="rId45" xr:uid="{00000000-0004-0000-0100-00002C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2022-04-03T04:25:33Z</dcterms:created>
  <dcterms:modified xsi:type="dcterms:W3CDTF">2025-01-10T07:54:06Z</dcterms:modified>
</cp:coreProperties>
</file>